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<sst xmlns="http://schemas.openxmlformats.org/spreadsheetml/2006/main" count="3472" uniqueCount="2360">
  <si>
    <t>ApplicationID</t>
  </si>
  <si>
    <t>ProductBrandName</t>
  </si>
  <si>
    <t>NAFDACNumber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</si>
  <si>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</si>
  <si>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</si>
  <si>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</si>
  <si>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</si>
  <si>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</si>
  <si>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</si>
  <si>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</si>
  <si>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Status</t>
  </si>
  <si>
    <t>Kingston Syringes</t>
  </si>
  <si>
    <t>Healthcheck Prostate Specific Antigen Test Cassette</t>
  </si>
  <si>
    <t>Ronybo Intravenous Cannula</t>
  </si>
  <si>
    <t>Genuin Total Knee Replacement Prosthesis</t>
  </si>
  <si>
    <t>Setpa Neoplene Ultra Surgical Suture</t>
  </si>
  <si>
    <t>Setpa Neocryl Sutures</t>
  </si>
  <si>
    <t>Chidalex Antibiotic Tulle</t>
  </si>
  <si>
    <t>Chidalex Scalp Vein</t>
  </si>
  <si>
    <t>Agary Face Mask</t>
  </si>
  <si>
    <t>I Chroma Lh</t>
  </si>
  <si>
    <t>I Chroma Ii Reader</t>
  </si>
  <si>
    <t>Ichroma Psa</t>
  </si>
  <si>
    <t>Ichroma Hba 1C</t>
  </si>
  <si>
    <t>Healthcheck Typhoid Check Test Kit</t>
  </si>
  <si>
    <t>Xtasy Condoms-Classic</t>
  </si>
  <si>
    <t xml:space="preserve">Exoject </t>
  </si>
  <si>
    <t>Esser Baby Diapers (Mini)</t>
  </si>
  <si>
    <t>Esser Baby Diapers (Midi)</t>
  </si>
  <si>
    <t>Esser Baby Diapers (Maxi)</t>
  </si>
  <si>
    <t>Lifesign Surgical Suture Chromic Catgut</t>
  </si>
  <si>
    <t>Fergmedics Sterile Latex Surgical Gloves  Size 8</t>
  </si>
  <si>
    <t>Fedeco Syringes With Needle</t>
  </si>
  <si>
    <t>Fedeco Disposable Needles</t>
  </si>
  <si>
    <t xml:space="preserve">Lifesign Surgical Suture Nylon </t>
  </si>
  <si>
    <t>Lifesign Surgical Suture Silk</t>
  </si>
  <si>
    <t>Lifesign Surgical Suture Polyglactine 910</t>
  </si>
  <si>
    <t>Dappy Baby Diapers (Small)</t>
  </si>
  <si>
    <t>Underlock Sanitary Pad</t>
  </si>
  <si>
    <t>Xtasy Condoms-Ultra Thin</t>
  </si>
  <si>
    <t>Xtasy Condoms- Lubricated</t>
  </si>
  <si>
    <t>Xtasy Condoms- Flavoured</t>
  </si>
  <si>
    <t>Xtasy Condoms-Ribbed</t>
  </si>
  <si>
    <t>Xtasy Condoms-Dotted</t>
  </si>
  <si>
    <t>Pil Cotton Wool</t>
  </si>
  <si>
    <t>Ak-Freedom Baby Diapers (Mini)</t>
  </si>
  <si>
    <t>Ak-Freedom Baby Diapers (Midi)</t>
  </si>
  <si>
    <t>Ak-Freedom Baby Diapers (Maxi)</t>
  </si>
  <si>
    <t>Ak-Freedom Baby Diapers (Newborn)</t>
  </si>
  <si>
    <t>Always Daily Panty Liners Comfort Protect Normal</t>
  </si>
  <si>
    <t>Lubrica (Strawberry Flavoured)</t>
  </si>
  <si>
    <t>Dappy Baby Diapers (Medium)</t>
  </si>
  <si>
    <t xml:space="preserve">Mylan Hiv Self Test </t>
  </si>
  <si>
    <t>Kenodel Infusion Set</t>
  </si>
  <si>
    <t>Kenodel Scalp Vein Set</t>
  </si>
  <si>
    <t>Kenodel Disposable Syringe With Needle</t>
  </si>
  <si>
    <t>Aquatabs 167Mg</t>
  </si>
  <si>
    <t>Determine Tb Lam Ag</t>
  </si>
  <si>
    <t>Aquatabs Flo</t>
  </si>
  <si>
    <t>Fergmedics Examination Gloves (Medium)</t>
  </si>
  <si>
    <t>Zidek Disposable Needle</t>
  </si>
  <si>
    <t>Oral B Babies Toothbrush (0-2 Years)</t>
  </si>
  <si>
    <t>Oral B Junior Toothbrush</t>
  </si>
  <si>
    <t>Oral B Kids Toothbrush</t>
  </si>
  <si>
    <t>Medi Test Combi 9</t>
  </si>
  <si>
    <t>Medi -Test Combi 2</t>
  </si>
  <si>
    <t>Bioject Needles And Syringes</t>
  </si>
  <si>
    <t>Agary Blood Glucose Monitoring System</t>
  </si>
  <si>
    <t>Agary Blood Glucose Test Strips</t>
  </si>
  <si>
    <t>Accu-Answer Multi-Monitoring System</t>
  </si>
  <si>
    <t>U-Mec Latex Medical Examination Gloves</t>
  </si>
  <si>
    <t>Sanzhong Auto Disable Syringe</t>
  </si>
  <si>
    <t xml:space="preserve">Fab Iv Cannula With &amp; Injection Port </t>
  </si>
  <si>
    <t>Ug Comfort (Gynaecological Glove)</t>
  </si>
  <si>
    <t>Tingle Me Condoms (Classic)</t>
  </si>
  <si>
    <t xml:space="preserve">Jesmary Baby Diaper Mini </t>
  </si>
  <si>
    <t>Jesmary Baby Diaper Midi</t>
  </si>
  <si>
    <t>Jesmary Baby Wipes</t>
  </si>
  <si>
    <t>Oral B Ultrathin Sensitive Toothbrush</t>
  </si>
  <si>
    <t>Oral B Ultrathin Sensitive Black Toothbrush</t>
  </si>
  <si>
    <t>Cussons Baby Wipes (Mild And Gentle)</t>
  </si>
  <si>
    <t>Cussons Baby Lotion (Almond And Rose Oil)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</si>
  <si>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</si>
  <si>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</si>
  <si>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</si>
  <si>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</si>
  <si>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</si>
  <si>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</si>
  <si>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</si>
  <si>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</si>
  <si>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</si>
  <si>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Sureject Disposable Syringes</t>
  </si>
  <si>
    <t>U-Mec Feeding Tube</t>
  </si>
  <si>
    <t>U-Mec Urine Drainage Bag</t>
  </si>
  <si>
    <t>U-Mec  Lancets</t>
  </si>
  <si>
    <t>Rapid 20 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</si>
  <si>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</si>
  <si>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</si>
  <si>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</si>
  <si>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</si>
  <si>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</si>
  <si>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</si>
  <si>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</si>
  <si>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Rapidec Carba Np</t>
  </si>
  <si>
    <t>Lyophilized Rabbit Plasma (Staph-Ase)</t>
  </si>
  <si>
    <t>Serum Free</t>
  </si>
  <si>
    <t>Etest Ceftazidime/Avibactam (Cza) (0.016-256 Μg/M</t>
  </si>
  <si>
    <t>Brain-Heart Infusion Broth (Bhi-D)</t>
  </si>
  <si>
    <t>Sabouraud 2 Agar (Sab2-D)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</si>
  <si>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</si>
  <si>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</si>
  <si>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</si>
  <si>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</si>
  <si>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Vidas® Pth (1-84) (Pth)</t>
  </si>
  <si>
    <t>Extended Spectrum Beta-Lactamaseproducing Enterobacteriaceae (Esble) Agar</t>
  </si>
  <si>
    <t>Rpmi Agar</t>
  </si>
  <si>
    <t>Casa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</si>
  <si>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</si>
  <si>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</si>
  <si>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</si>
  <si>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</si>
  <si>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</si>
  <si>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</si>
  <si>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First Guard Instant Hand Sanitizer</t>
  </si>
  <si>
    <t>Bioject Disposable Needles</t>
  </si>
  <si>
    <t>Bioject Transfusion Set</t>
  </si>
  <si>
    <t>Bioject Infusion Set</t>
  </si>
  <si>
    <t>Bioject Scalp Vein Set.</t>
  </si>
  <si>
    <t>Terumo Syringes</t>
  </si>
  <si>
    <t>Divacup</t>
  </si>
  <si>
    <t>P&amp;G Purifier Of Water</t>
  </si>
  <si>
    <t>Nci Latex Examination Gloves (Powdered)</t>
  </si>
  <si>
    <t>Nci Sterile Latex Surgical Gloves Powedered</t>
  </si>
  <si>
    <t>Lifesign Urine Bag</t>
  </si>
  <si>
    <t xml:space="preserve">Omni Micro Surgical Knives 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</si>
  <si>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</si>
  <si>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</si>
  <si>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</si>
  <si>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</si>
  <si>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</si>
  <si>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>Demax Baby Diapers (Mini 2)</t>
  </si>
  <si>
    <t>Dechaab Extreme Lady’S Pad (Long)</t>
  </si>
  <si>
    <t>Dechaab Nappies Baby Diapers (Mini 2)</t>
  </si>
  <si>
    <t xml:space="preserve">Ico  Smooth  Inject  Auto  Disable  Syringe </t>
  </si>
  <si>
    <t xml:space="preserve">Ico  Smooth  Inject Re-Use Prevention Syringe </t>
  </si>
  <si>
    <t>Oral B Ultrathin Sensitive Green Toothbrush</t>
  </si>
  <si>
    <t>Oral B All Rounder Black Toothbrush</t>
  </si>
  <si>
    <t>Drylove Maternity Pad</t>
  </si>
  <si>
    <t>Durex Extra Safe Condom</t>
  </si>
  <si>
    <t>Durex Fetherlite Condom</t>
  </si>
  <si>
    <t>Trang Gloves Medium &amp; Large</t>
  </si>
  <si>
    <t>Axoject Syringes With Needle</t>
  </si>
  <si>
    <t>Dozject Sterile Auto Disable Syringe</t>
  </si>
  <si>
    <t>Durex Pleasure Me Condom</t>
  </si>
  <si>
    <t>De Big Dan Hypodermic Needle</t>
  </si>
  <si>
    <t>De Big Dan Scalp Vein Set</t>
  </si>
  <si>
    <t>De Big Dan Disposable Infusion Set</t>
  </si>
  <si>
    <t>Pil Gauze Roll</t>
  </si>
  <si>
    <t>Pil Crepe Bandage</t>
  </si>
  <si>
    <t>Ogotex Blood Transfusion Set</t>
  </si>
  <si>
    <t>Ogotex Suture With Needle</t>
  </si>
  <si>
    <t>Blood Bag</t>
  </si>
  <si>
    <t>Ogotex Needle</t>
  </si>
  <si>
    <t>Ogotex Infusion Set</t>
  </si>
  <si>
    <t>Ogotex Syringe And Needle</t>
  </si>
  <si>
    <t xml:space="preserve">Dimegrine </t>
  </si>
  <si>
    <t>Jodascan Injection 300Mg</t>
  </si>
  <si>
    <t>Ak-Freedom Sanitary Napkins Classic Thick (Normal)</t>
  </si>
  <si>
    <t xml:space="preserve">Nelbject Disposible Scalp Vein Set 21G </t>
  </si>
  <si>
    <t xml:space="preserve">Nelbject Blood Transfusion Set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</si>
  <si>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</si>
  <si>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</si>
  <si>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</si>
  <si>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</si>
  <si>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</si>
  <si>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Sanzhong Auto Disable Syringes</t>
  </si>
  <si>
    <t>Always Cotton Soft Ultra-Thin Long Sanitary Pads</t>
  </si>
  <si>
    <t>Always Cotton Soft Ultra-Thin Night Sanitary Pads</t>
  </si>
  <si>
    <t>Mother'S Touch Diaper (New Born)</t>
  </si>
  <si>
    <t>Gammex Latex Textured Surgical Gloves</t>
  </si>
  <si>
    <t>Dumpas Sanitary Pad</t>
  </si>
  <si>
    <t>Jodascan Injection  350Mg/Ml(100Mls)</t>
  </si>
  <si>
    <t>Sanzhong Autodisable Syringes</t>
  </si>
  <si>
    <t>Bec-Med I.V.Cannula</t>
  </si>
  <si>
    <t>Bec-Med Surgical Gloves 7.5 50Pairs</t>
  </si>
  <si>
    <t>Bec-Med Insulin Syringe With Needle</t>
  </si>
  <si>
    <t>Bec-Med Infusion Set</t>
  </si>
  <si>
    <t xml:space="preserve">Bec-Med Burette Measured Volume Set </t>
  </si>
  <si>
    <t>Bec-Med Blood Transfusion Set</t>
  </si>
  <si>
    <t>Bec-Med Umbilical Cord Clamp</t>
  </si>
  <si>
    <t>Umaflow Infusion Set</t>
  </si>
  <si>
    <t xml:space="preserve">  Pure&amp;Clean Wound Cleanser Rx </t>
  </si>
  <si>
    <t>Rightest Blood Glucose Monitoring System Gm700Sb</t>
  </si>
  <si>
    <t>Rightest Blood Glucose Test Strip Gs700</t>
  </si>
  <si>
    <t xml:space="preserve">Pure&amp;Clean Hydrogel 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</si>
  <si>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</si>
  <si>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</si>
  <si>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</si>
  <si>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</si>
  <si>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</si>
  <si>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</si>
  <si>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</si>
  <si>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Frangly Hypodermic Needle</t>
  </si>
  <si>
    <t>Frangly Infusion Set</t>
  </si>
  <si>
    <t>Frangly Scalp Vein Set</t>
  </si>
  <si>
    <t>Frangly Gauze Bandage</t>
  </si>
  <si>
    <t>Frangly Crepe Bandage</t>
  </si>
  <si>
    <t>Frangly Zinc Oxide Adhesive Plaster Roll</t>
  </si>
  <si>
    <t xml:space="preserve">Frangly Blood Bag </t>
  </si>
  <si>
    <t>Frangly Foley Catheter</t>
  </si>
  <si>
    <t xml:space="preserve">Haiou Re-Use Prevention Syringe </t>
  </si>
  <si>
    <t>Dovenshire Latex Examination Glove (Powdered)</t>
  </si>
  <si>
    <t>Dovenshire Nitrile Examination Powder Free Gloves</t>
  </si>
  <si>
    <t>Vitek 2 Antimicrobial Susceptible Test Kit  P631</t>
  </si>
  <si>
    <t>Mcfarland Standard</t>
  </si>
  <si>
    <t>Vidas Anti-Hev Igg (Hevg)</t>
  </si>
  <si>
    <t>Vidas Anti-Hev Igm (Hevm)</t>
  </si>
  <si>
    <t>Emzor Hesco Disposable Sterile Cesarean Pack</t>
  </si>
  <si>
    <t>Omni Visc  (Hydroxypropyl Methyl Cellulose Ophthalmic Solution 2.0% W/V)</t>
  </si>
  <si>
    <t>Emzor Hesco Disposable Sterile General Surgery Pack</t>
  </si>
  <si>
    <t>Emzor Hesco Disposable Sterile Reinforced Surgical Gown</t>
  </si>
  <si>
    <t>Steri-Tin Antibiotic Tulle</t>
  </si>
  <si>
    <t>La-Med Mucus Extractor</t>
  </si>
  <si>
    <t>Gozzby Latex Powdered Examination Gloves(Medium)</t>
  </si>
  <si>
    <t>Primaflon I.V Cannula</t>
  </si>
  <si>
    <t>U-Mec Surgical Blades</t>
  </si>
  <si>
    <t>U-Mec I.V. Administration Set</t>
  </si>
  <si>
    <t>La-Med Burette Set</t>
  </si>
  <si>
    <t>Agary Blood Bag</t>
  </si>
  <si>
    <t>Soulagement Mini Size Baby Diapers</t>
  </si>
  <si>
    <t>Agary Catheter</t>
  </si>
  <si>
    <t xml:space="preserve">Fedeco Crepe Bandages (10Cm X 4.5M) </t>
  </si>
  <si>
    <t xml:space="preserve">Fedeco Gauze Bandages (7.5Cm X 4.5M) </t>
  </si>
  <si>
    <t>Soulagement Midi Size Baby Diapers</t>
  </si>
  <si>
    <t>Soulagement Maxi Size Baby Diaper</t>
  </si>
  <si>
    <t>Kiss Lube Gel</t>
  </si>
  <si>
    <t>Aqua Povioderm Antiseptic Solution</t>
  </si>
  <si>
    <t>Hansel Burette Set</t>
  </si>
  <si>
    <t>Geely Disposable Syringe</t>
  </si>
  <si>
    <t>Geely Disposable Insulin Syringe</t>
  </si>
  <si>
    <t>Geely Disposable Needle</t>
  </si>
  <si>
    <t>Geely Zinc Oxide Plaster</t>
  </si>
  <si>
    <t>Geely Silk Tape</t>
  </si>
  <si>
    <t>Geely Pe Tape</t>
  </si>
  <si>
    <t>Sanizyme X Multi Enzymatic Cleaner</t>
  </si>
  <si>
    <t>Saniscope Instrument Sterilant</t>
  </si>
  <si>
    <t xml:space="preserve">Hansel Foley'S Balloon Catheter </t>
  </si>
  <si>
    <t>Omega Visitect Cd4 200 Rapid Test Kit</t>
  </si>
  <si>
    <t>Mother'S Touch Diaper Small</t>
  </si>
  <si>
    <t xml:space="preserve">Mother'S Touch Baby Diaper (Medium) </t>
  </si>
  <si>
    <t>Mother'S Touch Baby Diaper (Large)</t>
  </si>
  <si>
    <t>Mother'S Touch Baby Diaper (Extra Large)</t>
  </si>
  <si>
    <t>Sanitol Antibacterial 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</si>
  <si>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</si>
  <si>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</si>
  <si>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</si>
  <si>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</si>
  <si>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 xml:space="preserve"> Hypoflow Scalp Vein Set</t>
  </si>
  <si>
    <t>Miss White Hand Sanitizer</t>
  </si>
  <si>
    <t>Bd Vacutainer Fx 5Mg 4Mg Blood Collection Tubes</t>
  </si>
  <si>
    <t>Bd Vacutainer Naf 6.0Mg Na2Edta 12.0Mg Plus Blood Collection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</si>
  <si>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</si>
  <si>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</si>
  <si>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</si>
  <si>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</si>
  <si>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 Hand Sanitizer</t>
  </si>
  <si>
    <t>Uch-Med I.V Cannula With Catheter &amp; Injection Valve</t>
  </si>
  <si>
    <t xml:space="preserve">Physiodose Physiological Saline Solution </t>
  </si>
  <si>
    <t>Demax Lady’S Pad (Long)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</si>
  <si>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</si>
  <si>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</si>
  <si>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</si>
  <si>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</si>
  <si>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</si>
  <si>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>Wellguard Latex Powdered Examination Gloves</t>
  </si>
  <si>
    <t xml:space="preserve">Wellguard Powder - Free Examination Nitrile Gloves </t>
  </si>
  <si>
    <t>Obigod Scalp Vein Set</t>
  </si>
  <si>
    <t>Obigod I.V  Infusion Set</t>
  </si>
  <si>
    <t>Obigod Pregnancy Test Strip(Urine)</t>
  </si>
  <si>
    <t>Leomedic  Disposable Syringe With Needle</t>
  </si>
  <si>
    <t>Flamingo Flamigrip (Iv Cannula Fixator)</t>
  </si>
  <si>
    <t>Ndco Cotton Crepe Bandage</t>
  </si>
  <si>
    <t>Bd Neoflon™ Pro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</si>
  <si>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</si>
  <si>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</si>
  <si>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</si>
  <si>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</si>
  <si>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</si>
  <si>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</si>
  <si>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Water Guard Tank Disinfectant</t>
  </si>
  <si>
    <t>Bd™ Emerald Pro Syringe</t>
  </si>
  <si>
    <t xml:space="preserve">Bd Discardit Ii  </t>
  </si>
  <si>
    <t>Crystal All Day Hand Sanitizer Gel</t>
  </si>
  <si>
    <t>Crystal All Day Hand Sanitizer Spray</t>
  </si>
  <si>
    <t>Intravenous Cannula</t>
  </si>
  <si>
    <t>Nci Blood Administration Set</t>
  </si>
  <si>
    <t>Premilene Polyprorylene Synthetic Non Absorbable Suture- Blue</t>
  </si>
  <si>
    <t>Lifesign Latex Foley Catheter</t>
  </si>
  <si>
    <t>Monosyn Glyconate Monofilament Absorbable Surgical Suture - Violet</t>
  </si>
  <si>
    <t>Silkam Silk Braided Coated Non-Absorbable Suture - Black)</t>
  </si>
  <si>
    <t>7Riverlabs Cervical Self Sampling Kit</t>
  </si>
  <si>
    <t>Kids-Klenz Sanitizer</t>
  </si>
  <si>
    <t>Pure-Klenz Sanitizer</t>
  </si>
  <si>
    <t>Flex Treasure Island Condoms (1 Piece Of Flex Brown Sugar+1 Piece Of Flex Pleasure Unlimited+1 Piece Of Flex Spice)</t>
  </si>
  <si>
    <t>Chex Gauze Roll</t>
  </si>
  <si>
    <t>Ella By Fiesta Double Effect Condom</t>
  </si>
  <si>
    <t>Ella By Fiesta G-Spot Condom</t>
  </si>
  <si>
    <t>Ella By Fiesta Her Pleasure Condom</t>
  </si>
  <si>
    <t>Sd Bioline Malaria Ag Pf And Sd Bioline Malaria Ag Pf. Poct</t>
  </si>
  <si>
    <t>Sd Bioline Malaria Ag. Pf/Pan And Sd Bioline Malaria Ag. Pf/Pan Poct</t>
  </si>
  <si>
    <t>Lifesign Bandages</t>
  </si>
  <si>
    <t>Jubilee Syringe</t>
  </si>
  <si>
    <t>Fergmedics I.V Cannula With Wings &amp; Injection Port</t>
  </si>
  <si>
    <t>Stripp Condom (Vanilla Flavoured Afro Mamba)</t>
  </si>
  <si>
    <t>Stripp Condom (Rose Strawberry Flavoured Skin To Skin)</t>
  </si>
  <si>
    <t>Stripp Condom (Extra Sensitive Pineapple Flavoured)</t>
  </si>
  <si>
    <t>Idl Cast Padding</t>
  </si>
  <si>
    <t>Idl Adhesive Tape</t>
  </si>
  <si>
    <t>Easycare Sterile Latex Surgical Gloves</t>
  </si>
  <si>
    <t>Easycare I.V. Cannula</t>
  </si>
  <si>
    <t>Easycare Foley'S Balloon Catheter</t>
  </si>
  <si>
    <t xml:space="preserve">Easycare Blood Transfusion Set </t>
  </si>
  <si>
    <t>Easycare I.V. Infusion Set</t>
  </si>
  <si>
    <t>Swe - Health H-Pylori Rapid Test Kit</t>
  </si>
  <si>
    <t>Jubilee Gloves</t>
  </si>
  <si>
    <t>Kingston One Step  Hcv Test Strips</t>
  </si>
  <si>
    <t>Parahit-F Ver.1.0 (Rapid Test For P. Falciparum Malaria-Device)</t>
  </si>
  <si>
    <t>Prosense Sterile Latex Surgical Gloves</t>
  </si>
  <si>
    <t>Umaflow Iv Cannula</t>
  </si>
  <si>
    <t>Topcare Gauze Roll</t>
  </si>
  <si>
    <t>Topcare Foley Catheter</t>
  </si>
  <si>
    <t xml:space="preserve">Topcare Crepe Bandages </t>
  </si>
  <si>
    <t>Og Needle</t>
  </si>
  <si>
    <t>Topcare 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</si>
  <si>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</si>
  <si>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</si>
  <si>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</si>
  <si>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</si>
  <si>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Venchura Latex Powdered Examination Gloves</t>
  </si>
  <si>
    <t>Shinva Ande- Trocar</t>
  </si>
  <si>
    <t>Supar+Care I.V Administration Set</t>
  </si>
  <si>
    <t>Vitek 2 Ast St03 Test Kit</t>
  </si>
  <si>
    <t>Rapid Anti-Hcv Test (Whole Blood/Serum/Plasma)</t>
  </si>
  <si>
    <t>Maxitulle ( Povidone Iodine Non-Adherent Wound Dressing)</t>
  </si>
  <si>
    <t>Dkt Single Valve Aspirator</t>
  </si>
  <si>
    <t xml:space="preserve">Carex Multi Pleasure Condoms </t>
  </si>
  <si>
    <t>One Step Anti-Hiv(1&amp;2) Test (Whole Blood/Seru/Plasma)</t>
  </si>
  <si>
    <t>Bullant Hand Sanitizer</t>
  </si>
  <si>
    <t>Curaty Syphilis  Test Kit</t>
  </si>
  <si>
    <t>Kordplus Adult Diapers (Large)</t>
  </si>
  <si>
    <t>Kordplus Maternity Pad (Extra Heavy Flow)</t>
  </si>
  <si>
    <t>Kordplus Adult Diapers (X-Large)</t>
  </si>
  <si>
    <t>Biocredit Malaria Ag Pf(Pldh)</t>
  </si>
  <si>
    <t>Easycare Blood Bag 250Ml</t>
  </si>
  <si>
    <t>Surelife Natural Dotted Strawberry Lubricated Condoms</t>
  </si>
  <si>
    <t>Cannoral Iv Cannula With Wings &amp;  Injection  Port</t>
  </si>
  <si>
    <t xml:space="preserve">Ucan Public Places </t>
  </si>
  <si>
    <t>Ucan Microkleen (Rapid Surface &amp; Equipment Disinfectant)</t>
  </si>
  <si>
    <t>Woxheal Diabetic-Wound Care Kit</t>
  </si>
  <si>
    <t>Zymokleen Disinfectant Cleaner</t>
  </si>
  <si>
    <t xml:space="preserve"> Juvederm Ultra 4 Prefilled Injection</t>
  </si>
  <si>
    <t>Juvederm  Ultra 3</t>
  </si>
  <si>
    <t>Juvederm Voluma Injection</t>
  </si>
  <si>
    <t>Diagno-P 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</si>
  <si>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</si>
  <si>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</si>
  <si>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</si>
  <si>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</si>
  <si>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Tch Hypochlorous</t>
  </si>
  <si>
    <t>Invisalign Eraser Plier</t>
  </si>
  <si>
    <t>Aya Sanitary Pad (Large)</t>
  </si>
  <si>
    <t>Aya Sanitary Pad (Medium)</t>
  </si>
  <si>
    <t>Pil Pyrochy Needle And Syringe</t>
  </si>
  <si>
    <t>Debinco-Ject Dipsposable Needles</t>
  </si>
  <si>
    <t xml:space="preserve">Caldenor Silk </t>
  </si>
  <si>
    <t xml:space="preserve">Accu-Vein Iv Cannula With Wings And Injection Port </t>
  </si>
  <si>
    <t>Impex Disposable Infusion Set</t>
  </si>
  <si>
    <t>Jimmi-Well Intravenous Cannula With Wings &amp; Injection Port</t>
  </si>
  <si>
    <t>Jimmi-Well Infusion Giving Set</t>
  </si>
  <si>
    <t>Jimmi-Well Latex Examination Gloves(Powdered)</t>
  </si>
  <si>
    <t>Accu-Chek Sugarview Starter Set</t>
  </si>
  <si>
    <t>Femidence Vaginal Gel</t>
  </si>
  <si>
    <t>Chlorux Hand And Surface Sanitizer</t>
  </si>
  <si>
    <t>Bd Venflon I</t>
  </si>
  <si>
    <t>Tex Care Guaze Roll</t>
  </si>
  <si>
    <t>Tex Care Steritin (Framycetin Antibiotics)</t>
  </si>
  <si>
    <t xml:space="preserve">Tex Care Chromic Cat Gut </t>
  </si>
  <si>
    <t xml:space="preserve">Anosan  Sanitizer </t>
  </si>
  <si>
    <t>Tex Care Guaze Bandage</t>
  </si>
  <si>
    <t>Sd Ght Pure Soft Sanitary Pad</t>
  </si>
  <si>
    <t>Boson Biotech 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</si>
  <si>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</si>
  <si>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</si>
  <si>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</si>
  <si>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Tut Kit (Tweeds Urine Test Kit) Drug Test</t>
  </si>
  <si>
    <t>Reign Premium Sanitary Napkins  (Ultra Thin Panty Liner)- Ultra Thin 30 Pads</t>
  </si>
  <si>
    <t>Reign Premium Sanitary Napkins ( Very Light Panty Liner)- Ultra Thin 20 Pads</t>
  </si>
  <si>
    <t>Aspee Surgicare Scalp Vein Set</t>
  </si>
  <si>
    <t>Aspee Surgicare Iv Cannula</t>
  </si>
  <si>
    <t>Karknee  Blood  Glucose  Meter</t>
  </si>
  <si>
    <t>Sukkar Blood Glucose Monitoring Device</t>
  </si>
  <si>
    <t>3Sistas Pantyliner</t>
  </si>
  <si>
    <t>Reign Premium Premium Sanitary Napkins (Moderate Flow) - Ultra Thin 10 Pads</t>
  </si>
  <si>
    <t xml:space="preserve">Sukkar Blood Glucose Test Strips </t>
  </si>
  <si>
    <t xml:space="preserve">Fizone-Ject Disposable Syringe Needle </t>
  </si>
  <si>
    <t>Tropis Immunization System</t>
  </si>
  <si>
    <t>Sky-Ject Needle</t>
  </si>
  <si>
    <t>Sky-Ject Infusion Set</t>
  </si>
  <si>
    <t>Benchmark Gx Stainer</t>
  </si>
  <si>
    <t>Xoc Toothbrush</t>
  </si>
  <si>
    <t>Sadante Cotton Wool</t>
  </si>
  <si>
    <t>Unigloves Medical Powder Free Examination Gloves</t>
  </si>
  <si>
    <t>Fab Infusion Set</t>
  </si>
  <si>
    <t xml:space="preserve">Fab Blood Transfusion Set </t>
  </si>
  <si>
    <t>Fab Mucus Extractor</t>
  </si>
  <si>
    <t>Cobas® Plasma Separation Card</t>
  </si>
  <si>
    <t>Paras Syringe</t>
  </si>
  <si>
    <t>Global Young Surgical Suture Chromic Catgut</t>
  </si>
  <si>
    <t>Global Young Sterile Surgical Glove</t>
  </si>
  <si>
    <t>Pil Pyrochy Hypodermic Needle</t>
  </si>
  <si>
    <t>Supar + Care Syringe With Needle 21G</t>
  </si>
  <si>
    <t>Durex Nude Condom</t>
  </si>
  <si>
    <t>Century Care Syphilis Rapid Diagnostic Test Strip</t>
  </si>
  <si>
    <t>Ndco Softban Cast Padding Bandage</t>
  </si>
  <si>
    <t>Azmu Auto Disable Syringe</t>
  </si>
  <si>
    <t>Neogloves Sterile Latex Powdered Surgical Gloves</t>
  </si>
  <si>
    <t>Ug Crepe Bandage</t>
  </si>
  <si>
    <t>Prosense Latex Powdered Examination Gloves</t>
  </si>
  <si>
    <t>Super + Care Gynaecology Gloves</t>
  </si>
  <si>
    <t>Mission Expert Urinalysis Reagent Strips ( 10 Sw)</t>
  </si>
  <si>
    <t>First Response Hiv 1-2.0 Card Test (Self-Test)</t>
  </si>
  <si>
    <t xml:space="preserve">Fab Foleys Catheter Size 16 </t>
  </si>
  <si>
    <t>Fab Sterile Surgical Latex Gloves (Powdered)</t>
  </si>
  <si>
    <t>Ug Iv Cannula</t>
  </si>
  <si>
    <t>Ug Infusion Set</t>
  </si>
  <si>
    <t>Ug Blood Transfusion Set</t>
  </si>
  <si>
    <t xml:space="preserve"> Apex I. V Cannular</t>
  </si>
  <si>
    <t>Vidas Kube (Test Instrument)</t>
  </si>
  <si>
    <t>U-Lon (Non Absorbable Surgical Suture Usp/Ep Sterilised Surgical Suture Monofilament Polyamide (Nylon))</t>
  </si>
  <si>
    <t>U-Synth (Absorbable Surgical Suture Usp/Ep(Synthetic) Sterilized Surgical Suture Braided And Coated Polyglactin 910)</t>
  </si>
  <si>
    <t>Truwax (Sterile Bonewax 2.5Gm)</t>
  </si>
  <si>
    <t>U-Synth Fast (Absorbable Surgical Suture Usp/Ep (Synthetic) Sterilized Surgical Suture Braided And Coated Polyglactin 910 Fast)</t>
  </si>
  <si>
    <t>U-Lene ("Non Absorbable Surgical Suture Usp/Ep Sterilised Surgical Suture Monofilament Polypropylene)</t>
  </si>
  <si>
    <t>U-Glyde (Absorbable Surgical Suture Usp/Ep Sterilized Surgical Suture (Synthetic) Braided &amp; Coated Polyglycolic Acid)</t>
  </si>
  <si>
    <t>U-Silk (Non Absorbable Surgical Suture Usp/Ep Sterilized Surgical Suture Black Braided Silk)</t>
  </si>
  <si>
    <t>Trulene Mesh (Sterile Non-Absorbable Surgical Polypropylene Mesh)</t>
  </si>
  <si>
    <t>Clinicel (Sterile Oxidized Regenerated Cellulose Surgical Dressing Usp(Absorbable Hemostat)"</t>
  </si>
  <si>
    <t>U-Pdsynth (Absorbable Surgical Suture Usp/Ep Sterilized Surgical Suture (Synthetic) Monofilament Polydioxanone)</t>
  </si>
  <si>
    <t>Trusteel (Non Absorbable Surgical Suture Usp/Ep Sterilized Surgical Suture Monofilament 316 Lvm Stainless Steel Wire)</t>
  </si>
  <si>
    <t>U-Bond (Non Absorbable Surgical Suture Usp/Ep Sterilized Surgical Braided And Coated Polyester)</t>
  </si>
  <si>
    <t>U-Monoglyde (Absorbable Surgical Suture Usp/Ep Sterilized Surgical Suture(Synthetic) Monofilament Poliglecaprone 25)</t>
  </si>
  <si>
    <t>U-Gut (Absorbable Surgical Suture Usp/Ep Sterile Surgical Suture Catgut-Chromic)</t>
  </si>
  <si>
    <t>Tropis Disposable Dispensers</t>
  </si>
  <si>
    <t>Nasofaes Triple Action Nasal Spray</t>
  </si>
  <si>
    <t>Uni-Gold Hiv Test Device</t>
  </si>
  <si>
    <t>Bd Venflon Pro Safety With Instaflash</t>
  </si>
  <si>
    <t>Superfingers Non-Sterile Latex Examination Gloves, Powder Free</t>
  </si>
  <si>
    <t>Accutrend Cholesterol</t>
  </si>
  <si>
    <t>Gastropack</t>
  </si>
  <si>
    <t>First Response Hiv 1+2/Syphilis Combo Card Test</t>
  </si>
  <si>
    <t>First Response Syphilis Anti - Tp Card Test</t>
  </si>
  <si>
    <t xml:space="preserve"> Surgbond Tissue Adhessive 0.5G/Ml </t>
  </si>
  <si>
    <t>Surgbond Tissue Adhesive 1.0G/Ml</t>
  </si>
  <si>
    <t>Ug Plaster Of Paris Bandage</t>
  </si>
  <si>
    <t>Myairshield Badge</t>
  </si>
  <si>
    <t>Luv Jelly Personal Lubricant</t>
  </si>
  <si>
    <t>Wondfo Malaria P.F (Hrp2/Pldh) Test Kit</t>
  </si>
  <si>
    <t>Kamsmic Infusion Set</t>
  </si>
  <si>
    <t>A3-100886</t>
  </si>
  <si>
    <t>A3-100223</t>
  </si>
  <si>
    <t>A3-100046</t>
  </si>
  <si>
    <t>A3-100047</t>
  </si>
  <si>
    <t>A3-100109</t>
  </si>
  <si>
    <t>A3-100048</t>
  </si>
  <si>
    <t>A3-100913</t>
  </si>
  <si>
    <t>A3-100481</t>
  </si>
  <si>
    <t>03-1064</t>
  </si>
  <si>
    <t>A3-100171</t>
  </si>
  <si>
    <t>A3-100172</t>
  </si>
  <si>
    <t>A3-100173</t>
  </si>
  <si>
    <t>A3-100174</t>
  </si>
  <si>
    <t>A3-100192</t>
  </si>
  <si>
    <t>A3-100021</t>
  </si>
  <si>
    <t>A3-100009</t>
  </si>
  <si>
    <t>A3-100017</t>
  </si>
  <si>
    <t>A3-100018</t>
  </si>
  <si>
    <t>A3-100019</t>
  </si>
  <si>
    <t>A3-100001</t>
  </si>
  <si>
    <t>A3-100022</t>
  </si>
  <si>
    <t>A3-100033</t>
  </si>
  <si>
    <t>A3-100034</t>
  </si>
  <si>
    <t>A3-100002</t>
  </si>
  <si>
    <t>A3-100003</t>
  </si>
  <si>
    <t>A3-100004</t>
  </si>
  <si>
    <t>A3-100029</t>
  </si>
  <si>
    <t>A3-100106</t>
  </si>
  <si>
    <t>A3-100023</t>
  </si>
  <si>
    <t>A3-100024</t>
  </si>
  <si>
    <t>A3-100078</t>
  </si>
  <si>
    <t>A3-100079</t>
  </si>
  <si>
    <t>A3-100080</t>
  </si>
  <si>
    <t>A3-100193</t>
  </si>
  <si>
    <t>A3-100168</t>
  </si>
  <si>
    <t>A3-100145</t>
  </si>
  <si>
    <t>A3-100169</t>
  </si>
  <si>
    <t>A3-100232</t>
  </si>
  <si>
    <t>A3-100030</t>
  </si>
  <si>
    <t>A3-100058</t>
  </si>
  <si>
    <t>A3-100031</t>
  </si>
  <si>
    <t>A3-100401</t>
  </si>
  <si>
    <t>A3-100062</t>
  </si>
  <si>
    <t>A3-100063</t>
  </si>
  <si>
    <t>A3-100064</t>
  </si>
  <si>
    <t>A3-100010</t>
  </si>
  <si>
    <t>A3-100253</t>
  </si>
  <si>
    <t>A3-100011</t>
  </si>
  <si>
    <t>A3-100008</t>
  </si>
  <si>
    <t>A3-100342</t>
  </si>
  <si>
    <t>A3-100037</t>
  </si>
  <si>
    <t>A3-100038</t>
  </si>
  <si>
    <t>A3-100081</t>
  </si>
  <si>
    <t>03-1198</t>
  </si>
  <si>
    <t>03-1197</t>
  </si>
  <si>
    <t>A3-100363</t>
  </si>
  <si>
    <t>A3-100347</t>
  </si>
  <si>
    <t>A3-100348</t>
  </si>
  <si>
    <t>A3-100112</t>
  </si>
  <si>
    <t>03-0573</t>
  </si>
  <si>
    <t>A3-100165</t>
  </si>
  <si>
    <t>A3-100060</t>
  </si>
  <si>
    <t>A3-100071</t>
  </si>
  <si>
    <t>A3-100599</t>
  </si>
  <si>
    <t>A3-100154</t>
  </si>
  <si>
    <t>A3-100155</t>
  </si>
  <si>
    <t>A3-100156</t>
  </si>
  <si>
    <t>A3-100082</t>
  </si>
  <si>
    <t>A3-100083</t>
  </si>
  <si>
    <t>03-0766</t>
  </si>
  <si>
    <t>03-0767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</si>
  <si>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</si>
  <si>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</si>
  <si>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</si>
  <si>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</si>
  <si>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</si>
  <si>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</si>
  <si>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</si>
  <si>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</si>
  <si>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</si>
  <si>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A3-100073</t>
  </si>
  <si>
    <t>03-0987</t>
  </si>
  <si>
    <t>03-0979</t>
  </si>
  <si>
    <t>03-1107</t>
  </si>
  <si>
    <t>A3-100243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</si>
  <si>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</si>
  <si>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</si>
  <si>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</si>
  <si>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</si>
  <si>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</si>
  <si>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</si>
  <si>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</si>
  <si>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A3-100093</t>
  </si>
  <si>
    <t>A3-100123</t>
  </si>
  <si>
    <t>A3-100094</t>
  </si>
  <si>
    <t>A3-100149</t>
  </si>
  <si>
    <t>A3-100148</t>
  </si>
  <si>
    <t>A3-100095</t>
  </si>
  <si>
    <t>A3-100124</t>
  </si>
  <si>
    <t>A3-100096</t>
  </si>
  <si>
    <t>A3-100097</t>
  </si>
  <si>
    <t>A3-100098</t>
  </si>
  <si>
    <t>A3-100147</t>
  </si>
  <si>
    <t>A3-100125</t>
  </si>
  <si>
    <t>A3-100099</t>
  </si>
  <si>
    <t>A3-100126</t>
  </si>
  <si>
    <t>A3-100100</t>
  </si>
  <si>
    <t>A3-100101</t>
  </si>
  <si>
    <t>A3-100102</t>
  </si>
  <si>
    <t>A3-100103</t>
  </si>
  <si>
    <t>A3-100127</t>
  </si>
  <si>
    <t>03-0616</t>
  </si>
  <si>
    <t>010527</t>
  </si>
  <si>
    <t>A3-100380</t>
  </si>
  <si>
    <t>A3-100364</t>
  </si>
  <si>
    <t>A3-100365</t>
  </si>
  <si>
    <t>A3-100502</t>
  </si>
  <si>
    <t>A3-100268</t>
  </si>
  <si>
    <t>A3-100143</t>
  </si>
  <si>
    <t>03-1110</t>
  </si>
  <si>
    <t>A3-100482</t>
  </si>
  <si>
    <t>A3-100498</t>
  </si>
  <si>
    <t>A3-100108</t>
  </si>
  <si>
    <t>A3-100257</t>
  </si>
  <si>
    <t>A3-100128</t>
  </si>
  <si>
    <t>A3-100129</t>
  </si>
  <si>
    <t>A3-100130</t>
  </si>
  <si>
    <t>A3-100131</t>
  </si>
  <si>
    <t>A3-100132</t>
  </si>
  <si>
    <t>A3-100210</t>
  </si>
  <si>
    <t>A3-100242</t>
  </si>
  <si>
    <t>A3-100211</t>
  </si>
  <si>
    <t>A3-100110</t>
  </si>
  <si>
    <t>A3-100111</t>
  </si>
  <si>
    <t>A3-100104</t>
  </si>
  <si>
    <t>A3-100105</t>
  </si>
  <si>
    <t>A3-100059</t>
  </si>
  <si>
    <t>03-0689</t>
  </si>
  <si>
    <t>03-0685</t>
  </si>
  <si>
    <t>A3-100056</t>
  </si>
  <si>
    <t>A3-100113</t>
  </si>
  <si>
    <t>A3-100167</t>
  </si>
  <si>
    <t>03-1168</t>
  </si>
  <si>
    <t>A3-100813</t>
  </si>
  <si>
    <t>A3-100434</t>
  </si>
  <si>
    <t>A3-100576</t>
  </si>
  <si>
    <t>A3-100294</t>
  </si>
  <si>
    <t>A3-100295</t>
  </si>
  <si>
    <t>A3-100444</t>
  </si>
  <si>
    <t>A3-100445</t>
  </si>
  <si>
    <t>A3-100697</t>
  </si>
  <si>
    <t>A3-100446</t>
  </si>
  <si>
    <t>A3-100447</t>
  </si>
  <si>
    <t>A3-100468</t>
  </si>
  <si>
    <t>A3-100177</t>
  </si>
  <si>
    <t>A3-100178</t>
  </si>
  <si>
    <t>A3-100340</t>
  </si>
  <si>
    <t>A3-100160</t>
  </si>
  <si>
    <t>A3-100279</t>
  </si>
  <si>
    <t>A3-100331</t>
  </si>
  <si>
    <t>A3-100332</t>
  </si>
  <si>
    <t>A3-100333</t>
  </si>
  <si>
    <t>A3-100334</t>
  </si>
  <si>
    <t>A3-100134</t>
  </si>
  <si>
    <t>A3-100135</t>
  </si>
  <si>
    <t>A3-100245</t>
  </si>
  <si>
    <t>A3-100158</t>
  </si>
  <si>
    <t>A3-100188</t>
  </si>
  <si>
    <t>A3-100189</t>
  </si>
  <si>
    <t>A3-100335</t>
  </si>
  <si>
    <t>A3-100305</t>
  </si>
  <si>
    <t>A3-100146</t>
  </si>
  <si>
    <t>A3-100179</t>
  </si>
  <si>
    <t>A3-100244</t>
  </si>
  <si>
    <t>A3-100258</t>
  </si>
  <si>
    <t>A3-100207</t>
  </si>
  <si>
    <t>A3-100349</t>
  </si>
  <si>
    <t>A3-100208</t>
  </si>
  <si>
    <t>A3-100417</t>
  </si>
  <si>
    <t>A3-100209</t>
  </si>
  <si>
    <t>A3-100201</t>
  </si>
  <si>
    <t>A3-100195</t>
  </si>
  <si>
    <t>A3-100198</t>
  </si>
  <si>
    <t>A3-100810</t>
  </si>
  <si>
    <t>A3-100811</t>
  </si>
  <si>
    <t>A3-100225</t>
  </si>
  <si>
    <t>A3-100397</t>
  </si>
  <si>
    <t>A3-100296</t>
  </si>
  <si>
    <t>A3-100184</t>
  </si>
  <si>
    <t>A3-100398</t>
  </si>
  <si>
    <t>A3-100640</t>
  </si>
  <si>
    <t>A3-100641</t>
  </si>
  <si>
    <t>A3-100642</t>
  </si>
  <si>
    <t>A3-100542</t>
  </si>
  <si>
    <t>A3-100543</t>
  </si>
  <si>
    <t>A3-100544</t>
  </si>
  <si>
    <t>A3-100569</t>
  </si>
  <si>
    <t>A3-100545</t>
  </si>
  <si>
    <t>A3-100570</t>
  </si>
  <si>
    <t>A3-100575</t>
  </si>
  <si>
    <t>A3-100638</t>
  </si>
  <si>
    <t>A3-100159</t>
  </si>
  <si>
    <t>A3-100140</t>
  </si>
  <si>
    <t>A3-100141</t>
  </si>
  <si>
    <t>A3-100428</t>
  </si>
  <si>
    <t>A3-100581</t>
  </si>
  <si>
    <t>A3-100366</t>
  </si>
  <si>
    <t>A3-100367</t>
  </si>
  <si>
    <t>A3-100814</t>
  </si>
  <si>
    <t>A3-100321</t>
  </si>
  <si>
    <t>A3-100815</t>
  </si>
  <si>
    <t>A3-100816</t>
  </si>
  <si>
    <t>03-1360</t>
  </si>
  <si>
    <t>03-1332</t>
  </si>
  <si>
    <t>A3-100187</t>
  </si>
  <si>
    <t>03-1318</t>
  </si>
  <si>
    <t>03-0604</t>
  </si>
  <si>
    <t>03-0609</t>
  </si>
  <si>
    <t>03-1333</t>
  </si>
  <si>
    <t>03-0535</t>
  </si>
  <si>
    <t>A3-100308</t>
  </si>
  <si>
    <t>03-0656</t>
  </si>
  <si>
    <t>A3-100277</t>
  </si>
  <si>
    <t>A3-100281</t>
  </si>
  <si>
    <t>A3-100306</t>
  </si>
  <si>
    <t>A3-100307</t>
  </si>
  <si>
    <t>A3-100287</t>
  </si>
  <si>
    <t>A3-100327</t>
  </si>
  <si>
    <t>A3-100538</t>
  </si>
  <si>
    <t>A3-100304</t>
  </si>
  <si>
    <t>A3-100303</t>
  </si>
  <si>
    <t>A3-100288</t>
  </si>
  <si>
    <t>A3-100282</t>
  </si>
  <si>
    <t>A3-100302</t>
  </si>
  <si>
    <t>A3-100283</t>
  </si>
  <si>
    <t>A3-100310</t>
  </si>
  <si>
    <t>A3-100311</t>
  </si>
  <si>
    <t>A3-100539</t>
  </si>
  <si>
    <t>A3-100153</t>
  </si>
  <si>
    <t>A3-100336</t>
  </si>
  <si>
    <t>A3-100337</t>
  </si>
  <si>
    <t>A3-100338</t>
  </si>
  <si>
    <t>A3-100339</t>
  </si>
  <si>
    <t>A3-100451</t>
  </si>
  <si>
    <t>A3-100930</t>
  </si>
  <si>
    <t>03-0542</t>
  </si>
  <si>
    <t>03-0541</t>
  </si>
  <si>
    <t>A3-100565</t>
  </si>
  <si>
    <t>03-1501</t>
  </si>
  <si>
    <t>A3-100662</t>
  </si>
  <si>
    <t>A3-101262</t>
  </si>
  <si>
    <t>A3-101196</t>
  </si>
  <si>
    <t>A3-100284</t>
  </si>
  <si>
    <t>A3-100285</t>
  </si>
  <si>
    <t>A3-100343</t>
  </si>
  <si>
    <t>A3-100286</t>
  </si>
  <si>
    <t>A3-100394</t>
  </si>
  <si>
    <t>A3-100301</t>
  </si>
  <si>
    <t>A3-100617</t>
  </si>
  <si>
    <t>A3-100212</t>
  </si>
  <si>
    <t>A3-100402</t>
  </si>
  <si>
    <t>A3-100411</t>
  </si>
  <si>
    <t>A3-100412</t>
  </si>
  <si>
    <t>A3-100413</t>
  </si>
  <si>
    <t>A3-100414</t>
  </si>
  <si>
    <t>A3-101148</t>
  </si>
  <si>
    <t>A3-101149</t>
  </si>
  <si>
    <t>A3-100555</t>
  </si>
  <si>
    <t>A3-100556</t>
  </si>
  <si>
    <t>A3-100557</t>
  </si>
  <si>
    <t>A3-100560</t>
  </si>
  <si>
    <t>A3-100508</t>
  </si>
  <si>
    <t>A3-100600</t>
  </si>
  <si>
    <t>A3-100758</t>
  </si>
  <si>
    <t>A3-100261</t>
  </si>
  <si>
    <t>A3-100262</t>
  </si>
  <si>
    <t>A3-100263</t>
  </si>
  <si>
    <t>A3-100264</t>
  </si>
  <si>
    <t>A3-100265</t>
  </si>
  <si>
    <t>A3-100266</t>
  </si>
  <si>
    <t>A3-100512</t>
  </si>
  <si>
    <t>A3-100849</t>
  </si>
  <si>
    <t>A3-100762</t>
  </si>
  <si>
    <t>A3-100383</t>
  </si>
  <si>
    <t>A3-100384</t>
  </si>
  <si>
    <t>A3-100473</t>
  </si>
  <si>
    <t>A3-100480</t>
  </si>
  <si>
    <t>03-1286</t>
  </si>
  <si>
    <t>03-1588</t>
  </si>
  <si>
    <t>03-1297</t>
  </si>
  <si>
    <t>03-1298</t>
  </si>
  <si>
    <t>A3-100676</t>
  </si>
  <si>
    <t>A3-100395</t>
  </si>
  <si>
    <t>A3-100396</t>
  </si>
  <si>
    <t>A3-100370</t>
  </si>
  <si>
    <t>A3-101150</t>
  </si>
  <si>
    <t>A3-100488</t>
  </si>
  <si>
    <t>A3-100489</t>
  </si>
  <si>
    <t>A3-100486</t>
  </si>
  <si>
    <t>03-1468</t>
  </si>
  <si>
    <t>03-1467</t>
  </si>
  <si>
    <t>03-1655</t>
  </si>
  <si>
    <t>A3-100525</t>
  </si>
  <si>
    <t>A3-100409</t>
  </si>
  <si>
    <t>A3-100546</t>
  </si>
  <si>
    <t>A3-100547</t>
  </si>
  <si>
    <t>A3-100548</t>
  </si>
  <si>
    <t>A3-100981</t>
  </si>
  <si>
    <t>A3-100972</t>
  </si>
  <si>
    <t>A3-100476</t>
  </si>
  <si>
    <t>A3-100499</t>
  </si>
  <si>
    <t>A3-100503</t>
  </si>
  <si>
    <t>A3-100465</t>
  </si>
  <si>
    <t>A3-100466</t>
  </si>
  <si>
    <t>A3-101203</t>
  </si>
  <si>
    <t>A3-100516</t>
  </si>
  <si>
    <t>A3-101031</t>
  </si>
  <si>
    <t>A3-100523</t>
  </si>
  <si>
    <t>A3-100534</t>
  </si>
  <si>
    <t>A3-100500</t>
  </si>
  <si>
    <t>A3-100550</t>
  </si>
  <si>
    <t>A3-100552</t>
  </si>
  <si>
    <t>A3-100490</t>
  </si>
  <si>
    <t>A3-100887</t>
  </si>
  <si>
    <t>A3-100495</t>
  </si>
  <si>
    <t>A3-100491</t>
  </si>
  <si>
    <t>A3-100501</t>
  </si>
  <si>
    <t>A3-100511</t>
  </si>
  <si>
    <t>A3-100492</t>
  </si>
  <si>
    <t>A3-100487</t>
  </si>
  <si>
    <t>A3-100584</t>
  </si>
  <si>
    <t>A3-100483</t>
  </si>
  <si>
    <t>A3-100611</t>
  </si>
  <si>
    <t>A3-100559</t>
  </si>
  <si>
    <t>A3-100850</t>
  </si>
  <si>
    <t>A3-100579</t>
  </si>
  <si>
    <t>03-1279</t>
  </si>
  <si>
    <t>A3-100564</t>
  </si>
  <si>
    <t>A3-100566</t>
  </si>
  <si>
    <t>A3-100901</t>
  </si>
  <si>
    <t>A3-100426</t>
  </si>
  <si>
    <t>A3-100427</t>
  </si>
  <si>
    <t>A3-100432</t>
  </si>
  <si>
    <t>A3-101025</t>
  </si>
  <si>
    <t>A3-100613</t>
  </si>
  <si>
    <t>A3-100531</t>
  </si>
  <si>
    <t>A3-100593</t>
  </si>
  <si>
    <t>A3-100664</t>
  </si>
  <si>
    <t>A3-100585</t>
  </si>
  <si>
    <t>A3-100577</t>
  </si>
  <si>
    <t>A3-100596</t>
  </si>
  <si>
    <t>A3-100648</t>
  </si>
  <si>
    <t>A3-100652</t>
  </si>
  <si>
    <t>A3-100653</t>
  </si>
  <si>
    <t>A3-100936</t>
  </si>
  <si>
    <t>A3-100951</t>
  </si>
  <si>
    <t>A3-100953</t>
  </si>
  <si>
    <t>A3-100729</t>
  </si>
  <si>
    <t>A3-100731</t>
  </si>
  <si>
    <t>A3-101273</t>
  </si>
  <si>
    <t>A3-100866</t>
  </si>
  <si>
    <t>A3-100788</t>
  </si>
  <si>
    <t>A3-100790</t>
  </si>
  <si>
    <t>A3-100870</t>
  </si>
  <si>
    <t>A3-100920</t>
  </si>
  <si>
    <t>A3-100826</t>
  </si>
  <si>
    <t>A3-101055</t>
  </si>
  <si>
    <t>A3-101056</t>
  </si>
  <si>
    <t>A3-100711</t>
  </si>
  <si>
    <t>A3-100737</t>
  </si>
  <si>
    <t>A3-100727</t>
  </si>
  <si>
    <t>A3-100713</t>
  </si>
  <si>
    <t>A3-100752</t>
  </si>
  <si>
    <t>A3-101283</t>
  </si>
  <si>
    <t>A3-101341</t>
  </si>
  <si>
    <t>A3-100943</t>
  </si>
  <si>
    <t>A3-100944</t>
  </si>
  <si>
    <t>A3-100947</t>
  </si>
  <si>
    <t>A3-100884</t>
  </si>
  <si>
    <t>A3-100942</t>
  </si>
  <si>
    <t>A3-100893</t>
  </si>
  <si>
    <t>A3-101361</t>
  </si>
  <si>
    <t>A3-100699</t>
  </si>
  <si>
    <t>A3-100877</t>
  </si>
  <si>
    <t>A3-100803</t>
  </si>
  <si>
    <t>A3-101094</t>
  </si>
  <si>
    <t>A3-100804</t>
  </si>
  <si>
    <t>A3-100805</t>
  </si>
  <si>
    <t>A3-101328</t>
  </si>
  <si>
    <t>A3-101329</t>
  </si>
  <si>
    <t>A3-100898</t>
  </si>
  <si>
    <t>A3-100991</t>
  </si>
  <si>
    <t>A3-100754</t>
  </si>
  <si>
    <t>A3-100806</t>
  </si>
  <si>
    <t>A3-100992</t>
  </si>
  <si>
    <t>A3-100934</t>
  </si>
  <si>
    <t>A3-101320</t>
  </si>
  <si>
    <t>A3-100969</t>
  </si>
  <si>
    <t>A3-100962</t>
  </si>
  <si>
    <t>A3-101078</t>
  </si>
  <si>
    <t>A3-100883</t>
  </si>
  <si>
    <t>A3-100965</t>
  </si>
  <si>
    <t>03-1861</t>
  </si>
  <si>
    <t>A3-100963</t>
  </si>
  <si>
    <t>A3-100964</t>
  </si>
  <si>
    <t>A3-100954</t>
  </si>
  <si>
    <t>A3-101284</t>
  </si>
  <si>
    <t>A3-100932</t>
  </si>
  <si>
    <t>A3-101338</t>
  </si>
  <si>
    <t>A3-101393</t>
  </si>
  <si>
    <t>A3-101153</t>
  </si>
  <si>
    <t>A3-100925</t>
  </si>
  <si>
    <t>A3-101414</t>
  </si>
  <si>
    <t>A3-100959</t>
  </si>
  <si>
    <t>A3-101192</t>
  </si>
  <si>
    <t>A3-100996</t>
  </si>
  <si>
    <t>A3-100997</t>
  </si>
  <si>
    <t>03-0458</t>
  </si>
  <si>
    <t>A3-101086</t>
  </si>
  <si>
    <t>03-0889</t>
  </si>
  <si>
    <t>A3-101106</t>
  </si>
  <si>
    <t>03-1148</t>
  </si>
  <si>
    <t>A3-101121</t>
  </si>
  <si>
    <t>A3-101396</t>
  </si>
  <si>
    <t>A3-101397</t>
  </si>
  <si>
    <t>A3-101345</t>
  </si>
  <si>
    <t>A3-101349</t>
  </si>
  <si>
    <t>A3-101351</t>
  </si>
  <si>
    <t>A3-101252</t>
  </si>
  <si>
    <t>A3-101352</t>
  </si>
  <si>
    <t>A3-101294</t>
  </si>
  <si>
    <t>A3-101304</t>
  </si>
  <si>
    <t>A3-101256</t>
  </si>
  <si>
    <t>A3-101257</t>
  </si>
  <si>
    <t>A3-101258</t>
  </si>
  <si>
    <t>A3-101268</t>
  </si>
  <si>
    <t>A3-101305</t>
  </si>
  <si>
    <t>A3-101255</t>
  </si>
  <si>
    <t>A3-101259</t>
  </si>
  <si>
    <t>A3-101264</t>
  </si>
  <si>
    <t>A3-101265</t>
  </si>
  <si>
    <t>A3-101295</t>
  </si>
  <si>
    <t>A3-101266</t>
  </si>
  <si>
    <t>A3-101267</t>
  </si>
  <si>
    <t>A3-101321</t>
  </si>
  <si>
    <t>A3-101354</t>
  </si>
  <si>
    <t>03-1011</t>
  </si>
  <si>
    <t>A3-101355</t>
  </si>
  <si>
    <t>A3-101325</t>
  </si>
  <si>
    <t>A3-101438</t>
  </si>
  <si>
    <t>A3-101358</t>
  </si>
  <si>
    <t>O3-6989</t>
  </si>
  <si>
    <t>O3-6993</t>
  </si>
  <si>
    <t>A3-101417</t>
  </si>
  <si>
    <t>A3-101418</t>
  </si>
  <si>
    <t>A3-101336</t>
  </si>
  <si>
    <t>A3-101446</t>
  </si>
  <si>
    <t>A3-101439</t>
  </si>
  <si>
    <t>A3-101373</t>
  </si>
  <si>
    <t>A3-101430</t>
  </si>
  <si>
    <t>Syringes</t>
  </si>
  <si>
    <t>PSA TEST KITS</t>
  </si>
  <si>
    <t>INTRAVENOUS CANNULA</t>
  </si>
  <si>
    <t>ARTIFICIAL JOINTS</t>
  </si>
  <si>
    <t>SETPA NEOPLENE ULTRA  STERILE SURGICAL SUTURE</t>
  </si>
  <si>
    <t>SETPA NEOCRYL SUTURES</t>
  </si>
  <si>
    <t>CHIDALEX</t>
  </si>
  <si>
    <t>FACE MASK</t>
  </si>
  <si>
    <t xml:space="preserve"> In-vitro diagnostic device</t>
  </si>
  <si>
    <t>IN-VITRO DIAGONISTIC DEVIDE</t>
  </si>
  <si>
    <t>IN-VITRO DIAGONISTIC DEVICE</t>
  </si>
  <si>
    <t>TEST KITS</t>
  </si>
  <si>
    <t>Condom</t>
  </si>
  <si>
    <t xml:space="preserve"> SYRINGE  WITH NEEDLE</t>
  </si>
  <si>
    <t>ESSER BABY DIAPERS</t>
  </si>
  <si>
    <t>Chromic Catgut</t>
  </si>
  <si>
    <t>SURGICAL GLOVES</t>
  </si>
  <si>
    <t>SYRINGES WITH NEEDLE</t>
  </si>
  <si>
    <t>DISPOSABLE NEEDLES</t>
  </si>
  <si>
    <t>Nylon Monofilament</t>
  </si>
  <si>
    <t>Silk Braided</t>
  </si>
  <si>
    <t>Polyglactine 910</t>
  </si>
  <si>
    <t>BABY DIAPERS</t>
  </si>
  <si>
    <t>SANITARY PAD</t>
  </si>
  <si>
    <t>Condoms</t>
  </si>
  <si>
    <t>Pil Cotton wool</t>
  </si>
  <si>
    <t>AK-AFREEDOM BABY DIAPERS (MINI)</t>
  </si>
  <si>
    <t>AK-FREEDOM BABY DIAPERS (MIDI)</t>
  </si>
  <si>
    <t>AK-FREEDOM BABY DIAPERS (MAXI)</t>
  </si>
  <si>
    <t>AK-FREEDOM BABY DIAPERS (NEWBORN)</t>
  </si>
  <si>
    <t>Water Based condom Lubricant</t>
  </si>
  <si>
    <t>BABY DIAPER</t>
  </si>
  <si>
    <t>KENODEL INFUSION SET</t>
  </si>
  <si>
    <t>KENODEL SCALP VEIN SET</t>
  </si>
  <si>
    <t>KENODEL DISPOSABLE SYRINGE WITH NEEDLE</t>
  </si>
  <si>
    <t>AQUATABS 167mg</t>
  </si>
  <si>
    <t>Alere Determine TB LAM Ag</t>
  </si>
  <si>
    <t>AQUATABS FLO</t>
  </si>
  <si>
    <t>EXAMINATION GLOVES</t>
  </si>
  <si>
    <t>NEEDLE</t>
  </si>
  <si>
    <t>Oral B Babies Toothbrush (0-2 years)</t>
  </si>
  <si>
    <t>Oral B Junior toothbrush</t>
  </si>
  <si>
    <t>Medi test combi 9</t>
  </si>
  <si>
    <t>Medi-Test Combi 2</t>
  </si>
  <si>
    <t xml:space="preserve">Disposable syringe with needle </t>
  </si>
  <si>
    <t>BLOOD GLUCOSE MONITORING SYSTEM</t>
  </si>
  <si>
    <t>BLOOD GLUCOSE TEST STRIPS</t>
  </si>
  <si>
    <t>ACCU-ANSWER MULTI-MONITORING SYSTEM</t>
  </si>
  <si>
    <t>LATEX EXAMINATION GLOVES</t>
  </si>
  <si>
    <t>2ML  AUTO DISABLE SYRINGE</t>
  </si>
  <si>
    <t>Blister Packing</t>
  </si>
  <si>
    <t xml:space="preserve">Gynaecological Glove </t>
  </si>
  <si>
    <t>CONDOM</t>
  </si>
  <si>
    <t>NIL</t>
  </si>
  <si>
    <t>Oral B Toothbrush</t>
  </si>
  <si>
    <t xml:space="preserve">MEDICAL DEVICES </t>
  </si>
  <si>
    <t>IVD</t>
  </si>
  <si>
    <t>HIV P24 II (P24)</t>
  </si>
  <si>
    <t>HIV DUO Quick (HIV6)</t>
  </si>
  <si>
    <t xml:space="preserve"> SUREJECT DISPOSABLE SYRINGES </t>
  </si>
  <si>
    <t>FEEDING TUBE</t>
  </si>
  <si>
    <t>URINE DRAINAGE BAG</t>
  </si>
  <si>
    <t>LANCETS</t>
  </si>
  <si>
    <t>RAPID 20 E</t>
  </si>
  <si>
    <t xml:space="preserve">Bacitracin Test </t>
  </si>
  <si>
    <t>PYZ</t>
  </si>
  <si>
    <t>Urea-Arginine LYO 2 broth</t>
  </si>
  <si>
    <t>RAPIDEC CARBA NP</t>
  </si>
  <si>
    <t>Lyophilized rabbit plasma (STAPH-ASE)</t>
  </si>
  <si>
    <t>Serum free</t>
  </si>
  <si>
    <t>Etest Ceftazidime/Avibactam (CZA) (0.016-256 µg/m</t>
  </si>
  <si>
    <t>Brain-Heart infusion broth (BHI-D)</t>
  </si>
  <si>
    <t>Sabouraud Agar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</si>
  <si>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</si>
  <si>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</si>
  <si>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</si>
  <si>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</si>
  <si>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Extended Spectrum Beta-Lactamaseproducing Enterobacteriaceae (ESBLE) Agar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</si>
  <si>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</si>
  <si>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</si>
  <si>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</si>
  <si>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</si>
  <si>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</si>
  <si>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</si>
  <si>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</si>
  <si>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SKIN/BODY CARE.</t>
  </si>
  <si>
    <t>Disposable sterile needles</t>
  </si>
  <si>
    <t>Blood transfusion set</t>
  </si>
  <si>
    <t>Sterile Infusion Set</t>
  </si>
  <si>
    <t>Sterile scalp vein set</t>
  </si>
  <si>
    <t>0.96 ML WITH FIXED NEEDLE TUBE 27G X 1/2'' 0.4 X12</t>
  </si>
  <si>
    <t>DivaCup</t>
  </si>
  <si>
    <t>Chlorinated granules for Water Disinfection</t>
  </si>
  <si>
    <t>URINE BAG</t>
  </si>
  <si>
    <t>SURGICAL KNIFE</t>
  </si>
  <si>
    <t>Baby diapers</t>
  </si>
  <si>
    <t>Sanitary Pad</t>
  </si>
  <si>
    <t xml:space="preserve">AUTO  DISABLE  SYRINGE </t>
  </si>
  <si>
    <t xml:space="preserve">RE-USE PREVENTION SYRINGE </t>
  </si>
  <si>
    <t>Toothbrushes</t>
  </si>
  <si>
    <t>PAD</t>
  </si>
  <si>
    <t>LATEX POWDERED EXAMINATION GLOVES</t>
  </si>
  <si>
    <t>AXOJECT SYRINGES WITH NEEDLE</t>
  </si>
  <si>
    <t>Syringe</t>
  </si>
  <si>
    <t>needle</t>
  </si>
  <si>
    <t>SCALP VEIN SET</t>
  </si>
  <si>
    <t xml:space="preserve"> INFUSION SET</t>
  </si>
  <si>
    <t>Pil Gauze roll</t>
  </si>
  <si>
    <t>Crepe bandage</t>
  </si>
  <si>
    <t>TRANSFUSION SET</t>
  </si>
  <si>
    <t>SUTURE</t>
  </si>
  <si>
    <t>Newlife</t>
  </si>
  <si>
    <t>SYRINGE</t>
  </si>
  <si>
    <t>GADODIAMIDE</t>
  </si>
  <si>
    <t>IOHEXOL INJECTION 300MG</t>
  </si>
  <si>
    <t>AK-FREEDOM SANITARY NAPKINS CLASSIC THICK (NORMAL)</t>
  </si>
  <si>
    <t xml:space="preserve">Scalp Vein </t>
  </si>
  <si>
    <t xml:space="preserve">BLOOD TRANSFUSION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</si>
  <si>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</si>
  <si>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</si>
  <si>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</si>
  <si>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</si>
  <si>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</si>
  <si>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0.5ML STERILE  SYRINGES WITH NEEDLES</t>
  </si>
  <si>
    <t>0.05ML STERILE  SYRINGES WITH NEEDLES</t>
  </si>
  <si>
    <t>Always Sanitary Pads</t>
  </si>
  <si>
    <t>Sanitary Pads</t>
  </si>
  <si>
    <t>Diaper</t>
  </si>
  <si>
    <t>latex surgical gloves.</t>
  </si>
  <si>
    <t>Dumpas</t>
  </si>
  <si>
    <t>IOHEXOL INJECTION 350MG/ML(100MLS)</t>
  </si>
  <si>
    <t>SYRINGE 5ML</t>
  </si>
  <si>
    <t>I.V CANNULA</t>
  </si>
  <si>
    <t>SURGICALGLOVES</t>
  </si>
  <si>
    <t>INSULIN SYRINGE</t>
  </si>
  <si>
    <t>INFUSION SET</t>
  </si>
  <si>
    <t>BURETTE MEASURED VOLUME SET</t>
  </si>
  <si>
    <t>BLOOD TRANSFUSION SET</t>
  </si>
  <si>
    <t>UMBILICAL CORD CLAMP</t>
  </si>
  <si>
    <t>UMAFLOW INFUSION SET</t>
  </si>
  <si>
    <t>wound cleanser</t>
  </si>
  <si>
    <t>RIGHTEST BLOOD GLUCOSE MONITORING SYSTEM GM700SB</t>
  </si>
  <si>
    <t>RIGHTEST BLOOD GLUCOSE TEST STRIP GS700</t>
  </si>
  <si>
    <t>Hydrogel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</si>
  <si>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</si>
  <si>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</si>
  <si>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</si>
  <si>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</si>
  <si>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</si>
  <si>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</si>
  <si>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</si>
  <si>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infusion</t>
  </si>
  <si>
    <t>scalp</t>
  </si>
  <si>
    <t>gauze</t>
  </si>
  <si>
    <t>bandage</t>
  </si>
  <si>
    <t>plaster</t>
  </si>
  <si>
    <t>bag</t>
  </si>
  <si>
    <t>Catheter</t>
  </si>
  <si>
    <t xml:space="preserve">HAIOU RE-USE PREVENTION SYRINGE </t>
  </si>
  <si>
    <t>DOVENSHIRE LATEX EXAMINATION GLOVE (POWDERED)</t>
  </si>
  <si>
    <t>DOVENSHIRE NITRILE EXAMINATION POWDER FREE GLOVES</t>
  </si>
  <si>
    <t>Test Kits</t>
  </si>
  <si>
    <t>McFarland Standard</t>
  </si>
  <si>
    <t>Anti-HEV IgG</t>
  </si>
  <si>
    <t>Anti-HEV IgM</t>
  </si>
  <si>
    <t>DISPOSABLE STERILE CESAREAN PACK</t>
  </si>
  <si>
    <t>HYDROXYPROPYL METHYL CELLULOSE OPHTHALMIC SOLUTION USP</t>
  </si>
  <si>
    <t>DISPOSABLE STERILE GENERAL SURGERY PACK</t>
  </si>
  <si>
    <t>STERILE REINFORCED SURGICAL GOWN</t>
  </si>
  <si>
    <t>ANTIBIOTIC DRESSING TULLE (FRAMYCETIN SULPHATE  BP 1%)</t>
  </si>
  <si>
    <t>MUCUS EXTRACTOR</t>
  </si>
  <si>
    <t>SURGICAL BLADES</t>
  </si>
  <si>
    <t>I.V. ADMINISTRATION SET</t>
  </si>
  <si>
    <t>BURETTE  SET</t>
  </si>
  <si>
    <t>AGARY BLOOD BAG</t>
  </si>
  <si>
    <t>SOULAGEMENT MINI SIZS BABY DIAPERS</t>
  </si>
  <si>
    <t>CATHETER</t>
  </si>
  <si>
    <t>CREPE BANDAGES</t>
  </si>
  <si>
    <t>GAUZE BANDAGES</t>
  </si>
  <si>
    <t>SOULAGEMENT MIDI SIZE BABY DIAPERS</t>
  </si>
  <si>
    <t>SOULAGEMENT MAXI SIZE BABY DIAPER</t>
  </si>
  <si>
    <t>CONTRACEPTIVE LUBRICANT</t>
  </si>
  <si>
    <t>Burette Set</t>
  </si>
  <si>
    <t>PLASTER</t>
  </si>
  <si>
    <t>TAPE</t>
  </si>
  <si>
    <t>SANIZYME X</t>
  </si>
  <si>
    <t>SANISCOPE INSTRUMENT STERILANT</t>
  </si>
  <si>
    <t>Foley's Ballon Catheter</t>
  </si>
  <si>
    <t>DIAPER</t>
  </si>
  <si>
    <t>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</si>
  <si>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</si>
  <si>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</si>
  <si>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</si>
  <si>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</si>
  <si>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</si>
  <si>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Glucose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</si>
  <si>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</si>
  <si>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</si>
  <si>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</si>
  <si>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</si>
  <si>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</t>
  </si>
  <si>
    <t>SALINE SOLUTON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</si>
  <si>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</si>
  <si>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</si>
  <si>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</si>
  <si>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</si>
  <si>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</si>
  <si>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Examination Nitrile Gloves</t>
  </si>
  <si>
    <t>I.V. INFUSION SET</t>
  </si>
  <si>
    <t>PREGNANCY TEST STRIP (URINE)</t>
  </si>
  <si>
    <t>DISPOSABLE SYRINGE WITH NEEDLE 5ML</t>
  </si>
  <si>
    <t>FLAMINGO</t>
  </si>
  <si>
    <t>NDCO COTTON CREPE BANDAGE</t>
  </si>
  <si>
    <t xml:space="preserve">BD Neoflon™ Pro </t>
  </si>
  <si>
    <t>WIPES</t>
  </si>
  <si>
    <t>Chlorine Water disinfectant</t>
  </si>
  <si>
    <t xml:space="preserve">BD™ Emerald Pro Syringe </t>
  </si>
  <si>
    <t xml:space="preserve">BD Discardit II  </t>
  </si>
  <si>
    <t>SANITIZER</t>
  </si>
  <si>
    <t>BLOOD ADMINISTRATION SET</t>
  </si>
  <si>
    <t>PREMILENE POLYPRORYLENE SYNTHETIC NON ABSORBABLE SUTURE- BLUE</t>
  </si>
  <si>
    <t>LATEX FOLEY CATHETER</t>
  </si>
  <si>
    <t>MONOSYN GLYCONATE MONOFILAMENT ABSORBABLE SURGICAL SUTURE - VIOLET</t>
  </si>
  <si>
    <t>Cervical Self-Sampling kit</t>
  </si>
  <si>
    <t>KIDS-KLENZ SANITIZER</t>
  </si>
  <si>
    <t>PURE-KLENZ SANITIZER</t>
  </si>
  <si>
    <t>Natural Latex Male Condoms</t>
  </si>
  <si>
    <t>GUAZE ROLL</t>
  </si>
  <si>
    <t>latex condom</t>
  </si>
  <si>
    <t>SD BIOLINE MALARIA PF. TEST KITS</t>
  </si>
  <si>
    <t>MALARIA TEST KITS</t>
  </si>
  <si>
    <t>ABSORBENT GAUZE BANDAGES</t>
  </si>
  <si>
    <t>STERILE SINGLE USE SYRINGE (1ml)</t>
  </si>
  <si>
    <t xml:space="preserve">CANNULA </t>
  </si>
  <si>
    <t>STRIPP CONDOM (VANILLA FLAVOURED AFRO MAMBA)</t>
  </si>
  <si>
    <t>STRIPP CONDOM (ROSE STRAWBERRY FLAVOURED SKIN TO SKIN)</t>
  </si>
  <si>
    <t>STRIPP CONDOM (EXTRA SENSITIVE PINEAPPLE FLAVOURED)</t>
  </si>
  <si>
    <t>CAST PADDING</t>
  </si>
  <si>
    <t>ADHESIVE BANDAGE</t>
  </si>
  <si>
    <t>Sterile Latex Surgical Gloves 7.5</t>
  </si>
  <si>
    <t>I.V. CANNULA</t>
  </si>
  <si>
    <t>Foley's Balloon Catheter</t>
  </si>
  <si>
    <t>I.V. Infusion Set</t>
  </si>
  <si>
    <t>PYLORI RAPID TEST KIT</t>
  </si>
  <si>
    <t>LATEX GLOVES</t>
  </si>
  <si>
    <t>HCV TEST STRIPS</t>
  </si>
  <si>
    <t>Test Device, Reaction Buffer, Sterile Wipes, Sterile Lancets, Disposable Plastic Pipettes</t>
  </si>
  <si>
    <t>STERILE LATEX SURGICAL GLOVES</t>
  </si>
  <si>
    <t xml:space="preserve"> GAUZE ROLL 36" X 100YRDS BANDAGES</t>
  </si>
  <si>
    <t>SILICON FOLEY CATHETER 18G</t>
  </si>
  <si>
    <t>CREPE BANDAGES 10CM X 4.5M</t>
  </si>
  <si>
    <t>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</si>
  <si>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</si>
  <si>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</si>
  <si>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</si>
  <si>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</si>
  <si>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TROCAR</t>
  </si>
  <si>
    <t>SUPAR+CARE I.V ADMINISTRATION SET</t>
  </si>
  <si>
    <t>AST STO3</t>
  </si>
  <si>
    <t>RAPID ANTI-HCV TEST (WHOLE BLOOD/SERUM/PLASMA)</t>
  </si>
  <si>
    <t xml:space="preserve">Povidone Iodine (10%) non-adherent gauze dressing </t>
  </si>
  <si>
    <t>SINGLE VALVE ASPIRATOR</t>
  </si>
  <si>
    <t>CAREX CONDOMS</t>
  </si>
  <si>
    <t>ONE STEP ANTI-HIV(1&amp;2) TEST (WHOLE BLOOD/SERU/PLASMA)</t>
  </si>
  <si>
    <t xml:space="preserve"> HAND SANITIZER </t>
  </si>
  <si>
    <t>SYPHILIS  TEST KIT</t>
  </si>
  <si>
    <t>ADULT DIAPERS</t>
  </si>
  <si>
    <t>BLOOD BAG CPDA-1 SOLUTION WHOLE BLOOD BAG 250ML, 16G NEEDLE</t>
  </si>
  <si>
    <t>CANNULA</t>
  </si>
  <si>
    <t>BENZALKONIUM CHLORIDE SOLUTION BP 4%w/v</t>
  </si>
  <si>
    <t>N-PROPANOL BP, ISOPROPYL ALCOHOL BP, BENZALKONIUM CHLORIDE, DIDECYL DIMETHYL AMMONIUM CHLORIDE, POLYHEXAMETHYLENE BIGUANIDE HYDROCLORIDE</t>
  </si>
  <si>
    <t>DIPEROXOCHLORIC ACID TOPICAL SOLUTION</t>
  </si>
  <si>
    <t>PROTEASE (SUBTILISIN), LIPASE, AMYLASE, CELLULASE</t>
  </si>
  <si>
    <t>Hyalauric acid 24mg/ml.</t>
  </si>
  <si>
    <t>24mg/ml Hyalauric acid</t>
  </si>
  <si>
    <t>Hyalauric acid 22mg/ml</t>
  </si>
  <si>
    <t>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</si>
  <si>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</si>
  <si>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</si>
  <si>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</si>
  <si>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</si>
  <si>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Hypochlorous Disinfectant</t>
  </si>
  <si>
    <t>DETAIL PLIER</t>
  </si>
  <si>
    <t>pads</t>
  </si>
  <si>
    <t>SANITARY PADS</t>
  </si>
  <si>
    <t>Pil pyrochy</t>
  </si>
  <si>
    <t>Disposable Needles</t>
  </si>
  <si>
    <t>CALDENOR</t>
  </si>
  <si>
    <t xml:space="preserve"> IV CANNULA WITH WINGS AND INJECTION PORT </t>
  </si>
  <si>
    <t>Accu-Chek</t>
  </si>
  <si>
    <t>VAGINAL GEL</t>
  </si>
  <si>
    <t>HAND AND SURFACE SANITISER</t>
  </si>
  <si>
    <t>I.V Cannula</t>
  </si>
  <si>
    <t>Texcare</t>
  </si>
  <si>
    <t>Tex care</t>
  </si>
  <si>
    <t xml:space="preserve"> SANITIZER  </t>
  </si>
  <si>
    <t>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</si>
  <si>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</si>
  <si>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</si>
  <si>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</si>
  <si>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TWEEDS URINE TEST KIT</t>
  </si>
  <si>
    <t>REIGN PREMIUM SANITARY NAPKINS</t>
  </si>
  <si>
    <t>REIGN PREMIUM SANITARY NAPKINS ( VERY LIGHT PANTY LINER)- ULTRA THIN 20 PADS</t>
  </si>
  <si>
    <t xml:space="preserve"> INTRAVENOUS CANNULA</t>
  </si>
  <si>
    <t xml:space="preserve">  BLOOD  GLUCOSE  METER</t>
  </si>
  <si>
    <t>Blood Glucose Monitoring Device Test Kit</t>
  </si>
  <si>
    <t>3SISTAS PANTYLINER</t>
  </si>
  <si>
    <t xml:space="preserve">SUKKAR BLOOD GLUCOSE TEST STRIPS </t>
  </si>
  <si>
    <t>DISPOSABLE SYRINGE NEEDLE</t>
  </si>
  <si>
    <t>TROPIS IMMUNIZATION SYSTEM</t>
  </si>
  <si>
    <t>SKY-JECT NEEDLE</t>
  </si>
  <si>
    <t>SKY-JECT INFUSION SET</t>
  </si>
  <si>
    <t>XOC TOOTHBRUSH</t>
  </si>
  <si>
    <t>Cotton Wool</t>
  </si>
  <si>
    <t>POWDER FREE LATEX EXAMINATION GLOVES</t>
  </si>
  <si>
    <t>FAB</t>
  </si>
  <si>
    <t>FAB MUCUS EXTRACTOR</t>
  </si>
  <si>
    <t>Sterile Hypodermic  Syringe and needle</t>
  </si>
  <si>
    <t>SURGICAL SUTURE</t>
  </si>
  <si>
    <t>MEDICAL GLOV</t>
  </si>
  <si>
    <t>Pil Pyrochy</t>
  </si>
  <si>
    <t>SUPAR + CARE SYRINGE WITH NEEDLE 21G</t>
  </si>
  <si>
    <t>DUREX</t>
  </si>
  <si>
    <t>CENTURY CARE SYPHILIS RAPID DIAGNOSTIC TEST STRIP</t>
  </si>
  <si>
    <t xml:space="preserve">ZINC CHLORIDE ADHESIVE PLASTER </t>
  </si>
  <si>
    <t>AZMU AUTO DISABLE SYRINGE</t>
  </si>
  <si>
    <t>STERILE LATEX POWDERED SURGICAL GLOVES</t>
  </si>
  <si>
    <t>CREPE BANDAGE</t>
  </si>
  <si>
    <t>SUPER + CARE GYNAECOLOGY GLOVES</t>
  </si>
  <si>
    <t>URINE REAGENT  TEST STRIPS</t>
  </si>
  <si>
    <t>HIV 1-2.0 Card Test (Self -Test)</t>
  </si>
  <si>
    <t>FAB FOLEYS CATHETER SIZE 16</t>
  </si>
  <si>
    <t>FAB STERILE SURGICAL LATEX GLOVES (POWDERED) SIZE 7 (50 X 10PACKS)</t>
  </si>
  <si>
    <t>iv cannula</t>
  </si>
  <si>
    <t>infusion set</t>
  </si>
  <si>
    <t>Apex</t>
  </si>
  <si>
    <t>Non absorbable surgical suture USP/EP Sterilised Surgical suture monofilament polyamide (Nylon)</t>
  </si>
  <si>
    <t>Absorbable Surgical suture USP/EP(Synthetic) Sterilized Surgical suture braided and coated Polyglactin 910</t>
  </si>
  <si>
    <t>Sterile Bonewax 2.5gm</t>
  </si>
  <si>
    <t>Absorbable Surgical suture USP/EP (Synthetic) Sterilized Surgical suture braided and coated Polyglactin 910 Fast</t>
  </si>
  <si>
    <t>"Non absorbable Surgical Suture USP/EP Sterilised Surgical Suture Monofilament Polypropylene</t>
  </si>
  <si>
    <t>Absorbable Surgical Suture USP/EP Sterilized Surgical Suture (Synthetic) Braided &amp; Coated Polyglycolic Acid</t>
  </si>
  <si>
    <t>Non absorbable Surgical Suture USP/EP Sterilized Surgical Suture Black Braided Silk</t>
  </si>
  <si>
    <t>STERILE NON-ABSORBABLE SURGICAL POLYPROPYLENE MESH</t>
  </si>
  <si>
    <t>"Sterile Oxidized Regenerated Cellulose Surgical Dressing USP(Absorbable Hemostat)"</t>
  </si>
  <si>
    <t>Absorbable Surgical Suture USP/EP Sterilized Surgical suture (synthetic) Monofilament Polydioxanone</t>
  </si>
  <si>
    <t>Non absorbable surgical suture USP/EP Sterilized surgical suture monofilament 316 LVM stainless steel wire</t>
  </si>
  <si>
    <t>Non absorbable surgical suture USP/EP sterilized surgical braided and coated polyester</t>
  </si>
  <si>
    <t>Absorbable Surgical Suture USP/EP Sterilized surgical suture(synthetic) Monofilament Poliglecaprone 25</t>
  </si>
  <si>
    <t>Absorbable Surgical Suture USP/EP Sterile Surgical Suture Catgut-Chromic</t>
  </si>
  <si>
    <t>TROPIS DISPOSABLE DISPENSERS</t>
  </si>
  <si>
    <t>100% marine solution (9g/L of NaCl) and  sodium hyaluronate(1g/L)</t>
  </si>
  <si>
    <t>HIV TEST KIT</t>
  </si>
  <si>
    <t>BD VENFLON PRO SAFETY</t>
  </si>
  <si>
    <t>NON-STERILE LATEX EXAMINATION GLOVES, POWDER FREE</t>
  </si>
  <si>
    <t>Accutrend cholesterol</t>
  </si>
  <si>
    <t>GASTROPACK</t>
  </si>
  <si>
    <t xml:space="preserve">n-Butyl cyanoacrylate </t>
  </si>
  <si>
    <t>n-Butyl cyanoacrylate 1.0g/ml</t>
  </si>
  <si>
    <t>POP BANDAGE</t>
  </si>
  <si>
    <t>Sodium Chloride&lt;2,5g, Aluminum Sodium Oxide &lt;1g</t>
  </si>
  <si>
    <t>Glycerin BP 0.15 grams</t>
  </si>
  <si>
    <t>Malaria P.f (HRP2/pLDH) Test kit</t>
  </si>
  <si>
    <t>Medical Devices</t>
  </si>
  <si>
    <t>16476766-0001</t>
  </si>
  <si>
    <t>01224747-0001</t>
  </si>
  <si>
    <t>02597491-0001</t>
  </si>
  <si>
    <t>02661117-0001</t>
  </si>
  <si>
    <t>16568055-0001</t>
  </si>
  <si>
    <t>03556246-0001</t>
  </si>
  <si>
    <t>00104946-0001</t>
  </si>
  <si>
    <t>01066008-0001</t>
  </si>
  <si>
    <t>18849393-0001</t>
  </si>
  <si>
    <t>20053369-0001</t>
  </si>
  <si>
    <t>20311753-0001</t>
  </si>
  <si>
    <t>01191579-0001</t>
  </si>
  <si>
    <t>14571695-0001</t>
  </si>
  <si>
    <t>11701605-0001</t>
  </si>
  <si>
    <t>19228835-0001</t>
  </si>
  <si>
    <t>02813548-0001</t>
  </si>
  <si>
    <t>20022611-0001</t>
  </si>
  <si>
    <t>00081241-0001</t>
  </si>
  <si>
    <t>01125145-0001</t>
  </si>
  <si>
    <t>00763233-0001</t>
  </si>
  <si>
    <t>20309155-0001</t>
  </si>
  <si>
    <t>20399521-0001</t>
  </si>
  <si>
    <t>17643930-0001</t>
  </si>
  <si>
    <t>00340482-0001</t>
  </si>
  <si>
    <t>00144511-0001</t>
  </si>
  <si>
    <t>17937659-0001</t>
  </si>
  <si>
    <t>00013001-0001</t>
  </si>
  <si>
    <t>05092885-0001</t>
  </si>
  <si>
    <t>17900601-0001</t>
  </si>
  <si>
    <t>17893051-0001</t>
  </si>
  <si>
    <t>21096397-0001</t>
  </si>
  <si>
    <t>22695408-0001</t>
  </si>
  <si>
    <t>00170729-0001</t>
  </si>
  <si>
    <t>19737399-0001</t>
  </si>
  <si>
    <t>02484028-0001</t>
  </si>
  <si>
    <t>04004667-0001</t>
  </si>
  <si>
    <t>00141670-0001</t>
  </si>
  <si>
    <t>11484775-0001</t>
  </si>
  <si>
    <t>14295341-0001</t>
  </si>
  <si>
    <t>00159981-0001</t>
  </si>
  <si>
    <t>00146363-0001</t>
  </si>
  <si>
    <t>03892048-0001</t>
  </si>
  <si>
    <t>17852791-0001</t>
  </si>
  <si>
    <t>20715273-0001</t>
  </si>
  <si>
    <t>01430721-0001</t>
  </si>
  <si>
    <t>01060209-0001</t>
  </si>
  <si>
    <t>01169015-0001</t>
  </si>
  <si>
    <t>01621298-0001</t>
  </si>
  <si>
    <t>10312775-0001</t>
  </si>
  <si>
    <t>03555487-0001</t>
  </si>
  <si>
    <t>02606145-0001</t>
  </si>
  <si>
    <t>01861384-0001</t>
  </si>
  <si>
    <t>09306984-0001</t>
  </si>
  <si>
    <t>21221305-0001</t>
  </si>
  <si>
    <t>00782180-0001</t>
  </si>
  <si>
    <t>14814560-0001</t>
  </si>
  <si>
    <t>21482755-0001</t>
  </si>
  <si>
    <t>21288769-0001</t>
  </si>
  <si>
    <t>20630823-0001</t>
  </si>
  <si>
    <t>18955483-0001</t>
  </si>
  <si>
    <t>22720080-0001</t>
  </si>
  <si>
    <t>12298862-0001</t>
  </si>
  <si>
    <t>20904181-0001</t>
  </si>
  <si>
    <t>01677784-0001</t>
  </si>
  <si>
    <t>01626989-0001</t>
  </si>
  <si>
    <t>09612245-0001</t>
  </si>
  <si>
    <t>22446182-0001</t>
  </si>
  <si>
    <t>17724161-0001</t>
  </si>
  <si>
    <t>18241381-0001</t>
  </si>
  <si>
    <t>21487717-0001</t>
  </si>
  <si>
    <t>01504878-0001</t>
  </si>
  <si>
    <t>00772291-0001</t>
  </si>
  <si>
    <t>02366594-0001</t>
  </si>
  <si>
    <t>19736037-0001</t>
  </si>
  <si>
    <t>21016307-0001</t>
  </si>
  <si>
    <t>01823324-0001</t>
  </si>
  <si>
    <t>19044601-0001</t>
  </si>
  <si>
    <t>13414916-0001</t>
  </si>
  <si>
    <t>21268471-0001</t>
  </si>
  <si>
    <t>17787965-0001</t>
  </si>
  <si>
    <t>01509569-0001</t>
  </si>
  <si>
    <t>19232103-0001</t>
  </si>
  <si>
    <t>21275077-0001</t>
  </si>
  <si>
    <t>16921488-0001</t>
  </si>
  <si>
    <t>21257161-0001</t>
  </si>
  <si>
    <t>15324817-0001</t>
  </si>
  <si>
    <t>22056001-0001</t>
  </si>
  <si>
    <t>19902041-0001</t>
  </si>
  <si>
    <t>19873491-0001</t>
  </si>
  <si>
    <t>23104859-0001</t>
  </si>
  <si>
    <t>13569459-0001</t>
  </si>
  <si>
    <t>01623305-0001</t>
  </si>
  <si>
    <t>02555654-0001</t>
  </si>
  <si>
    <t>17557449-0001</t>
  </si>
  <si>
    <t>19943939-0001</t>
  </si>
  <si>
    <t>13568718-0001</t>
  </si>
  <si>
    <t>20753523-0001</t>
  </si>
  <si>
    <t>02785379-0001</t>
  </si>
  <si>
    <t>19932875-0001</t>
  </si>
  <si>
    <t>20419784-0001</t>
  </si>
  <si>
    <t>19762495-0001</t>
  </si>
  <si>
    <t>21188309-0001</t>
  </si>
  <si>
    <t>01512270-0001</t>
  </si>
  <si>
    <t>19231669-0001</t>
  </si>
  <si>
    <t>01617131-0001</t>
  </si>
  <si>
    <t>00268465-0001</t>
  </si>
  <si>
    <t>01799833-0001</t>
  </si>
  <si>
    <t>31277003-0001</t>
  </si>
  <si>
    <t>19234855-0001</t>
  </si>
  <si>
    <t>31183175-0001</t>
  </si>
  <si>
    <t>20727377-0001</t>
  </si>
  <si>
    <t>23877845-0001</t>
  </si>
  <si>
    <t>01623913-0001</t>
  </si>
  <si>
    <t>22506753-0001</t>
  </si>
  <si>
    <t>20886453-0001</t>
  </si>
  <si>
    <t>01286734-0001</t>
  </si>
  <si>
    <t>14541144-0001</t>
  </si>
  <si>
    <t>00211900-0001</t>
  </si>
  <si>
    <t>17475584-0001</t>
  </si>
  <si>
    <t>23983551-0001</t>
  </si>
  <si>
    <t>21312291-0001</t>
  </si>
  <si>
    <t>22173260-0001</t>
  </si>
  <si>
    <t>20658613-0001</t>
  </si>
  <si>
    <t>23693949-0001</t>
  </si>
  <si>
    <t>18104469-0001</t>
  </si>
  <si>
    <t>24147391-0001</t>
  </si>
  <si>
    <t>17795017-0001</t>
  </si>
  <si>
    <t>15180856-0001</t>
  </si>
  <si>
    <t>23973511-0001</t>
  </si>
  <si>
    <t>20863537-0001</t>
  </si>
  <si>
    <t>17956339-0001</t>
  </si>
  <si>
    <t>18387919-0001</t>
  </si>
  <si>
    <t>23980629-0001</t>
  </si>
  <si>
    <t>15655631-0001</t>
  </si>
  <si>
    <t>02697621-0001</t>
  </si>
  <si>
    <t>00078898-0001</t>
  </si>
  <si>
    <t>05095020-0001</t>
  </si>
  <si>
    <t>18057463-0001</t>
  </si>
  <si>
    <t>19553103-0001</t>
  </si>
  <si>
    <t>17338142-0001</t>
  </si>
  <si>
    <t>21008239-0001</t>
  </si>
  <si>
    <t>18350447-0001</t>
  </si>
  <si>
    <t>03651398-0001</t>
  </si>
  <si>
    <t>16534413-0001</t>
  </si>
  <si>
    <t>16453378-0001</t>
  </si>
  <si>
    <t>20602873-0001</t>
  </si>
  <si>
    <t>22687860-0001</t>
  </si>
  <si>
    <t>http://docs.napams.org/NapamsDocuments/NAF10452912012/Medical DeviceProduct_47919/Product Front View Image.jpg</t>
  </si>
  <si>
    <t>http://docs.napams.org/NapamsDocuments/NAFRC6040072004/Product_49501/ProductFrontViewImage.jpg</t>
  </si>
  <si>
    <t>http://docs.napams.org/NapamsDocuments/NAFRC 5080282004/Medical DeviceProduct_0/Product Front View Image.jpg</t>
  </si>
  <si>
    <t>http://docs.napams.org/NapamsDocuments/NAF7043192007/Product_49804/ProductFrontViewImage.jpg</t>
  </si>
  <si>
    <t>http://docs.napams.org/NapamsDocuments/NAF10533722012/Product_51649/ProductFrontViewImage.jpg</t>
  </si>
  <si>
    <t>http://docs.napams.org/NapamsDocuments/NAF10533722012/Product_51656/ProductFrontViewImage.jpg</t>
  </si>
  <si>
    <t>http://docs.napams.org/NapamsDocuments/NAFrc 900092014/Medical DeviceProduct_51832/Product Front View Image.jpeg</t>
  </si>
  <si>
    <t>http://docs.napams.org/NapamsDocuments/NAFrc900092014/Product_52030/ProductFrontViewImage.jpeg</t>
  </si>
  <si>
    <t>http://docs.napams.org/NapamsDocuments/NAF2039501992/Product_51845/ProductFrontViewImage.jpg</t>
  </si>
  <si>
    <t>http://docs.napams.org/NapamsDocuments/NAFRC3955342000/Product_52070/ProductFrontViewImage.jpg</t>
  </si>
  <si>
    <t>http://docs.napams.org/NapamsDocuments/NAFRC3955342000/Product_52075/ProductFrontViewImage.jpg</t>
  </si>
  <si>
    <t>http://docs.napams.org/NapamsDocuments/NAFRC3955342000/Product_52084/ProductFrontViewImage.jpg</t>
  </si>
  <si>
    <t>http://docs.napams.org/NapamsDocuments/NAFRC3955342000/Product_52086/ProductFrontViewImage.jpg</t>
  </si>
  <si>
    <t>http://docs.napams.org/NapamsDocuments/NAFRC6040072004/Product_52373/ProductFrontViewImage.jpg</t>
  </si>
  <si>
    <t>http://docs.napams.org/NapamsDocuments/NAF11665772014/Product_53026/ProductFrontViewImage.jpg</t>
  </si>
  <si>
    <t>http://docs.napams.org/NapamsDocuments/NAF13038962015/Product_54227/ProductFrontViewImage.jpg</t>
  </si>
  <si>
    <t>http://docs.napams.org/NapamsDocuments/NAF14013432017/Product_54505/ProductFrontViewImage.jpg</t>
  </si>
  <si>
    <t>http://docs.napams.org/NapamsDocuments/NAF14013432017/Product_54572/ProductFrontViewImage.jpg</t>
  </si>
  <si>
    <t>http://docs.napams.org/NapamsDocuments/NAF14013432017/Product_54573/ProductFrontViewImage.jpg</t>
  </si>
  <si>
    <t>http://docs.napams.org/NapamsDocuments/NAFRC4097952001/Product_54594/ProductFrontViewImage.JPG</t>
  </si>
  <si>
    <t>http://docs.napams.org/NapamsDocuments/NAF10177682012/Product_54642/ProductFrontViewImage.jpg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</si>
  <si>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</si>
  <si>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</si>
  <si>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http://docs.napams.org/NapamsDocuments/NAFRC4097952001/Product_54688/ProductFrontViewImage.JPG</t>
  </si>
  <si>
    <t>http://docs.napams.org/NapamsDocuments/NAFRC4097952001/Product_54829/ProductFrontViewImage.JPG</t>
  </si>
  <si>
    <t>http://docs.napams.org/NapamsDocuments/NAFRC4097952001/Product_54904/ProductFrontViewImage.JPG</t>
  </si>
  <si>
    <t>http://docs.napams.org/NapamsDocuments/NAFRNO.11227632013/Product_55216/ProductFrontViewImage.jpeg</t>
  </si>
  <si>
    <t>http://docs.napams.org/NapamsDocuments/NAFRNO.11227632013/Product_55217/ProductFrontViewImage.jpeg</t>
  </si>
  <si>
    <t>http://docs.napams.org/NapamsDocuments/NAF11665772014/Product_55228/ProductFrontViewImage.jpg</t>
  </si>
  <si>
    <t>http://docs.napams.org/NapamsDocuments/NAF11665772014/Product_55230/ProductFrontViewImage.jpg</t>
  </si>
  <si>
    <t>http://docs.napams.org/NapamsDocuments/NAF11665772014/Product_55232/ProductFrontViewImage.jpg</t>
  </si>
  <si>
    <t>http://docs.napams.org/NapamsDocuments/NAF11665772014/Product_55233/ProductFrontViewImage.jpg</t>
  </si>
  <si>
    <t>http://docs.napams.org/NapamsDocuments/NAF11665772014/Product_55236/ProductFrontViewImage.jpg</t>
  </si>
  <si>
    <t>http://docs.napams.org/NapamsDocuments/NAF30041522000/Product_55258/ProductFrontViewImage.jpg</t>
  </si>
  <si>
    <t>http://docs.napams.org/NapamsDocuments/NAFRC13695902016/Product_57662/ProductFrontViewImage.jpg</t>
  </si>
  <si>
    <t>http://docs.napams.org/NapamsDocuments/NAFRC13695902016/Product_57664/ProductFrontViewImage.jpg</t>
  </si>
  <si>
    <t>http://docs.napams.org/NapamsDocuments/NAFRC13695902016/Product_57666/ProductFrontViewImage.jpg</t>
  </si>
  <si>
    <t>http://docs.napams.org/NapamsDocuments/NAFRC13695902016/Product_57667/ProductFrontViewImage.jpg</t>
  </si>
  <si>
    <t>http://docs.napams.org/NapamsDocuments/NAFRC1804341991/Product_57688/ProductFrontViewImage.JPG</t>
  </si>
  <si>
    <t>http://docs.napams.org/NapamsDocuments/NAFCAC/IT/NO34741985/Product_57691/ProductFrontViewImage.jpg</t>
  </si>
  <si>
    <t>http://docs.napams.org/NapamsDocuments/NAFRNO.11227632013/Product_57990/ProductFrontViewImage.jpeg</t>
  </si>
  <si>
    <t>http://docs.napams.org/NapamsDocuments/NAF3250741997/Product_58209/ProductFrontViewImage.jpg</t>
  </si>
  <si>
    <t>http://docs.napams.org/NapamsDocuments/NAFRC13890162017/Product_58236/ProductFrontViewImage.jpg</t>
  </si>
  <si>
    <t>http://docs.napams.org/NapamsDocuments/NAFRC13890162017/Product_58244/ProductFrontViewImage.jpg</t>
  </si>
  <si>
    <t>http://docs.napams.org/NapamsDocuments/NAFRC13890162017/Product_58246/ProductFrontViewImage.jpg</t>
  </si>
  <si>
    <t>http://docs.napams.org/NapamsDocuments/NAF13951772017/Product_58402/ProductFrontViewImage.jpeg</t>
  </si>
  <si>
    <t>http://docs.napams.org/NapamsDocuments/NAFRC11244172013/Product_58424/ProductFrontViewImage.jpg</t>
  </si>
  <si>
    <t>http://docs.napams.org/NapamsDocuments/NAF13951772017/Product_58536/ProductFrontViewImage.JPG</t>
  </si>
  <si>
    <t>http://docs.napams.org/NapamsDocuments/NAF10177682012/Product_58561/ProductFrontViewImage.jpeg</t>
  </si>
  <si>
    <t>http://docs.napams.org/NapamsDocuments/NAF46644392002/Product_59216/ProductFrontViewImage.jpg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</si>
  <si>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</si>
  <si>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</si>
  <si>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http://docs.napams.org/NapamsDocuments/NAFRC1804341991/Product_59392/ProductFrontViewImage.JPG</t>
  </si>
  <si>
    <t>http://docs.napams.org/NapamsDocuments/NAF2039501992/Product_7033/ProductFrontViewImage.jpg</t>
  </si>
  <si>
    <t>http://docs.napams.org/NapamsDocuments/NAF2039501992/Product_7029/ProductFrontViewImage.jpg</t>
  </si>
  <si>
    <t>http://docs.napams.org/NapamsDocuments/NAFRC241922015/Product_59462/ProductFrontViewImage.jpg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</si>
  <si>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</si>
  <si>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</si>
  <si>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http://docs.napams.org/NapamsDocuments/NAF12201642014/Product_64081/ProductFrontViewImage.jpg</t>
  </si>
  <si>
    <t>http://docs.napams.org/NapamsDocuments/NAF1124021988/Product_64102/ProductFrontViewImage.jpeg</t>
  </si>
  <si>
    <t>http://docs.napams.org/NapamsDocuments/NAFRC8291772009/Product_64125/ProductFrontViewImage.jpg</t>
  </si>
  <si>
    <t>http://docs.napams.org/NapamsDocuments/NAF12089312014/Product_64134/ProductFrontViewImage.jpg</t>
  </si>
  <si>
    <t>http://docs.napams.org/NapamsDocuments/NAF12077882014/Product_64230/ProductFrontViewImage.jpg</t>
  </si>
  <si>
    <t>http://docs.napams.org/NapamsDocuments/NAF15222962018/Product_64239/ProductFrontViewImage.jpg</t>
  </si>
  <si>
    <t>http://docs.napams.org/NapamsDocuments/NAFBN28606292019/Product_64490/ProductFrontViewImage.jpg</t>
  </si>
  <si>
    <t>http://docs.napams.org/NapamsDocuments/NAFBN28606292019/Product_64494/ProductFrontViewImage.jpg</t>
  </si>
  <si>
    <t>http://docs.napams.org/NapamsDocuments/NAFBN28606292019/Product_64497/ProductFrontViewImage.jpg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</si>
  <si>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</si>
  <si>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</si>
  <si>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</si>
  <si>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</si>
  <si>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</si>
  <si>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</si>
  <si>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</si>
  <si>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</si>
  <si>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</si>
  <si>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</si>
  <si>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</si>
  <si>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</si>
  <si>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</si>
  <si>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http://docs.napams.org/NapamsDocuments/NAF6695562006/Product_64777/ProductFrontViewImage.jpg</t>
  </si>
  <si>
    <t>http://docs.napams.org/NapamsDocuments/NAF1124021988/Product_64802/ProductFrontViewImage.jpeg</t>
  </si>
  <si>
    <t>http://docs.napams.org/NapamsDocuments/NAF1124021988/Product_64807/ProductFrontViewImage.jpg</t>
  </si>
  <si>
    <t>http://docs.napams.org/NapamsDocuments/NAF1124021988/Product_64808/ProductFrontViewImage.jpeg</t>
  </si>
  <si>
    <t>http://docs.napams.org/NapamsDocuments/NAFRC13257932016/Product_65925/ProductFrontViewImage.jpg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</si>
  <si>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</si>
  <si>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</si>
  <si>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</si>
  <si>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</si>
  <si>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</si>
  <si>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</si>
  <si>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</si>
  <si>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http://docs.napams.org/NapamsDocuments/NAFRC13257932016/Product_66024/ProductFrontViewImage.jpg</t>
  </si>
  <si>
    <t>http://docs.napams.org/NapamsDocuments/NAFRC13257932016/Product_66025/ProductFrontViewImage.jpg</t>
  </si>
  <si>
    <t>http://docs.napams.org/NapamsDocuments/NAFRC13257932016/Product_66026/ProductFrontViewImage.jpg</t>
  </si>
  <si>
    <t>http://docs.napams.org/NapamsDocuments/NAFRC13257932016/Product_66027/ProductFrontViewImage.jpg</t>
  </si>
  <si>
    <t>http://docs.napams.org/NapamsDocuments/NAFRC13257932016/Product_66028/ProductFrontViewImage.jpg</t>
  </si>
  <si>
    <t>http://docs.napams.org/NapamsDocuments/NAFRC13257932016/Product_66029/ProductFrontViewImage.jpg</t>
  </si>
  <si>
    <t>http://docs.napams.org/NapamsDocuments/NAFRC13257932016/Product_66030/ProductFrontViewImage.jpg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</si>
  <si>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</si>
  <si>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</si>
  <si>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</si>
  <si>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http://docs.napams.org/NapamsDocuments/NAFRC13257932016/Product_66036/ProductFrontViewImage.jpg</t>
  </si>
  <si>
    <t>http://docs.napams.org/NapamsDocuments/NAFRC13257932016/Product_66037/ProductFrontViewImage.jpg</t>
  </si>
  <si>
    <t>http://docs.napams.org/NapamsDocuments/NAFRC13257932016/Product_66038/ProductFrontViewImage.JPG</t>
  </si>
  <si>
    <t>http://docs.napams.org/NapamsDocuments/NAFRC13257932016/Product_66039/ProductFrontViewImage.jpg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</si>
  <si>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</si>
  <si>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</si>
  <si>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</si>
  <si>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</si>
  <si>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http://docs.napams.org/NapamsDocuments/NAFRC13257932016/Product_66046/ProductFrontViewImage.jpg</t>
  </si>
  <si>
    <t>http://docs.napams.org/NapamsDocuments/NAFrc4684182002/Product_64690/ProductFrontViewImage.jpg</t>
  </si>
  <si>
    <t>http://docs.napams.org/NapamsDocuments/NAFRC391911981/Product_65982/ProductFrontViewImage.jpg</t>
  </si>
  <si>
    <t>http://docs.napams.org/NapamsDocuments/NAFRC241922015/Product_66384/ProductFrontViewImage.jpg</t>
  </si>
  <si>
    <t>http://docs.napams.org/NapamsDocuments/NAFRC241922015/Product_66387/ProductFrontViewImage.jpg</t>
  </si>
  <si>
    <t>http://docs.napams.org/NapamsDocuments/NAFRC241922015/Product_66388/ProductFrontViewImage.jpg</t>
  </si>
  <si>
    <t>http://docs.napams.org/NapamsDocuments/NAFRC241922015/Product_66389/ProductFrontViewImage.jpg</t>
  </si>
  <si>
    <t>http://docs.napams.org/NapamsDocuments/NAFRC.9634312011/Product_66395/ProductFrontViewImage.jpg</t>
  </si>
  <si>
    <t>http://docs.napams.org/NapamsDocuments/NAFRC8070602011/Product_66406/ProductFrontViewImage.JPG</t>
  </si>
  <si>
    <t>http://docs.napams.org/NapamsDocuments/NAFCAC/IT/NO34741985/Product_66292/ProductFrontViewImage.jpg</t>
  </si>
  <si>
    <t>http://docs.napams.org/NapamsDocuments/NAFRC.2576091994/Product_67583/ProductFrontViewImage.jpg</t>
  </si>
  <si>
    <t>http://docs.napams.org/NapamsDocuments/NAFRC.2576091994/Product_67684/ProductFrontViewImage.jpg</t>
  </si>
  <si>
    <t>http://docs.napams.org/NapamsDocuments/NAFRC4097952001/Product_67701/ProductFrontViewImage.JPG</t>
  </si>
  <si>
    <t>http://docs.napams.org/NapamsDocuments/NAFRC2437572009/Product_67950/ProductFrontViewImage.jpeg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</si>
  <si>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</si>
  <si>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</si>
  <si>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</si>
  <si>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</si>
  <si>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</si>
  <si>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http://docs.napams.org/NapamsDocuments/NAFRC12017852014/Product_68793/ProductFrontViewImage.jpeg</t>
  </si>
  <si>
    <t>http://docs.napams.org/NapamsDocuments/NAFRC12017852014/Product_68819/ProductFrontViewImage.jpg</t>
  </si>
  <si>
    <t>http://docs.napams.org/NapamsDocuments/NAFRC12017852014/Product_68828/ProductFrontViewImage.jpg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</si>
  <si>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</si>
  <si>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</si>
  <si>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</si>
  <si>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</si>
  <si>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http://docs.napams.org/NapamsDocuments/NAFRC3722701999/Product_69287/ProductFrontViewImage.jpg</t>
  </si>
  <si>
    <t>http://docs.napams.org/NapamsDocuments/NAF31591962/Product_69412/ProductFrontViewImage.JPG</t>
  </si>
  <si>
    <t>http://docs.napams.org/NapamsDocuments/NAF31591962/Product_69433/ProductFrontViewImage.JPG</t>
  </si>
  <si>
    <t>http://docs.napams.org/NapamsDocuments/NAF2039501992/Product_69615/ProductFrontViewImage.jpg</t>
  </si>
  <si>
    <t>http://docs.napams.org/NapamsDocuments/NAF0023356732014/Product_69701/ProductFrontViewImage.jpg</t>
  </si>
  <si>
    <t>http://docs.napams.org/NapamsDocuments/NAF1593871990/Product_69755/ProductFrontViewImage.jpg</t>
  </si>
  <si>
    <t>http://docs.napams.org/NapamsDocuments/NAF31591962/Product_69765/ProductFrontViewImage.JPG</t>
  </si>
  <si>
    <t>http://docs.napams.org/NapamsDocuments/NAF8673212010/Product_69822/ProductFrontViewImage.jpg</t>
  </si>
  <si>
    <t>http://docs.napams.org/NapamsDocuments/NAF8673212010/Product_69826/ProductFrontViewImage.jpg</t>
  </si>
  <si>
    <t>http://docs.napams.org/NapamsDocuments/NAF8673212010/Product_69827/ProductFrontViewImage.jpg</t>
  </si>
  <si>
    <t>http://docs.napams.org/NapamsDocuments/NAF30041522000/Product_71034/ProductFrontViewImage.jpg</t>
  </si>
  <si>
    <t>http://docs.napams.org/NapamsDocuments/NAF30041522000/Product_71036/ProductFrontViewImage.jpg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</si>
  <si>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</si>
  <si>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</si>
  <si>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http://docs.napams.org/NapamsDocuments/NAFRC7702902003/Product_71115/ProductFrontViewImage.jpg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</si>
  <si>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</si>
  <si>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</si>
  <si>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http://docs.napams.org/NapamsDocuments/NAF4301502001/Product_71139/ProductFrontViewImage.jpg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</si>
  <si>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</si>
  <si>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</si>
  <si>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http://docs.napams.org/NapamsDocuments/NAFRC13695902016/Product_71714/ProductFrontViewImage.jpg</t>
  </si>
  <si>
    <t>http://docs.napams.org/NapamsDocuments/NAF6505912006/Product_71722/ProductFrontViewImage.jpg</t>
  </si>
  <si>
    <t>http://docs.napams.org/NapamsDocuments/NAF6505912006/Product_71724/ProductFrontViewImage.jpg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</si>
  <si>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</si>
  <si>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</si>
  <si>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</si>
  <si>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</si>
  <si>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</si>
  <si>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</si>
  <si>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http://docs.napams.org/NapamsDocuments/NAFRC8291772009/Product_71960/ProductFrontViewImage.jpg</t>
  </si>
  <si>
    <t>http://docs.napams.org/NapamsDocuments/NAFRC8291772009/Product_71965/ProductFrontViewImage.jpg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</si>
  <si>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</si>
  <si>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</si>
  <si>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http://docs.napams.org/NapamsDocuments/NAFRC15513782019/Product_72218/ProductFrontViewImage.jpg</t>
  </si>
  <si>
    <t>http://docs.napams.org/NapamsDocuments/NAF6278352005/Product_73285/ProductFrontViewImage.jpg</t>
  </si>
  <si>
    <t>http://docs.napams.org/NapamsDocuments/NAF12312342017/Product_73416/ProductFrontViewImage.jpg</t>
  </si>
  <si>
    <t>http://docs.napams.org/NapamsDocuments/NAFRC7452222008/Product_74008/ProductFrontViewImage.jpg</t>
  </si>
  <si>
    <t>http://docs.napams.org/NapamsDocuments/NAFRC8291772009/Product_74381/ProductFrontViewImage.jpg</t>
  </si>
  <si>
    <t>http://docs.napams.org/NapamsDocuments/NAF1124021988/Product_74461/ProductFrontViewImage.jpg</t>
  </si>
  <si>
    <t>http://docs.napams.org/NapamsDocuments/NAF1124021988/Product_74464/ProductFrontViewImage.jpg</t>
  </si>
  <si>
    <t>http://docs.napams.org/NapamsDocuments/NAF1124021988/Product_74465/ProductFrontViewImage.jpg</t>
  </si>
  <si>
    <t>http://docs.napams.org/NapamsDocuments/NAF1124021988/Product_74492/ProductFrontViewImage.jpg</t>
  </si>
  <si>
    <t>http://docs.napams.org/NapamsDocuments/NAF1124021988/Product_74497/ProductFrontViewImage.jpg</t>
  </si>
  <si>
    <t>http://docs.napams.org/NapamsDocuments/NAF1124021988/Product_74499/ProductFrontViewImage.jpg</t>
  </si>
  <si>
    <t>http://docs.napams.org/NapamsDocuments/NAF1124021988/Product_74517/ProductFrontViewImage.jpg</t>
  </si>
  <si>
    <t>http://docs.napams.org/NapamsDocuments/NAF15960872019/Product_74618/ProductFrontViewImage.jpg</t>
  </si>
  <si>
    <t>http://docs.napams.org/NapamsDocuments/NAF15664332019/Product_74640/ProductFrontViewImage.jpg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</si>
  <si>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</si>
  <si>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</si>
  <si>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http://docs.napams.org/NapamsDocuments/NAF15664332019/Product_74849/ProductFrontViewImage.jpg</t>
  </si>
  <si>
    <t>http://docs.napams.org/NapamsDocuments/NAF15960872019/Product_74863/ProductFrontViewImage.jpg</t>
  </si>
  <si>
    <t>http://docs.napams.org/NapamsDocuments/NAF15960872019/Product_74864/ProductFrontViewImage.jpg</t>
  </si>
  <si>
    <t>http://docs.napams.org/NapamsDocuments/NAF15960872019/Product_74869/ProductFrontViewImage.jpg</t>
  </si>
  <si>
    <t>http://docs.napams.org/NapamsDocuments/NAF15960872019/Product_74877/ProductFrontViewImage.jpg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</si>
  <si>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</si>
  <si>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</si>
  <si>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</si>
  <si>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</si>
  <si>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</si>
  <si>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</si>
  <si>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http://docs.napams.org/NapamsDocuments/NAF29046952019/Product_77250/ProductFrontViewImage.jpg</t>
  </si>
  <si>
    <t>http://docs.napams.org/NapamsDocuments/NAF29046952019/Product_77251/ProductFrontViewImage.jpg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</si>
  <si>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</si>
  <si>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</si>
  <si>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http://docs.napams.org/NapamsDocuments/NAF29046952019/Product_77256/ProductFrontViewImage.jpg</t>
  </si>
  <si>
    <t>http://docs.napams.org/NapamsDocuments/NAFRC9981992011/Product_77337/ProductFrontViewImage.jpeg</t>
  </si>
  <si>
    <t>http://docs.napams.org/NapamsDocuments/NAFRC14979192018/Product_77657/ProductFrontViewImage.jpg</t>
  </si>
  <si>
    <t>http://docs.napams.org/NapamsDocuments/NAFRC14979192018/Product_77665/ProductFrontViewImage.jpg</t>
  </si>
  <si>
    <t>http://docs.napams.org/NapamsDocuments/NAFRC13257932016/Product_78053/ProductFrontViewImage.jpg</t>
  </si>
  <si>
    <t>http://docs.napams.org/NapamsDocuments/NAFRC13257932016/Product_78057/ProductFrontViewImage.jpg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</si>
  <si>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</si>
  <si>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</si>
  <si>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http://docs.napams.org/NapamsDocuments/NAFRC618941983/Product_78086/ProductFrontViewImage.jpg</t>
  </si>
  <si>
    <t>http://docs.napams.org/NapamsDocuments/NAFRC2437572009/Product_78094/ProductFrontViewImage.jpeg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</si>
  <si>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</si>
  <si>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</si>
  <si>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http://docs.napams.org/NapamsDocuments/NAF6051412014/Product_78946/ProductFrontViewImage.jpeg</t>
  </si>
  <si>
    <t>http://docs.napams.org/NapamsDocuments/NAF1124021988/Product_79038/ProductFrontViewImage.jpg</t>
  </si>
  <si>
    <t>http://docs.napams.org/NapamsDocuments/NAFDE201662010/Product_80171/ProductFrontViewImage.jpeg</t>
  </si>
  <si>
    <t>http://docs.napams.org/NapamsDocuments/NAF1124021988/Product_80232/ProductFrontViewImage.jpg</t>
  </si>
  <si>
    <t>http://docs.napams.org/NapamsDocuments/NAF1124021988/Product_80351/ProductFrontViewImage.jpg</t>
  </si>
  <si>
    <t>http://docs.napams.org/NapamsDocuments/NAF1124021988/Product_80357/ProductFrontViewImage.jpg</t>
  </si>
  <si>
    <t>http://docs.napams.org/NapamsDocuments/NAF1124021988/Product_80361/ProductFrontViewImage.jpg</t>
  </si>
  <si>
    <t>http://docs.napams.org/NapamsDocuments/NAF2039501992/Product_80379/ProductFrontViewImage.jpg</t>
  </si>
  <si>
    <t>http://docs.napams.org/NapamsDocuments/NAFBN27653692019/Product_80486/ProductFrontViewImage.jpg</t>
  </si>
  <si>
    <t>http://docs.napams.org/NapamsDocuments/NAF2039501992/Product_80740/ProductFrontViewImage.jpg</t>
  </si>
  <si>
    <t>http://docs.napams.org/NapamsDocuments/NAF6420042005/Product_82545/ProductFrontViewImage.jpg</t>
  </si>
  <si>
    <t>http://docs.napams.org/NapamsDocuments/NAF6420042005/Product_82548/ProductFrontViewImage.jpg</t>
  </si>
  <si>
    <t>http://docs.napams.org/NapamsDocuments/NAFBN27653692019/Product_84112/ProductFrontViewImage.jpg</t>
  </si>
  <si>
    <t>http://docs.napams.org/NapamsDocuments/NAFBN27653692019/Product_84241/ProductFrontViewImage.jpg</t>
  </si>
  <si>
    <t>http://docs.napams.org/NapamsDocuments/NAFCAC/IT/NO550952013/Product_84362/ProductFrontViewImage.JPG</t>
  </si>
  <si>
    <t>http://docs.napams.org/NapamsDocuments/NAF10533722012/Product_87173/ProductFrontViewImage.jpg</t>
  </si>
  <si>
    <t>http://docs.napams.org/NapamsDocuments/NAF6248982005/Product_87185/ProductFrontViewImage.jpg</t>
  </si>
  <si>
    <t>http://docs.napams.org/NapamsDocuments/NAFRC-15958922019/Product_87470/ProductFrontViewImage.jpg</t>
  </si>
  <si>
    <t>http://docs.napams.org/NapamsDocuments/NAFRC-15958922019/Product_87473/ProductFrontViewImage.jpg</t>
  </si>
  <si>
    <t>http://docs.napams.org/NapamsDocuments/NAFRC-15958922019/Product_87476/ProductFrontViewImage.jpg</t>
  </si>
  <si>
    <t>http://docs.napams.org/NapamsDocuments/NAFRC-15958922019/Product_87479/ProductFrontViewImage.jpg</t>
  </si>
  <si>
    <t>http://docs.napams.org/NapamsDocuments/NAFRC-15958922019/Product_87491/ProductFrontViewImage.jpg</t>
  </si>
  <si>
    <t>http://docs.napams.org/NapamsDocuments/NAFRC-15958922019/Product_87501/ProductFrontViewImage.jpg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</si>
  <si>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</si>
  <si>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</si>
  <si>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http://docs.napams.org/NapamsDocuments/NAF6248982005/Product_87747/ProductFrontViewImage.jpg</t>
  </si>
  <si>
    <t>http://docs.napams.org/NapamsDocuments/NAFRC.4724482003/Product_87831/ProductFrontViewImage.jpg</t>
  </si>
  <si>
    <t>http://docs.napams.org/NapamsDocuments/NAFRC15513782019/Product_89771/ProductFrontViewImage.jpg</t>
  </si>
  <si>
    <t>http://docs.napams.org/NapamsDocuments/NAFRC15513782019/Product_90685/ProductFrontViewImage.jpg</t>
  </si>
  <si>
    <t>http://docs.napams.org/NapamsDocuments/NAFRC15513782019/Product_90769/ProductFrontViewImage.jpg</t>
  </si>
  <si>
    <t>http://docs.napams.org/NapamsDocuments/NAFRC15513782019/Product_90780/ProductFrontViewImage.jpg</t>
  </si>
  <si>
    <t>http://docs.napams.org/NapamsDocuments/NAF4358292003/Product_95925/ProductFrontViewImage.jpeg</t>
  </si>
  <si>
    <t>http://docs.napams.org/NapamsDocuments/NAFRC11244172013/Product_97033/ProductFrontViewImage.pdf</t>
  </si>
  <si>
    <t>http://docs.napams.org/NapamsDocuments/NAF2039501992/Product_97323/ProductFrontViewImage.jpg</t>
  </si>
  <si>
    <t>http://docs.napams.org/NapamsDocuments/NAF2039501992/Product_97344/ProductFrontViewImage.jpg</t>
  </si>
  <si>
    <t>http://docs.napams.org/NapamsDocuments/NAF6108482004/Product_97404/ProductFrontViewImage.jpg</t>
  </si>
  <si>
    <t>http://docs.napams.org/NapamsDocuments/NAFRC4097952001/Product_97406/ProductFrontViewImage.JPG</t>
  </si>
  <si>
    <t>http://docs.napams.org/NapamsDocuments/NAF13226302016/Product_99658/ProductFrontViewImage.jpg</t>
  </si>
  <si>
    <t>http://docs.napams.org/NapamsDocuments/NAFRC8070602011/Product_101917/ProductFrontViewImage.jpg</t>
  </si>
  <si>
    <t>http://docs.napams.org/NapamsDocuments/NAFRC8070602011/Product_102027/ProductFrontViewImage.jpg</t>
  </si>
  <si>
    <t>http://docs.napams.org/NapamsDocuments/NAFRC15108592018/Product_102195/ProductFrontViewImage.jpg</t>
  </si>
  <si>
    <t>http://docs.napams.org/NapamsDocuments/NAFRC15108592018/Product_102196/ProductFrontViewImage.jpg</t>
  </si>
  <si>
    <t>http://docs.napams.org/NapamsDocuments/NAFRC15108592018/Product_102217/ProductFrontViewImage.jpg</t>
  </si>
  <si>
    <t>http://docs.napams.org/NapamsDocuments/NAFRC15108592018/Product_102222/ProductFrontViewImage.jpg</t>
  </si>
  <si>
    <t>http://docs.napams.org/NapamsDocuments/NAF346181998/Product_103943/ProductFrontViewImage.jpg</t>
  </si>
  <si>
    <t>http://docs.napams.org/NapamsDocuments/NAF10819142012/Product_110715/ProductFrontViewImage.jpg</t>
  </si>
  <si>
    <t>http://docs.napams.org/NapamsDocuments/NAFRC10358192012/Product_110756/ProductFrontViewImage.JPG</t>
  </si>
  <si>
    <t>http://docs.napams.org/NapamsDocuments/NAFRC12017852014/Product_111866/ProductFrontViewImage.jpeg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</si>
  <si>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</si>
  <si>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</si>
  <si>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</si>
  <si>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</si>
  <si>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</si>
  <si>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</si>
  <si>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</si>
  <si>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</si>
  <si>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</si>
  <si>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</si>
  <si>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http://docs.napams.org/NapamsDocuments/NAF10728192012/Product_124099/ProductFrontViewImage.jpg</t>
  </si>
  <si>
    <t>http://docs.napams.org/NapamsDocuments/NAF3000511996/Product_126143/ProductFrontViewImage.jpg</t>
  </si>
  <si>
    <t>http://docs.napams.org/NapamsDocuments/NAF9580572011/Product_126434/ProductFrontViewImage.jpg</t>
  </si>
  <si>
    <t>http://docs.napams.org/NapamsDocuments/NAFRC8070602011/Product_127323/ProductFrontViewImage.jpg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</si>
  <si>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</si>
  <si>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</si>
  <si>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</si>
  <si>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</si>
  <si>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</si>
  <si>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</si>
  <si>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http://docs.napams.org/NapamsDocuments/NAFCAC/IT/NO34741985/Product_129974/ProductFrontViewImage.jpg</t>
  </si>
  <si>
    <t>http://docs.napams.org/NapamsDocuments/NAFRC8070602011/Product_133697/ProductFrontViewImage.jpg</t>
  </si>
  <si>
    <t>http://docs.napams.org/NapamsDocuments/NAFRC8070602011/Product_133749/ProductFrontViewImage.jpg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</si>
  <si>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</si>
  <si>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</si>
  <si>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http://docs.napams.org/NapamsDocuments/NAFRC.2576091994/Product_137329/ProductFrontViewImage.jpg</t>
  </si>
  <si>
    <t>http://docs.napams.org/NapamsDocuments/NAFRC.2576091994/Product_137350/ProductFrontViewImage.jpg</t>
  </si>
  <si>
    <t>http://docs.napams.org/NapamsDocuments/NAFRC9593932011/Product_138098/ProductFrontViewImage.jpeg</t>
  </si>
  <si>
    <t>http://docs.napams.org/NapamsDocuments/NAFRC4097952001/Product_138404/ProductFrontViewImage.JPG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</si>
  <si>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</si>
  <si>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</si>
  <si>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http://docs.napams.org/NapamsDocuments/NAFRC15619212019/Product_139175/ProductFrontViewImage.jpg</t>
  </si>
  <si>
    <t>http://docs.napams.org/NapamsDocuments/NAF10602042012/Product_139198/ProductFrontViewImage.jpg</t>
  </si>
  <si>
    <t>http://docs.napams.org/NapamsDocuments/NAF10602042012/Product_139199/ProductFrontViewImage.jpg</t>
  </si>
  <si>
    <t>http://docs.napams.org/NapamsDocuments/NAFCAC/IT/NO34741985/Product_140058/ProductFrontViewImage.jpg</t>
  </si>
  <si>
    <t>http://docs.napams.org/NapamsDocuments/NAF16263372019/Product_144551/ProductFrontViewImage.jpg</t>
  </si>
  <si>
    <t>http://docs.napams.org/NapamsDocuments/NAFCAC/IT/NO550952013/Product_147409/ProductFrontViewImage.pdf</t>
  </si>
  <si>
    <t>http://docs.napams.org/NapamsDocuments/NAFCAC/IT/NO550952013/Product_148719/ProductFrontViewImage.jpg</t>
  </si>
  <si>
    <t>http://docs.napams.org/NapamsDocuments/NAFCAC/IT/NO550952013/Product_148728/ProductFrontViewImage.pdf</t>
  </si>
  <si>
    <t>http://docs.napams.org/NapamsDocuments/NAFrc4684182002/Product_153685/ProductFrontViewImage.jpg</t>
  </si>
  <si>
    <t>http://docs.napams.org/NapamsDocuments/NAFrc4684182002/Product_154652/ProductFrontViewImage.jpg</t>
  </si>
  <si>
    <t>http://docs.napams.org/NapamsDocuments/NAFRC4097952001/Product_154830/ProductFrontViewImage.JPG</t>
  </si>
  <si>
    <t>http://docs.napams.org/NapamsDocuments/NAF13628552016/Product_155003/ProductFrontViewImage.pdf</t>
  </si>
  <si>
    <t>http://docs.napams.org/NapamsDocuments/NAF10177682012/Product_155999/ProductFrontViewImage.jpg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</si>
  <si>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</si>
  <si>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</si>
  <si>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</si>
  <si>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http://docs.napams.org/NapamsDocuments/NAF1124021988/Product_158503/ProductFrontViewImage.jpg</t>
  </si>
  <si>
    <t>http://docs.napams.org/NapamsDocuments/NAF1124021988/Product_158507/ProductFrontViewImage.jpg</t>
  </si>
  <si>
    <t>http://docs.napams.org/NapamsDocuments/NAF16959112020/Product_159374/ProductFrontViewImage.jpg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</si>
  <si>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</si>
  <si>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</si>
  <si>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</si>
  <si>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</si>
  <si>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http://docs.napams.org/NapamsDocuments/NAFRC10392152012/Product_160920/ProductFrontViewImage.jpg</t>
  </si>
  <si>
    <t>http://docs.napams.org/NapamsDocuments/NAF13628552016/Product_162303/ProductFrontViewImage.jpeg</t>
  </si>
  <si>
    <t>http://docs.napams.org/NapamsDocuments/NAF10452912012/Product_162734/ProductFrontViewImage.jpeg</t>
  </si>
  <si>
    <t>http://docs.napams.org/NapamsDocuments/NAFRC-2722361995/Product_166832/ProductFrontViewImage.pdf</t>
  </si>
  <si>
    <t>http://docs.napams.org/NapamsDocuments/NAFRC4097952001/Product_167292/ProductFrontViewImage.jpg</t>
  </si>
  <si>
    <t>http://docs.napams.org/NapamsDocuments/NAF15960872019/Product_168152/ProductFrontViewImage.pdf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</si>
  <si>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</si>
  <si>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</si>
  <si>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http://docs.napams.org/NapamsDocuments/NAF4059082001/Product_168578/ProductFrontViewImage.jpg</t>
  </si>
  <si>
    <t>http://docs.napams.org/NapamsDocuments/NAFRC11483842013/Product_168960/ProductFrontViewImage.JPG</t>
  </si>
  <si>
    <t>http://docs.napams.org/NapamsDocuments/NAF4059082001/Product_170640/ProductFrontViewImage.jpg</t>
  </si>
  <si>
    <t>http://docs.napams.org/NapamsDocuments/NAF10533722012/Product_172866/ProductFrontViewImage.jpeg</t>
  </si>
  <si>
    <t>http://docs.napams.org/NapamsDocuments/NAF10533722012/Product_172867/ProductFrontViewImage.jpeg</t>
  </si>
  <si>
    <t>http://docs.napams.org/NapamsDocuments/NAF10533722012/Product_172868/ProductFrontViewImage.jpeg</t>
  </si>
  <si>
    <t>http://docs.napams.org/NapamsDocuments/NAF10533722012/Product_172871/ProductFrontViewImage.jpeg</t>
  </si>
  <si>
    <t>http://docs.napams.org/NapamsDocuments/NAF13432912016/Product_177418/ProductFrontViewImage.jpg</t>
  </si>
  <si>
    <t>http://docs.napams.org/NapamsDocuments/NAFCAC/IT/NO550952013/Product_177503/ProductFrontViewImage.jpg</t>
  </si>
  <si>
    <t>http://docs.napams.org/NapamsDocuments/NAF10391552012/Product_177547/ProductFrontViewImage.jpg</t>
  </si>
  <si>
    <t>http://docs.napams.org/NapamsDocuments/NAFRC13257932016/Product_179096/ProductFrontViewImage.jpg</t>
  </si>
  <si>
    <t>http://docs.napams.org/NapamsDocuments/NAF6108482004/Product_179367/ProductFrontViewImage.jpeg</t>
  </si>
  <si>
    <t>http://docs.napams.org/NapamsDocuments/NAF14694692018/Product_179524/ProductFrontViewImage.jpg</t>
  </si>
  <si>
    <t>http://docs.napams.org/NapamsDocuments/NAFCAC/IT/NO550952013/Product_181199/ProductFrontViewImage.jpg</t>
  </si>
  <si>
    <t>http://docs.napams.org/NapamsDocuments/NAF2534111994/Product_181221/ProductFrontViewImage.jpeg</t>
  </si>
  <si>
    <t>http://docs.napams.org/NapamsDocuments/NAF6108482004/Product_181773/ProductFrontViewImage.jpeg</t>
  </si>
  <si>
    <t>http://docs.napams.org/NapamsDocuments/NAFRC13440172016/Product_182016/ProductFrontViewImage.jpg</t>
  </si>
  <si>
    <t>http://docs.napams.org/NapamsDocuments/NAFBN24395152016/Product_182264/ProductFrontViewImage.jpeg</t>
  </si>
  <si>
    <t>http://docs.napams.org/NapamsDocuments/NAFRC10040452012/Product_184953/ProductFrontViewImage.jpg</t>
  </si>
  <si>
    <t>http://docs.napams.org/NapamsDocuments/NAFRC10040452012/Product_184955/ProductFrontViewImage.jpg</t>
  </si>
  <si>
    <t>http://docs.napams.org/NapamsDocuments/NAFRC10040452012/Product_186073/ProductFrontViewImage.jpg</t>
  </si>
  <si>
    <t>http://docs.napams.org/NapamsDocuments/NAF15488602018/Product_186086/ProductFrontViewImage.jpg</t>
  </si>
  <si>
    <t>http://docs.napams.org/NapamsDocuments/NAF16959112020/Product_187824/ProductFrontViewImage.jpg</t>
  </si>
  <si>
    <t>http://docs.napams.org/NapamsDocuments/NAF2558831994/Product_189191/ProductFrontViewImage.jpg</t>
  </si>
  <si>
    <t>http://docs.napams.org/NapamsDocuments/NAFRC6493082006/Product_189600/ProductFrontViewImage.pdf</t>
  </si>
  <si>
    <t>http://docs.napams.org/NapamsDocuments/NAFRC6067932004/Product_190347/ProductFrontViewImage.jpg</t>
  </si>
  <si>
    <t>http://docs.napams.org/NapamsDocuments/NAFRC6067932004/Product_190356/ProductFrontViewImage.jpeg</t>
  </si>
  <si>
    <t>http://docs.napams.org/NapamsDocuments/NAFRC3707531999/Product_190591/ProductFrontViewImage.pdf</t>
  </si>
  <si>
    <t>http://docs.napams.org/NapamsDocuments/NAFRC6067932004/Product_191466/ProductFrontViewImage.jpeg</t>
  </si>
  <si>
    <t>http://docs.napams.org/NapamsDocuments/NAF6278352005/Product_191557/ProductFrontViewImage.jpg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</si>
  <si>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</si>
  <si>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</si>
  <si>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http://docs.napams.org/NapamsDocuments/NAFBC-4853572003/Product_193360/ProductFrontViewImage.jpg</t>
  </si>
  <si>
    <t>http://docs.napams.org/NapamsDocuments/NAFRC16078962019/Product_195188/ProductFrontViewImage.jpg</t>
  </si>
  <si>
    <t>http://docs.napams.org/NapamsDocuments/NAFRC16078962019/Product_197628/ProductFrontViewImage.jpg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</si>
  <si>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</si>
  <si>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</si>
  <si>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http://docs.napams.org/NapamsDocuments/NAF17405452020/Product_203937/ProductFrontViewImage.jpg</t>
  </si>
  <si>
    <t>http://docs.napams.org/NapamsDocuments/NAF7536562014/Product_205303/ProductFrontViewImage.jpg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</si>
  <si>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</si>
  <si>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</si>
  <si>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http://docs.napams.org/NapamsDocuments/NAF30041522000/Product_205636/ProductFrontViewImage.jpg</t>
  </si>
  <si>
    <t>http://docs.napams.org/NapamsDocuments/NAF775271985/Product_206692/ProductFrontViewImage.jpg</t>
  </si>
  <si>
    <t>http://docs.napams.org/NapamsDocuments/NAF16787802020/Product_206832/ProductFrontViewImage.jpeg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</si>
  <si>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</si>
  <si>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</si>
  <si>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http://docs.napams.org/NapamsDocuments/NAF0012010/Product_208652/ProductFrontViewImage.jpg</t>
  </si>
  <si>
    <t>http://docs.napams.org/NapamsDocuments/NAF0012010/Product_208656/ProductFrontViewImage.jpg</t>
  </si>
  <si>
    <t>http://docs.napams.org/NapamsDocuments/NAF0012010/Product_208695/ProductFrontViewImage.jpg</t>
  </si>
  <si>
    <t>http://docs.napams.org/NapamsDocuments/NAF10646452012/Product_209209/ProductFrontViewImage.JPG</t>
  </si>
  <si>
    <t>http://docs.napams.org/NapamsDocuments/NAFCAC/IT/NO550952013/Product_213002/ProductFrontViewImage.jpg</t>
  </si>
  <si>
    <t>http://docs.napams.org/NapamsDocuments/NAF3120121997/Product_217660/ProductFrontViewImage.jpg</t>
  </si>
  <si>
    <t>http://docs.napams.org/NapamsDocuments/NAFRC8070602011/Product_218190/ProductFrontViewImage.JPG</t>
  </si>
  <si>
    <t>http://docs.napams.org/NapamsDocuments/NAF7647932008/Product_219268/ProductFrontViewImage.jpg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</si>
  <si>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</si>
  <si>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</si>
  <si>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http://docs.napams.org/NapamsDocuments/NAFRC18247232020/Product_220172/ProductFrontViewImage.jpeg</t>
  </si>
  <si>
    <t>http://docs.napams.org/NapamsDocuments/NAF7647932008/Product_220178/ProductFrontViewImage.jpg</t>
  </si>
  <si>
    <t>http://docs.napams.org/NapamsDocuments/NAFRC15787542019/Product_224894/ProductFrontViewImage.jpg</t>
  </si>
  <si>
    <t>http://docs.napams.org/NapamsDocuments/NAFBN26276762018/Product_225239/ProductFrontViewImage.jpg</t>
  </si>
  <si>
    <t>http://docs.napams.org/NapamsDocuments/NAF14523932017/Product_228576/ProductFrontViewImage.jpeg</t>
  </si>
  <si>
    <t>http://docs.napams.org/NapamsDocuments/NAFRC17171262020/Product_229174/ProductFrontViewImage.jpeg</t>
  </si>
  <si>
    <t>http://docs.napams.org/NapamsDocuments/NAFRC17171262020/Product_230783/ProductFrontViewImage.jpg</t>
  </si>
  <si>
    <t>http://docs.napams.org/NapamsDocuments/NAF12645882015/Product_230957/ProductFrontViewImage.JPG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</si>
  <si>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</si>
  <si>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</si>
  <si>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</si>
  <si>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</si>
  <si>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http://docs.napams.org/NapamsDocuments/NAFRC11785702021/Product_234814/ProductFrontViewImage.jpg</t>
  </si>
  <si>
    <t>http://docs.napams.org/NapamsDocuments/NAF10476652012/Product_235411/ProductFrontViewImage.jpg</t>
  </si>
  <si>
    <t>http://docs.napams.org/NapamsDocuments/NAF188200732021/Product_236816/ProductFrontViewImage.jpg</t>
  </si>
  <si>
    <t>http://docs.napams.org/NapamsDocuments/NAFRC17171262020/Product_238755/ProductFrontViewImage.jpg</t>
  </si>
  <si>
    <t>http://docs.napams.org/NapamsDocuments/NAF10476652012/Product_239931/ProductFrontViewImage.jpg</t>
  </si>
  <si>
    <t>http://docs.napams.org/NapamsDocuments/NAFRC.N0.14802072022/Product_241384/ProductFrontViewImage.jpg</t>
  </si>
  <si>
    <t>http://docs.napams.org/NapamsDocuments/NAF15488602018/Product_242094/ProductFrontViewImage.jpg</t>
  </si>
  <si>
    <t>http://docs.napams.org/NapamsDocuments/NAFRC9058342010/Product_242583/ProductFrontViewImage.jpg</t>
  </si>
  <si>
    <t>http://docs.napams.org/NapamsDocuments/NAFRC9058342010/Product_242584/ProductFrontViewImage.jpg</t>
  </si>
  <si>
    <t>http://docs.napams.org/NapamsDocuments/NAF10646452012/Product_251153/ProductFrontViewImage.jpg</t>
  </si>
  <si>
    <t>http://docs.napams.org/NapamsDocuments/NAF12917302015/Product_253477/ProductFrontViewImage.jpg</t>
  </si>
  <si>
    <t>http://docs.napams.org/NapamsDocuments/NAF18173172021/Product_253491/ProductFrontViewImage.jpg</t>
  </si>
  <si>
    <t>http://docs.napams.org/NapamsDocuments/NAF12077882014/Product_254941/ProductFrontViewImage.jpg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</si>
  <si>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</si>
  <si>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</si>
  <si>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http://docs.napams.org/NapamsDocuments/NAFRC12089312014/Product_255242/ProductFrontViewImage.jpg</t>
  </si>
  <si>
    <t>http://docs.napams.org/NapamsDocuments/NAF10646452012/Product_257023/ProductFrontViewImage.jpg</t>
  </si>
  <si>
    <t>http://docs.napams.org/NapamsDocuments/NAF10841432012/Product_259606/ProductFrontViewImage.jpg</t>
  </si>
  <si>
    <t>http://docs.napams.org/NapamsDocuments/NAFRC10841432012/Product_263974/ProductFrontViewImage.jpg</t>
  </si>
  <si>
    <t>http://docs.napams.org/NapamsDocuments/NAFRC10841432012/Product_264179/ProductFrontViewImage.jpg</t>
  </si>
  <si>
    <t>http://docs.napams.org/NapamsDocuments/NAF30041522000/Product_264346/ProductFrontViewImage.jpg</t>
  </si>
  <si>
    <t>http://docs.napams.org/NapamsDocuments/NAF10391552012/Product_265885/ProductFrontViewImage.jpg</t>
  </si>
  <si>
    <t>http://docs.napams.org/NapamsDocuments/NAF31591962/Product_278911/ProductFrontViewImage.jpg</t>
  </si>
  <si>
    <t>http://docs.napams.org/NapamsDocuments/NAF14523932017/Product_280718/ProductFrontViewImage.jpg</t>
  </si>
  <si>
    <t>http://docs.napams.org/NapamsDocuments/NAF9580572011/Product_282083/ProductFrontViewImage.jpg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</si>
  <si>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</si>
  <si>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</si>
  <si>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http://docs.napams.org/NapamsDocuments/NAF7047462007/Product_291211/ProductFrontViewImage.jpg</t>
  </si>
  <si>
    <t>http://docs.napams.org/NapamsDocuments/NAF12077882014/Product_294822/ProductFrontViewImage.jpg</t>
  </si>
  <si>
    <t>http://docs.napams.org/NapamsDocuments/NAFRC4097952001/Product_297290/ProductFrontViewImage.jpg</t>
  </si>
  <si>
    <t>http://docs.napams.org/NapamsDocuments/NAF10391552012/Product_319118/ProductFrontViewImage.jpg</t>
  </si>
  <si>
    <t>http://docs.napams.org/NapamsDocuments/NAF1777902000/Product_322888/ProductFrontViewImage.jpg</t>
  </si>
  <si>
    <t>http://docs.napams.org/NapamsDocuments/NAF6241922005/Product_327056/ProductFrontViewImage.jpg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</si>
  <si>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</si>
  <si>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</si>
  <si>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</si>
  <si>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</si>
  <si>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</si>
  <si>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http://docs.napams.org/NapamsDocuments/NAFRC12580832015/Product_346608/ProductFrontViewImage.jpg</t>
  </si>
  <si>
    <t>http://docs.napams.org/NapamsDocuments/NAFRC13257932016/Product_347194/ProductFrontViewImage.JPG</t>
  </si>
  <si>
    <t>http://docs.napams.org/NapamsDocuments/NAF12077882014/Product_350873/ProductFrontViewImage.jpg</t>
  </si>
  <si>
    <t>http://docs.napams.org/NapamsDocuments/NAF12077882014/Product_350907/ProductFrontViewImage.jpg</t>
  </si>
  <si>
    <t>http://docs.napams.org/NapamsDocuments/NAF12077882014/Product_350921/ProductFrontViewImage.jpg</t>
  </si>
  <si>
    <t>http://docs.napams.org/NapamsDocuments/NAF12077882014/Product_350932/ProductFrontViewImage.jpg</t>
  </si>
  <si>
    <t>http://docs.napams.org/NapamsDocuments/NAF12077882014/Product_350935/ProductFrontViewImage.jpg</t>
  </si>
  <si>
    <t>http://docs.napams.org/NapamsDocuments/NAF12077882014/Product_351224/ProductFrontViewImage.jpg</t>
  </si>
  <si>
    <t>http://docs.napams.org/NapamsDocuments/NAF12077882014/Product_351230/ProductFrontViewImage.jpg</t>
  </si>
  <si>
    <t>http://docs.napams.org/NapamsDocuments/NAF12077882014/Product_351233/ProductFrontViewImage.jpg</t>
  </si>
  <si>
    <t>http://docs.napams.org/NapamsDocuments/NAF12077882014/Product_351240/ProductFrontViewImage.jpg</t>
  </si>
  <si>
    <t>http://docs.napams.org/NapamsDocuments/NAF12077882014/Product_351267/ProductFrontViewImage.jpg</t>
  </si>
  <si>
    <t>http://docs.napams.org/NapamsDocuments/NAF12077882014/Product_351794/ProductFrontViewImage.jpg</t>
  </si>
  <si>
    <t>http://docs.napams.org/NapamsDocuments/NAF12077882014/Product_351796/ProductFrontViewImage.jpg</t>
  </si>
  <si>
    <t>http://docs.napams.org/NapamsDocuments/NAF12077882014/Product_351804/ProductFrontViewImage.jpg</t>
  </si>
  <si>
    <t>http://docs.napams.org/NapamsDocuments/NAF12077882014/Product_351809/ProductFrontViewImage.jpg</t>
  </si>
  <si>
    <t>http://docs.napams.org/NapamsDocuments/NAF15488602018/Product_351891/ProductFrontViewImage.jpg</t>
  </si>
  <si>
    <t>http://docs.napams.org/NapamsDocuments/NAFRC13010252015/Product_354978/ProductFrontViewImage.jpg</t>
  </si>
  <si>
    <t>http://docs.napams.org/NapamsDocuments/NAFRC9614072011/Product_355249/ProductFrontViewImage.jpeg</t>
  </si>
  <si>
    <t>http://docs.napams.org/NapamsDocuments/NAFRC8070602011/Product_359171/ProductFrontViewImage.jpg</t>
  </si>
  <si>
    <t>http://docs.napams.org/NapamsDocuments/NAFRC15115672018/Product_359179/ProductFrontViewImage.jpg</t>
  </si>
  <si>
    <t>http://docs.napams.org/NapamsDocuments/NAF10646452012/Product_360050/ProductFrontViewImage.jpg</t>
  </si>
  <si>
    <t>http://docs.napams.org/NapamsDocuments/NAFRC12495092015/Product_365401/ProductFrontViewImage.jpeg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</si>
  <si>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</si>
  <si>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</si>
  <si>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</si>
  <si>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</si>
  <si>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http://docs.napams.org/NapamsDocuments/NAF12077882014/Product_382012/ProductFrontViewImage.jpg</t>
  </si>
  <si>
    <t>http://docs.napams.org/NapamsDocuments/NAFRC11193192013/Product_387811/ProductFrontViewImage.jpg</t>
  </si>
  <si>
    <t>http://docs.napams.org/NapamsDocuments/NAF11200252013/Product_395835/ProductFrontViewImage.jpeg</t>
  </si>
  <si>
    <t>http://docs.napams.org/NapamsDocuments/NAF14467462017/Product_410504/ProductFrontViewImage.jpg</t>
  </si>
  <si>
    <t>http://docs.napams.org/NapamsDocuments/NAF28849282019/Product_413353/ProductFrontViewImage.jpg</t>
  </si>
  <si>
    <t>http://docs.napams.org/NapamsDocuments/NAF10452912012/Medical DeviceProduct_47919/Product Whole View Image.jpg</t>
  </si>
  <si>
    <t>http://docs.napams.org/NapamsDocuments/NAFRC6040072004/Product_49501/ProductWholeViewImage.jpg</t>
  </si>
  <si>
    <t>http://docs.napams.org/NapamsDocuments/NAFRC 5080282004/Medical DeviceProduct_0/Product Whole View Image.jpg</t>
  </si>
  <si>
    <t>http://docs.napams.org/NapamsDocuments/NAF7043192007/Medical DeviceProduct_49804/Product Whole View Image.jpg</t>
  </si>
  <si>
    <t>http://docs.napams.org/NapamsDocuments/NAF10533722012/Product_51649/ProductWholeViewImage.jpg</t>
  </si>
  <si>
    <t>http://docs.napams.org/NapamsDocuments/NAF10533722012/Product_51656/ProductWholeViewImage.jpg</t>
  </si>
  <si>
    <t>http://docs.napams.org/NapamsDocuments/NAFrc900092014/Product_51832/ProductWholeViewImage.jpg</t>
  </si>
  <si>
    <t>http://docs.napams.org/NapamsDocuments/NAFrc900092014/Product_52030/ProductWholeViewImage.jpg</t>
  </si>
  <si>
    <t>http://docs.napams.org/NapamsDocuments/NAF2039501992/Product_51845/ProductWholeViewImage.jpg</t>
  </si>
  <si>
    <t>http://docs.napams.org/NapamsDocuments/NAFRC3955342000/Product_52070/ProductWholeViewImage.jpg</t>
  </si>
  <si>
    <t>http://docs.napams.org/NapamsDocuments/NAFRC3955342000/Product_52075/ProductWholeViewImage.jpg</t>
  </si>
  <si>
    <t>http://docs.napams.org/NapamsDocuments/NAFRC3955342000/Product_52084/ProductWholeViewImage.jpg</t>
  </si>
  <si>
    <t>http://docs.napams.org/NapamsDocuments/NAFRC3955342000/Product_52086/ProductWholeViewImage.jpg</t>
  </si>
  <si>
    <t>http://docs.napams.org/NapamsDocuments/NAFRC6040072004/Product_52373/ProductWholeViewImage.jpg</t>
  </si>
  <si>
    <t>http://docs.napams.org/NapamsDocuments/NAF11665772014/Product_53026/ProductWholeViewImage.jpg</t>
  </si>
  <si>
    <t>http://docs.napams.org/NapamsDocuments/NAF13038962015/Product_54227/ProductWholeViewImage.jpg</t>
  </si>
  <si>
    <t>http://docs.napams.org/NapamsDocuments/NAF14013432017/Product_54505/ProductWholeViewImage.jpg</t>
  </si>
  <si>
    <t>http://docs.napams.org/NapamsDocuments/NAF14013432017/Product_54572/ProductWholeViewImage.jpg</t>
  </si>
  <si>
    <t>http://docs.napams.org/NapamsDocuments/NAF14013432017/Product_54573/ProductWholeViewImage.jpg</t>
  </si>
  <si>
    <t>http://docs.napams.org/NapamsDocuments/NAFRC4097952001/Product_54594/ProductWholeViewImage.JPG</t>
  </si>
  <si>
    <t>http://docs.napams.org/NapamsDocuments/NAF10177682012/Product_54642/ProductWholeViewImage.jpg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</si>
  <si>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</si>
  <si>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</si>
  <si>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http://docs.napams.org/NapamsDocuments/NAFRC4097952001/Product_54688/ProductWholeViewImage.JPG</t>
  </si>
  <si>
    <t>http://docs.napams.org/NapamsDocuments/NAFRC4097952001/Product_54829/ProductWholeViewImage.JPG</t>
  </si>
  <si>
    <t>http://docs.napams.org/NapamsDocuments/NAFRC4097952001/Product_54904/ProductWholeViewImage.JPG</t>
  </si>
  <si>
    <t>http://docs.napams.org/NapamsDocuments/NAFRNO.11227632013/Product_55216/ProductWholeViewImage.jpeg</t>
  </si>
  <si>
    <t>http://docs.napams.org/NapamsDocuments/NAFRNO.11227632013/Product_55217/ProductWholeViewImage.jpeg</t>
  </si>
  <si>
    <t>http://docs.napams.org/NapamsDocuments/NAF11665772014/Product_55228/ProductWholeViewImage.jpg</t>
  </si>
  <si>
    <t>http://docs.napams.org/NapamsDocuments/NAF11665772014/Product_55230/ProductWholeViewImage.jpg</t>
  </si>
  <si>
    <t>http://docs.napams.org/NapamsDocuments/NAF11665772014/Product_55232/ProductWholeViewImage.jpg</t>
  </si>
  <si>
    <t>http://docs.napams.org/NapamsDocuments/NAF11665772014/Product_55233/ProductWholeViewImage.jpg</t>
  </si>
  <si>
    <t>http://docs.napams.org/NapamsDocuments/NAF11665772014/Product_55236/ProductWholeViewImage.jpg</t>
  </si>
  <si>
    <t>http://docs.napams.org/NapamsDocuments/NAF30041522000/Product_55258/ProductWholeViewImage.jpg</t>
  </si>
  <si>
    <t>http://docs.napams.org/NapamsDocuments/NAFRC13695902016/Product_57662/ProductWholeViewImage.jpg</t>
  </si>
  <si>
    <t>http://docs.napams.org/NapamsDocuments/NAFRC13695902016/Product_57664/ProductWholeViewImage.jpg</t>
  </si>
  <si>
    <t>http://docs.napams.org/NapamsDocuments/NAFRC13695902016/Product_57666/ProductWholeViewImage.jpg</t>
  </si>
  <si>
    <t>http://docs.napams.org/NapamsDocuments/NAFRC13695902016/Product_57667/ProductWholeViewImage.jpg</t>
  </si>
  <si>
    <t>http://docs.napams.org/NapamsDocuments/NAFRC1804341991/Product_57688/ProductWholeViewImage.JPG</t>
  </si>
  <si>
    <t>http://docs.napams.org/NapamsDocuments/NAFCAC/IT/NO34741985/Product_57691/ProductWholeViewImage.jpg</t>
  </si>
  <si>
    <t>http://docs.napams.org/NapamsDocuments/NAFRNO.11227632013/Product_57990/ProductWholeViewImage.jpeg</t>
  </si>
  <si>
    <t>http://docs.napams.org/NapamsDocuments/NAF3250741997/Product_58209/ProductWholeViewImage.jpg</t>
  </si>
  <si>
    <t>http://docs.napams.org/NapamsDocuments/NAFRC13890162017/Product_58236/ProductWholeViewImage.jpg</t>
  </si>
  <si>
    <t>http://docs.napams.org/NapamsDocuments/NAFRC13890162017/Product_58244/ProductWholeViewImage.jpg</t>
  </si>
  <si>
    <t>http://docs.napams.org/NapamsDocuments/NAFRC13890162017/Product_58246/ProductWholeViewImage.jpg</t>
  </si>
  <si>
    <t>http://docs.napams.org/NapamsDocuments/NAF13951772017/Product_58402/ProductWholeViewImage.jpeg</t>
  </si>
  <si>
    <t>http://docs.napams.org/NapamsDocuments/NAFRC11244172013/Product_58424/ProductWholeViewImage.jpg</t>
  </si>
  <si>
    <t>http://docs.napams.org/NapamsDocuments/NAF13951772017/Product_58536/ProductWholeViewImage.JPG</t>
  </si>
  <si>
    <t>http://docs.napams.org/NapamsDocuments/NAF10177682012/Product_58561/ProductWholeViewImage.jpeg</t>
  </si>
  <si>
    <t>http://docs.napams.org/NapamsDocuments/NAF46644392002/Product_59216/ProductWholeViewImage.jpg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</si>
  <si>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</si>
  <si>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</si>
  <si>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http://docs.napams.org/NapamsDocuments/NAFRC1804341991/Product_59392/ProductWholeViewImage.JPG</t>
  </si>
  <si>
    <t>http://docs.napams.org/NapamsDocuments/NAF2039501992/Product_7033/ProductWholeViewImage.jpg</t>
  </si>
  <si>
    <t>http://docs.napams.org/NapamsDocuments/NAF2039501992/Product_7029/ProductWholeViewImage.jpg</t>
  </si>
  <si>
    <t>http://docs.napams.org/NapamsDocuments/NAFRC241922015/Product_59462/ProductWholeViewImage.jpg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</si>
  <si>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</si>
  <si>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</si>
  <si>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http://docs.napams.org/NapamsDocuments/NAF12201642014/Product_294927/ProductWholeViewImage.jpg</t>
  </si>
  <si>
    <t>http://docs.napams.org/NapamsDocuments/NAF1124021988/Product_64102/ProductWholeViewImage.jpeg</t>
  </si>
  <si>
    <t>http://docs.napams.org/NapamsDocuments/NAFRC8291772009/Product_64125/ProductWholeViewImage.jpg</t>
  </si>
  <si>
    <t>http://docs.napams.org/NapamsDocuments/NAF12089312014/Product_64134/ProductWholeViewImage.jpg</t>
  </si>
  <si>
    <t>http://docs.napams.org/NapamsDocuments/NAF12077882014/Product_64230/ProductWholeViewImage.jpg</t>
  </si>
  <si>
    <t>http://docs.napams.org/NapamsDocuments/NAF15222962018/Product_64239/ProductWholeViewImage.jpg</t>
  </si>
  <si>
    <t>http://docs.napams.org/NapamsDocuments/NAFBN28606292019/Product_64490/ProductWholeViewImage.jpg</t>
  </si>
  <si>
    <t>http://docs.napams.org/NapamsDocuments/NAFBN28606292019/Product_64494/ProductWholeViewImage.jpg</t>
  </si>
  <si>
    <t>http://docs.napams.org/NapamsDocuments/NAFBN28606292019/Product_64497/ProductWholeViewImage.jpg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</si>
  <si>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</si>
  <si>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</si>
  <si>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</si>
  <si>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</si>
  <si>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</si>
  <si>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</si>
  <si>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</si>
  <si>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</si>
  <si>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</si>
  <si>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</si>
  <si>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</si>
  <si>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</si>
  <si>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</si>
  <si>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http://docs.napams.org/NapamsDocuments/NAF6695562006/Product_64777/ProductWholeViewImage.jpg</t>
  </si>
  <si>
    <t>http://docs.napams.org/NapamsDocuments/NAF1124021988/Product_64802/ProductWholeViewImage.jpeg</t>
  </si>
  <si>
    <t>http://docs.napams.org/NapamsDocuments/NAF1124021988/Product_64807/ProductWholeViewImage.jpeg</t>
  </si>
  <si>
    <t>http://docs.napams.org/NapamsDocuments/NAF1124021988/Product_64808/ProductWholeViewImage.jpeg</t>
  </si>
  <si>
    <t>http://docs.napams.org/NapamsDocuments/NAFRC13257932016/Product_65925/ProductWholeViewImage.jpg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</si>
  <si>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</si>
  <si>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</si>
  <si>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</si>
  <si>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</si>
  <si>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</si>
  <si>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</si>
  <si>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</si>
  <si>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http://docs.napams.org/NapamsDocuments/NAFRC13257932016/Product_66024/ProductWholeViewImage.jpg</t>
  </si>
  <si>
    <t>http://docs.napams.org/NapamsDocuments/NAFRC13257932016/Product_66025/ProductWholeViewImage.jpg</t>
  </si>
  <si>
    <t>http://docs.napams.org/NapamsDocuments/NAFRC13257932016/Product_66026/ProductWholeViewImage.jpg</t>
  </si>
  <si>
    <t>http://docs.napams.org/NapamsDocuments/NAFRC13257932016/Product_66027/ProductWholeViewImage.jpg</t>
  </si>
  <si>
    <t>http://docs.napams.org/NapamsDocuments/NAFRC13257932016/Product_66028/ProductWholeViewImage.jpg</t>
  </si>
  <si>
    <t>http://docs.napams.org/NapamsDocuments/NAFRC13257932016/Product_66029/ProductWholeViewImage.jpg</t>
  </si>
  <si>
    <t>http://docs.napams.org/NapamsDocuments/NAFRC13257932016/Product_66030/ProductWholeViewImage.jpg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</si>
  <si>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</si>
  <si>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</si>
  <si>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</si>
  <si>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http://docs.napams.org/NapamsDocuments/NAFRC13257932016/Product_66036/ProductWholeViewImage.jpg</t>
  </si>
  <si>
    <t>http://docs.napams.org/NapamsDocuments/NAFRC13257932016/Product_66037/ProductWholeViewImage.jpg</t>
  </si>
  <si>
    <t>http://docs.napams.org/NapamsDocuments/NAFRC13257932016/Product_66038/ProductWholeViewImage.JPG</t>
  </si>
  <si>
    <t>http://docs.napams.org/NapamsDocuments/NAFRC13257932016/Product_66039/ProductWholeViewImage.jpg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</si>
  <si>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</si>
  <si>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</si>
  <si>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</si>
  <si>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</si>
  <si>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http://docs.napams.org/NapamsDocuments/NAFRC13257932016/Product_66046/ProductWholeViewImage.jpg</t>
  </si>
  <si>
    <t>http://docs.napams.org/NapamsDocuments/NAFrc4684182002/Product_64690/ProductWholeViewImage.jpg</t>
  </si>
  <si>
    <t>http://docs.napams.org/NapamsDocuments/NAFRC391911981/Product_65982/ProductWholeViewImage.jpg</t>
  </si>
  <si>
    <t>http://docs.napams.org/NapamsDocuments/NAFRC241922015/Product_66384/ProductWholeViewImage.jpg</t>
  </si>
  <si>
    <t>http://docs.napams.org/NapamsDocuments/NAFRC241922015/Product_66387/ProductWholeViewImage.jpg</t>
  </si>
  <si>
    <t>http://docs.napams.org/NapamsDocuments/NAFRC241922015/Product_66388/ProductWholeViewImage.jpg</t>
  </si>
  <si>
    <t>http://docs.napams.org/NapamsDocuments/NAFRC241922015/Product_66389/ProductWholeViewImage.jpg</t>
  </si>
  <si>
    <t>http://docs.napams.org/NapamsDocuments/NAFRC.9634312011/Product_66395/ProductWholeViewImage.jpg</t>
  </si>
  <si>
    <t>http://docs.napams.org/NapamsDocuments/NAFRC8070602011/Product_66406/ProductWholeViewImage.JPG</t>
  </si>
  <si>
    <t>http://docs.napams.org/NapamsDocuments/NAFCAC/IT/NO34741985/Product_66292/ProductWholeViewImage.jpg</t>
  </si>
  <si>
    <t>http://docs.napams.org/NapamsDocuments/NAFRC.2576091994/Product_67583/ProductWholeViewImage.jpg</t>
  </si>
  <si>
    <t>http://docs.napams.org/NapamsDocuments/NAFRC.2576091994/Product_67684/ProductWholeViewImage.jpg</t>
  </si>
  <si>
    <t>http://docs.napams.org/NapamsDocuments/NAFRC4097952001/Product_67701/ProductWholeViewImage.JPG</t>
  </si>
  <si>
    <t>http://docs.napams.org/NapamsDocuments/NAFRC2437572009/Product_67950/ProductWholeViewImage.jpeg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</si>
  <si>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</si>
  <si>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</si>
  <si>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</si>
  <si>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</si>
  <si>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</si>
  <si>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http://docs.napams.org/NapamsDocuments/NAFRC12017852014/Product_68793/ProductWholeViewImage.jpeg</t>
  </si>
  <si>
    <t>http://docs.napams.org/NapamsDocuments/NAFRC12017852014/Product_68819/ProductWholeViewImage.jpg</t>
  </si>
  <si>
    <t>http://docs.napams.org/NapamsDocuments/NAFRC12017852014/Product_68828/ProductWholeViewImage.jpg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</si>
  <si>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</si>
  <si>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</si>
  <si>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</si>
  <si>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</si>
  <si>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http://docs.napams.org/NapamsDocuments/NAFRC3722701999/Product_69287/ProductWholeViewImage.jpg</t>
  </si>
  <si>
    <t>http://docs.napams.org/NapamsDocuments/NAF31591962/Product_69412/ProductWholeViewImage.JPG</t>
  </si>
  <si>
    <t>http://docs.napams.org/NapamsDocuments/NAF31591962/Product_69433/ProductWholeViewImage.JPG</t>
  </si>
  <si>
    <t>http://docs.napams.org/NapamsDocuments/NAF2039501992/Product_69615/ProductWholeViewImage.jpg</t>
  </si>
  <si>
    <t>http://docs.napams.org/NapamsDocuments/NAF0023356732014/Product_69701/ProductWholeViewImage.jpg</t>
  </si>
  <si>
    <t>http://docs.napams.org/NapamsDocuments/NAF1593871990/Product_69755/ProductWholeViewImage.jpg</t>
  </si>
  <si>
    <t>http://docs.napams.org/NapamsDocuments/NAF31591962/Product_69765/ProductWholeViewImage.JPG</t>
  </si>
  <si>
    <t>http://docs.napams.org/NapamsDocuments/NAF8673212010/Product_69822/ProductWholeViewImage.jpg</t>
  </si>
  <si>
    <t>http://docs.napams.org/NapamsDocuments/NAF8673212010/Product_69826/ProductWholeViewImage.jpg</t>
  </si>
  <si>
    <t>http://docs.napams.org/NapamsDocuments/NAF8673212010/Product_69827/ProductWholeViewImage.jpg</t>
  </si>
  <si>
    <t>http://docs.napams.org/NapamsDocuments/NAF30041522000/Product_71034/ProductWholeViewImage.jpg</t>
  </si>
  <si>
    <t>http://docs.napams.org/NapamsDocuments/NAF30041522000/Product_71036/ProductWholeViewImage.jpg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</si>
  <si>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</si>
  <si>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</si>
  <si>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http://docs.napams.org/NapamsDocuments/NAFRC7702902003/Product_71115/ProductWholeViewImage.jpg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</si>
  <si>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</si>
  <si>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</si>
  <si>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http://docs.napams.org/NapamsDocuments/NAF4301502001/Product_71139/ProductWholeViewImage.jpg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</si>
  <si>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</si>
  <si>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</si>
  <si>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http://docs.napams.org/NapamsDocuments/NAFRC13695902016/Product_71714/ProductWholeViewImage.jpg</t>
  </si>
  <si>
    <t>http://docs.napams.org/NapamsDocuments/NAF6505912006/Product_71722/ProductWholeViewImage.jpg</t>
  </si>
  <si>
    <t>http://docs.napams.org/NapamsDocuments/NAF6505912006/Product_71724/ProductWholeViewImage.jpg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</si>
  <si>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</si>
  <si>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</si>
  <si>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</si>
  <si>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</si>
  <si>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</si>
  <si>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</si>
  <si>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http://docs.napams.org/NapamsDocuments/NAFRC8291772009/Product_71960/ProductWholeViewImage.jpg</t>
  </si>
  <si>
    <t>http://docs.napams.org/NapamsDocuments/NAFRC8291772009/Product_71965/ProductWholeViewImage.jpg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</si>
  <si>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</si>
  <si>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</si>
  <si>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http://docs.napams.org/NapamsDocuments/NAFRC15513782019/Product_72218/ProductWholeViewImage.jpg</t>
  </si>
  <si>
    <t>http://docs.napams.org/NapamsDocuments/NAF6278352005/Product_73285/ProductWholeViewImage.jpg</t>
  </si>
  <si>
    <t>http://docs.napams.org/NapamsDocuments/NAF12312342017/Product_73416/ProductWholeViewImage.jpg</t>
  </si>
  <si>
    <t>http://docs.napams.org/NapamsDocuments/NAFRC7452222008/Product_74008/ProductWholeViewImage.jpg</t>
  </si>
  <si>
    <t>http://docs.napams.org/NapamsDocuments/NAFRC8291772009/Product_74381/ProductWholeViewImage.jpg</t>
  </si>
  <si>
    <t>http://docs.napams.org/NapamsDocuments/NAF1124021988/Product_74461/ProductWholeViewImage.jpg</t>
  </si>
  <si>
    <t>http://docs.napams.org/NapamsDocuments/NAF1124021988/Product_74464/ProductWholeViewImage.jpg</t>
  </si>
  <si>
    <t>http://docs.napams.org/NapamsDocuments/NAF1124021988/Product_74465/ProductWholeViewImage.jpg</t>
  </si>
  <si>
    <t>http://docs.napams.org/NapamsDocuments/NAF1124021988/Product_74492/ProductWholeViewImage.jpg</t>
  </si>
  <si>
    <t>http://docs.napams.org/NapamsDocuments/NAF1124021988/Product_74497/ProductWholeViewImage.jpg</t>
  </si>
  <si>
    <t>http://docs.napams.org/NapamsDocuments/NAF1124021988/Product_74499/ProductWholeViewImage.jpg</t>
  </si>
  <si>
    <t>http://docs.napams.org/NapamsDocuments/NAF1124021988/Product_74517/ProductWholeViewImage.jpg</t>
  </si>
  <si>
    <t>http://docs.napams.org/NapamsDocuments/NAF15960872019/Product_74618/ProductWholeViewImage.jpg</t>
  </si>
  <si>
    <t>http://docs.napams.org/NapamsDocuments/NAF15664332019/Product_74640/ProductWholeViewImage.jpg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</si>
  <si>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</si>
  <si>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</si>
  <si>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http://docs.napams.org/NapamsDocuments/NAF15664332019/Product_74849/ProductWholeViewImage.jpg</t>
  </si>
  <si>
    <t>http://docs.napams.org/NapamsDocuments/NAF15960872019/Product_74863/ProductWholeViewImage.jpg</t>
  </si>
  <si>
    <t>http://docs.napams.org/NapamsDocuments/NAF15960872019/Product_74864/ProductWholeViewImage.jpg</t>
  </si>
  <si>
    <t>http://docs.napams.org/NapamsDocuments/NAF15960872019/Product_74869/ProductWholeViewImage.jpg</t>
  </si>
  <si>
    <t>http://docs.napams.org/NapamsDocuments/NAF15960872019/Product_74877/ProductWholeViewImage.jpg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</si>
  <si>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</si>
  <si>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</si>
  <si>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</si>
  <si>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</si>
  <si>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</si>
  <si>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</si>
  <si>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http://docs.napams.org/NapamsDocuments/NAF29046952019/Product_77250/ProductWholeViewImage.jpg</t>
  </si>
  <si>
    <t>http://docs.napams.org/NapamsDocuments/NAF29046952019/Product_77251/ProductWholeViewImage.jpg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</si>
  <si>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</si>
  <si>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</si>
  <si>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http://docs.napams.org/NapamsDocuments/NAF29046952019/Product_77256/ProductWholeViewImage.jpg</t>
  </si>
  <si>
    <t>http://docs.napams.org/NapamsDocuments/NAFRC9981992011/Product_77337/ProductWholeViewImage.jpeg</t>
  </si>
  <si>
    <t>http://docs.napams.org/NapamsDocuments/NAFRC14979192018/Product_77657/ProductWholeViewImage.jpg</t>
  </si>
  <si>
    <t>http://docs.napams.org/NapamsDocuments/NAFRC14979192018/Product_77665/ProductWholeViewImage.jpg</t>
  </si>
  <si>
    <t>http://docs.napams.org/NapamsDocuments/NAFRC13257932016/Product_78053/ProductWholeViewImage.jpg</t>
  </si>
  <si>
    <t>http://docs.napams.org/NapamsDocuments/NAFRC13257932016/Product_78057/ProductWholeViewImage.jpg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</si>
  <si>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</si>
  <si>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</si>
  <si>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http://docs.napams.org/NapamsDocuments/NAFRC618941983/Product_78086/ProductWholeViewImage.jpg</t>
  </si>
  <si>
    <t>http://docs.napams.org/NapamsDocuments/NAFRC2437572009/Product_78094/ProductWholeViewImage.jpeg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</si>
  <si>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</si>
  <si>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</si>
  <si>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http://docs.napams.org/NapamsDocuments/NAF6051412014/Product_78946/ProductWholeViewImage.jpeg</t>
  </si>
  <si>
    <t>http://docs.napams.org/NapamsDocuments/NAF1124021988/Product_79038/ProductWholeViewImage.jpg</t>
  </si>
  <si>
    <t>http://docs.napams.org/NapamsDocuments/NAFDE201662010/Product_80171/ProductWholeViewImage.jpeg</t>
  </si>
  <si>
    <t>http://docs.napams.org/NapamsDocuments/NAF1124021988/Product_80232/ProductWholeViewImage.jpg</t>
  </si>
  <si>
    <t>http://docs.napams.org/NapamsDocuments/NAF1124021988/Product_80351/ProductWholeViewImage.jpg</t>
  </si>
  <si>
    <t>http://docs.napams.org/NapamsDocuments/NAF1124021988/Product_80357/ProductWholeViewImage.jpg</t>
  </si>
  <si>
    <t>http://docs.napams.org/NapamsDocuments/NAF1124021988/Product_80361/ProductWholeViewImage.jpg</t>
  </si>
  <si>
    <t>http://docs.napams.org/NapamsDocuments/NAF2039501992/Product_80379/ProductWholeViewImage.jpg</t>
  </si>
  <si>
    <t>http://docs.napams.org/NapamsDocuments/NAFBN27653692019/Product_80486/ProductWholeViewImage.jpg</t>
  </si>
  <si>
    <t>http://docs.napams.org/NapamsDocuments/NAF2039501992/Product_80740/ProductWholeViewImage.jpg</t>
  </si>
  <si>
    <t>http://docs.napams.org/NapamsDocuments/NAF6420042005/Product_82545/ProductWholeViewImage.jpg</t>
  </si>
  <si>
    <t>http://docs.napams.org/NapamsDocuments/NAF6420042005/Product_82548/ProductWholeViewImage.jpg</t>
  </si>
  <si>
    <t>http://docs.napams.org/NapamsDocuments/NAFBN27653692019/Product_84112/ProductWholeViewImage.jpg</t>
  </si>
  <si>
    <t>http://docs.napams.org/NapamsDocuments/NAFBN27653692019/Product_84241/ProductWholeViewImage.pdf</t>
  </si>
  <si>
    <t>http://docs.napams.org/NapamsDocuments/NAFCAC/IT/NO550952013/Product_84362/ProductWholeViewImage.JPG</t>
  </si>
  <si>
    <t>http://docs.napams.org/NapamsDocuments/NAF10533722012/Product_87173/ProductWholeViewImage.jpg</t>
  </si>
  <si>
    <t>http://docs.napams.org/NapamsDocuments/NAF6248982005/Product_87185/ProductWholeViewImage.jpg</t>
  </si>
  <si>
    <t>http://docs.napams.org/NapamsDocuments/NAFRC-15958922019/Product_87470/ProductWholeViewImage.jpg</t>
  </si>
  <si>
    <t>http://docs.napams.org/NapamsDocuments/NAFRC-15958922019/Product_87473/ProductWholeViewImage.jpg</t>
  </si>
  <si>
    <t>http://docs.napams.org/NapamsDocuments/NAFRC-15958922019/Product_87476/ProductWholeViewImage.jpg</t>
  </si>
  <si>
    <t>http://docs.napams.org/NapamsDocuments/NAFRC-15958922019/Product_87479/ProductWholeViewImage.jpg</t>
  </si>
  <si>
    <t>http://docs.napams.org/NapamsDocuments/NAFRC-15958922019/Product_87491/ProductWholeViewImage.jpg</t>
  </si>
  <si>
    <t>http://docs.napams.org/NapamsDocuments/NAFRC-15958922019/Product_87501/ProductWholeViewImage.jpg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</si>
  <si>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</si>
  <si>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</si>
  <si>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http://docs.napams.org/NapamsDocuments/NAF6248982005/Product_87747/ProductWholeViewImage.jpg</t>
  </si>
  <si>
    <t>http://docs.napams.org/NapamsDocuments/NAFRC.4724482003/Product_87831/ProductWholeViewImage.jpg</t>
  </si>
  <si>
    <t>http://docs.napams.org/NapamsDocuments/NAFRC15513782019/Product_89771/ProductWholeViewImage.jpg</t>
  </si>
  <si>
    <t>http://docs.napams.org/NapamsDocuments/NAFRC15513782019/Product_90685/ProductWholeViewImage.jpg</t>
  </si>
  <si>
    <t>http://docs.napams.org/NapamsDocuments/NAFRC15513782019/Product_90769/ProductWholeViewImage.jpg</t>
  </si>
  <si>
    <t>http://docs.napams.org/NapamsDocuments/NAFRC15513782019/Product_90780/ProductWholeViewImage.jpg</t>
  </si>
  <si>
    <t>http://docs.napams.org/NapamsDocuments/NAF4358292003/Product_95925/ProductWholeViewImage.jpeg</t>
  </si>
  <si>
    <t>http://docs.napams.org/NapamsDocuments/NAFRC11244172013/Product_97033/ProductWholeViewImage.pdf</t>
  </si>
  <si>
    <t>http://docs.napams.org/NapamsDocuments/NAF2039501992/Product_97323/ProductWholeViewImage.jpg</t>
  </si>
  <si>
    <t>http://docs.napams.org/NapamsDocuments/NAF2039501992/Product_97344/ProductWholeViewImage.jpg</t>
  </si>
  <si>
    <t>http://docs.napams.org/NapamsDocuments/NAF6108482004/Product_97404/ProductWholeViewImage.jpg</t>
  </si>
  <si>
    <t>http://docs.napams.org/NapamsDocuments/NAFRC4097952001/Product_97406/ProductWholeViewImage.JPG</t>
  </si>
  <si>
    <t>http://docs.napams.org/NapamsDocuments/NAF13226302016/Product_99658/ProductWholeViewImage.jpg</t>
  </si>
  <si>
    <t>http://docs.napams.org/NapamsDocuments/NAFRC8070602011/Product_101917/ProductWholeViewImage.jpg</t>
  </si>
  <si>
    <t>http://docs.napams.org/NapamsDocuments/NAFRC8070602011/Product_102027/ProductWholeViewImage.pdf</t>
  </si>
  <si>
    <t>http://docs.napams.org/NapamsDocuments/NAFRC15108592018/Product_102195/ProductWholeViewImage.jpg</t>
  </si>
  <si>
    <t>http://docs.napams.org/NapamsDocuments/NAFRC15108592018/Product_102196/ProductWholeViewImage.jpg</t>
  </si>
  <si>
    <t>http://docs.napams.org/NapamsDocuments/NAFRC15108592018/Product_102217/ProductWholeViewImage.jpg</t>
  </si>
  <si>
    <t>http://docs.napams.org/NapamsDocuments/NAFRC15108592018/Product_102222/ProductWholeViewImage.jpg</t>
  </si>
  <si>
    <t>http://docs.napams.org/NapamsDocuments/NAF346181998/Product_103943/ProductWholeViewImage.jpg</t>
  </si>
  <si>
    <t>http://docs.napams.org/NapamsDocuments/NAF10819142012/Product_110715/ProductWholeViewImage.jpg</t>
  </si>
  <si>
    <t>http://docs.napams.org/NapamsDocuments/NAFRC10358192012/Product_110756/ProductWholeViewImage.JPG</t>
  </si>
  <si>
    <t>http://docs.napams.org/NapamsDocuments/NAFRC12017852014/Product_111866/ProductWholeViewImage.jpeg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</si>
  <si>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</si>
  <si>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</si>
  <si>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</si>
  <si>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</si>
  <si>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</si>
  <si>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</si>
  <si>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</si>
  <si>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</si>
  <si>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</si>
  <si>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</si>
  <si>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http://docs.napams.org/NapamsDocuments/NAF10728192012/Product_124099/ProductWholeViewImage.jpg</t>
  </si>
  <si>
    <t>http://docs.napams.org/NapamsDocuments/NAF3000511996/Product_126143/ProductWholeViewImage.jpg</t>
  </si>
  <si>
    <t>http://docs.napams.org/NapamsDocuments/NAF9580572011/Product_126434/ProductWholeViewImage.jpg</t>
  </si>
  <si>
    <t>http://docs.napams.org/NapamsDocuments/NAFRC8070602011/Product_127323/ProductWholeViewImage.jpg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</si>
  <si>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</si>
  <si>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</si>
  <si>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</si>
  <si>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</si>
  <si>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</si>
  <si>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</si>
  <si>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http://docs.napams.org/NapamsDocuments/NAFCAC/IT/NO34741985/Product_129974/ProductWholeViewImage.jpg</t>
  </si>
  <si>
    <t>http://docs.napams.org/NapamsDocuments/NAFRC8070602011/Product_133697/ProductWholeViewImage.jpg</t>
  </si>
  <si>
    <t>http://docs.napams.org/NapamsDocuments/NAFRC8070602011/Product_133749/ProductWholeViewImage.jpg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</si>
  <si>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</si>
  <si>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</si>
  <si>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http://docs.napams.org/NapamsDocuments/NAFRC.2576091994/Product_137329/ProductWholeViewImage.jpg</t>
  </si>
  <si>
    <t>http://docs.napams.org/NapamsDocuments/NAFRC.2576091994/Product_137350/ProductWholeViewImage.jpg</t>
  </si>
  <si>
    <t>http://docs.napams.org/NapamsDocuments/NAFRC9593932011/Product_138098/ProductWholeViewImage.jpeg</t>
  </si>
  <si>
    <t>http://docs.napams.org/NapamsDocuments/NAFRC4097952001/Product_138404/ProductWholeViewImage.JPG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</si>
  <si>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</si>
  <si>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</si>
  <si>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http://docs.napams.org/NapamsDocuments/NAFRC15619212019/Product_139175/ProductWholeViewImage.jpg</t>
  </si>
  <si>
    <t>http://docs.napams.org/NapamsDocuments/NAF10602042012/Product_139198/ProductWholeViewImage.jpg</t>
  </si>
  <si>
    <t>http://docs.napams.org/NapamsDocuments/NAF10602042012/Product_139199/ProductWholeViewImage.jpg</t>
  </si>
  <si>
    <t>http://docs.napams.org/NapamsDocuments/NAFCAC/IT/NO34741985/Product_140058/ProductWholeViewImage.jpg</t>
  </si>
  <si>
    <t>http://docs.napams.org/NapamsDocuments/NAF16263372019/Product_144551/ProductWholeViewImage.jpg</t>
  </si>
  <si>
    <t>http://docs.napams.org/NapamsDocuments/NAFCAC/IT/NO550952013/Product_147409/ProductWholeViewImage.jpg</t>
  </si>
  <si>
    <t>http://docs.napams.org/NapamsDocuments/NAFCAC/IT/NO550952013/Product_148719/ProductWholeViewImage.jpg</t>
  </si>
  <si>
    <t>http://docs.napams.org/NapamsDocuments/NAFCAC/IT/NO550952013/Product_148728/ProductWholeViewImage.jpg</t>
  </si>
  <si>
    <t>http://docs.napams.org/NapamsDocuments/NAFrc4684182002/Product_153685/ProductWholeViewImage.jpg</t>
  </si>
  <si>
    <t>http://docs.napams.org/NapamsDocuments/NAFrc4684182002/Product_154652/ProductWholeViewImage.jpg</t>
  </si>
  <si>
    <t>http://docs.napams.org/NapamsDocuments/NAFRC4097952001/Product_154830/ProductWholeViewImage.JPG</t>
  </si>
  <si>
    <t>http://docs.napams.org/NapamsDocuments/NAF13628552016/Product_155003/ProductWholeViewImage.pdf</t>
  </si>
  <si>
    <t>http://docs.napams.org/NapamsDocuments/NAF10177682012/Product_155999/ProductWholeViewImage.jpg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</si>
  <si>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</si>
  <si>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</si>
  <si>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</si>
  <si>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http://docs.napams.org/NapamsDocuments/NAF1124021988/Product_158503/ProductWholeViewImage.jpg</t>
  </si>
  <si>
    <t>http://docs.napams.org/NapamsDocuments/NAF1124021988/Product_158507/ProductWholeViewImage.jpg</t>
  </si>
  <si>
    <t>http://docs.napams.org/NapamsDocuments/NAF16959112020/Product_159374/ProductWholeViewImage.jpg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</si>
  <si>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</si>
  <si>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</si>
  <si>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</si>
  <si>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</si>
  <si>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http://docs.napams.org/NapamsDocuments/NAFRC10392152012/Product_160920/ProductWholeViewImage.jpg</t>
  </si>
  <si>
    <t>http://docs.napams.org/NapamsDocuments/NAF13628552016/Product_162303/ProductWholeViewImage.jpeg</t>
  </si>
  <si>
    <t>http://docs.napams.org/NapamsDocuments/NAF10452912012/Product_162734/ProductWholeViewImage.jpeg</t>
  </si>
  <si>
    <t>http://docs.napams.org/NapamsDocuments/NAFRC-2722361995/Product_166832/ProductWholeViewImage.pdf</t>
  </si>
  <si>
    <t>http://docs.napams.org/NapamsDocuments/NAFRC4097952001/Product_167292/ProductWholeViewImage.jpg</t>
  </si>
  <si>
    <t>http://docs.napams.org/NapamsDocuments/NAF15960872019/Product_168152/ProductWholeViewImage.pdf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</si>
  <si>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</si>
  <si>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</si>
  <si>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http://docs.napams.org/NapamsDocuments/NAF4059082001/Product_168578/ProductWholeViewImage.jpg</t>
  </si>
  <si>
    <t>http://docs.napams.org/NapamsDocuments/NAFRC11483842013/Product_168960/ProductWholeViewImage.JPG</t>
  </si>
  <si>
    <t>http://docs.napams.org/NapamsDocuments/NAF4059082001/Product_170640/ProductWholeViewImage.jpg</t>
  </si>
  <si>
    <t>http://docs.napams.org/NapamsDocuments/NAF10533722012/Product_172866/ProductWholeViewImage.jpeg</t>
  </si>
  <si>
    <t>http://docs.napams.org/NapamsDocuments/NAF10533722012/Product_172867/ProductWholeViewImage.jpeg</t>
  </si>
  <si>
    <t>http://docs.napams.org/NapamsDocuments/NAF10533722012/Product_172868/ProductWholeViewImage.jpeg</t>
  </si>
  <si>
    <t>http://docs.napams.org/NapamsDocuments/NAF10533722012/Product_172871/ProductWholeViewImage.jpeg</t>
  </si>
  <si>
    <t>http://docs.napams.org/NapamsDocuments/NAF13432912016/Product_177418/ProductWholeViewImage.jpg</t>
  </si>
  <si>
    <t>http://docs.napams.org/NapamsDocuments/NAFCAC/IT/NO550952013/Product_177503/ProductWholeViewImage.jpg</t>
  </si>
  <si>
    <t>http://docs.napams.org/NapamsDocuments/NAF10391552012/Product_177547/ProductWholeViewImage.jpg</t>
  </si>
  <si>
    <t>http://docs.napams.org/NapamsDocuments/NAFRC13257932016/Product_179096/ProductWholeViewImage.jpg</t>
  </si>
  <si>
    <t>http://docs.napams.org/NapamsDocuments/NAF6108482004/Product_179367/ProductWholeViewImage.jpeg</t>
  </si>
  <si>
    <t>http://docs.napams.org/NapamsDocuments/NAF14694692018/Product_179524/ProductWholeViewImage.JPG</t>
  </si>
  <si>
    <t>http://docs.napams.org/NapamsDocuments/NAFCAC/IT/NO550952013/Product_181199/ProductWholeViewImage.jpg</t>
  </si>
  <si>
    <t>http://docs.napams.org/NapamsDocuments/NAF2534111994/Product_181221/ProductWholeViewImage.jpeg</t>
  </si>
  <si>
    <t>http://docs.napams.org/NapamsDocuments/NAF6108482004/Product_181773/ProductWholeViewImage.jpeg</t>
  </si>
  <si>
    <t>http://docs.napams.org/NapamsDocuments/NAFRC13440172016/Product_182016/ProductWholeViewImage.jpg</t>
  </si>
  <si>
    <t>http://docs.napams.org/NapamsDocuments/NAFBN24395152016/Product_182264/ProductWholeViewImage.jpeg</t>
  </si>
  <si>
    <t>http://docs.napams.org/NapamsDocuments/NAFRC10040452012/Product_184953/ProductWholeViewImage.jpg</t>
  </si>
  <si>
    <t>http://docs.napams.org/NapamsDocuments/NAFRC10040452012/Product_184955/ProductWholeViewImage.jpg</t>
  </si>
  <si>
    <t>http://docs.napams.org/NapamsDocuments/NAFRC10040452012/Product_186073/ProductWholeViewImage.pdf</t>
  </si>
  <si>
    <t>http://docs.napams.org/NapamsDocuments/NAF15488602018/Product_186086/ProductWholeViewImage.jpg</t>
  </si>
  <si>
    <t>http://docs.napams.org/NapamsDocuments/NAF16959112020/Product_187824/ProductWholeViewImage.jpg</t>
  </si>
  <si>
    <t>http://docs.napams.org/NapamsDocuments/NAF2558831994/Product_189191/ProductWholeViewImage.jpg</t>
  </si>
  <si>
    <t>http://docs.napams.org/NapamsDocuments/NAFRC6493082006/Product_189600/ProductWholeViewImage.jpg</t>
  </si>
  <si>
    <t>http://docs.napams.org/NapamsDocuments/NAFRC6067932004/Product_190347/ProductWholeViewImage.jpeg</t>
  </si>
  <si>
    <t>http://docs.napams.org/NapamsDocuments/NAFRC6067932004/Product_190356/ProductWholeViewImage.jpeg</t>
  </si>
  <si>
    <t>http://docs.napams.org/NapamsDocuments/NAFRC3707531999/Product_190591/ProductWholeViewImage.pdf</t>
  </si>
  <si>
    <t>http://docs.napams.org/NapamsDocuments/NAFRC6067932004/Product_191466/ProductWholeViewImage.jpeg</t>
  </si>
  <si>
    <t>http://docs.napams.org/NapamsDocuments/NAF6278352005/Product_191557/ProductWholeViewImage.jpg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</si>
  <si>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</si>
  <si>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</si>
  <si>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http://docs.napams.org/NapamsDocuments/NAFBC-4853572003/Product_193360/ProductWholeViewImage.jpg</t>
  </si>
  <si>
    <t>http://docs.napams.org/NapamsDocuments/NAFRC16078962019/Product_195188/ProductWholeViewImage.jpg</t>
  </si>
  <si>
    <t>http://docs.napams.org/NapamsDocuments/NAFRC16078962019/Product_197628/ProductWholeViewImage.jpg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</si>
  <si>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</si>
  <si>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</si>
  <si>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http://docs.napams.org/NapamsDocuments/NAF17405452020/Product_203937/ProductWholeViewImage.jpg</t>
  </si>
  <si>
    <t>http://docs.napams.org/NapamsDocuments/NAF7536562014/Product_205303/ProductWholeViewImage.jpg</t>
  </si>
  <si>
    <t>http://docs.napams.org/NapamsDocuments/NAF17801862021/Product_205461/ProductWholeViewImage.jpeg</t>
  </si>
  <si>
    <t>http://docs.napams.org/NapamsDocuments/NAF30041522000/Product_205636/ProductWholeViewImage.jpg</t>
  </si>
  <si>
    <t>http://docs.napams.org/NapamsDocuments/NAF775271985/Product_206692/ProductWholeViewImage.jpg</t>
  </si>
  <si>
    <t>http://docs.napams.org/NapamsDocuments/NAF16787802020/Product_206832/ProductWholeViewImage.jpeg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</si>
  <si>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</si>
  <si>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</si>
  <si>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http://docs.napams.org/NapamsDocuments/NAF0012010/Product_208652/ProductWholeViewImage.jpg</t>
  </si>
  <si>
    <t>http://docs.napams.org/NapamsDocuments/NAF0012010/Product_208656/ProductWholeViewImage.jpg</t>
  </si>
  <si>
    <t>http://docs.napams.org/NapamsDocuments/NAF0012010/Product_208695/ProductWholeViewImage.jpg</t>
  </si>
  <si>
    <t>http://docs.napams.org/NapamsDocuments/NAF10646452012/Product_209209/ProductWholeViewImage.JPG</t>
  </si>
  <si>
    <t>http://docs.napams.org/NapamsDocuments/NAFCAC/IT/NO550952013/Product_213002/ProductWholeViewImage.jpg</t>
  </si>
  <si>
    <t>http://docs.napams.org/NapamsDocuments/NAF3120121997/Product_217660/ProductWholeViewImage.pdf</t>
  </si>
  <si>
    <t>http://docs.napams.org/NapamsDocuments/NAFRC8070602011/Product_218190/ProductWholeViewImage.JPG</t>
  </si>
  <si>
    <t>http://docs.napams.org/NapamsDocuments/NAF7647932008/Product_219268/ProductWholeViewImage.jpg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</si>
  <si>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</si>
  <si>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</si>
  <si>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http://docs.napams.org/NapamsDocuments/NAFRC18247232020/Product_220172/ProductWholeViewImage.jpeg</t>
  </si>
  <si>
    <t>http://docs.napams.org/NapamsDocuments/NAF7647932008/Product_220178/ProductWholeViewImage.jpg</t>
  </si>
  <si>
    <t>http://docs.napams.org/NapamsDocuments/NAFRC15787542019/Product_224894/ProductWholeViewImage.jpg</t>
  </si>
  <si>
    <t>http://docs.napams.org/NapamsDocuments/NAFBN26276762018/Product_225239/ProductWholeViewImage.jpg</t>
  </si>
  <si>
    <t>http://docs.napams.org/NapamsDocuments/NAF14523932017/Product_228576/ProductWholeViewImage.jpeg</t>
  </si>
  <si>
    <t>http://docs.napams.org/NapamsDocuments/NAFRC17171262020/Product_229174/ProductWholeViewImage.jpeg</t>
  </si>
  <si>
    <t>http://docs.napams.org/NapamsDocuments/NAFRC17171262020/Product_230783/ProductWholeViewImage.jpg</t>
  </si>
  <si>
    <t>http://docs.napams.org/NapamsDocuments/NAF12645882015/Product_230957/ProductWholeViewImage.jpg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</si>
  <si>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</si>
  <si>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</si>
  <si>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</si>
  <si>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</si>
  <si>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http://docs.napams.org/NapamsDocuments/NAFRC11785702021/Product_234814/ProductWholeViewImage.jpg</t>
  </si>
  <si>
    <t>http://docs.napams.org/NapamsDocuments/NAF10476652012/Product_235411/ProductWholeViewImage.jpg</t>
  </si>
  <si>
    <t>http://docs.napams.org/NapamsDocuments/NAF188200732021/Product_236816/ProductWholeViewImage.jpg</t>
  </si>
  <si>
    <t>http://docs.napams.org/NapamsDocuments/NAFRC17171262020/Product_238755/ProductWholeViewImage.jpg</t>
  </si>
  <si>
    <t>http://docs.napams.org/NapamsDocuments/NAF10476652012/Product_239931/ProductWholeViewImage.jpg</t>
  </si>
  <si>
    <t>http://docs.napams.org/NapamsDocuments/NAFRC.N0.14802072022/Product_241384/ProductWholeViewImage.jpg</t>
  </si>
  <si>
    <t>http://docs.napams.org/NapamsDocuments/NAF15488602018/Product_242094/ProductWholeViewImage.jpg</t>
  </si>
  <si>
    <t>http://docs.napams.org/NapamsDocuments/NAFRC9058342010/Product_242583/ProductWholeViewImage.jpg</t>
  </si>
  <si>
    <t>http://docs.napams.org/NapamsDocuments/NAFRC9058342010/Product_242584/ProductWholeViewImage.jpg</t>
  </si>
  <si>
    <t>http://docs.napams.org/NapamsDocuments/NAF10646452012/Product_251153/ProductWholeViewImage.jpg</t>
  </si>
  <si>
    <t>http://docs.napams.org/NapamsDocuments/NAF12917302015/Product_253477/ProductWholeViewImage.jpg</t>
  </si>
  <si>
    <t>http://docs.napams.org/NapamsDocuments/NAF18173172021/Product_253491/ProductWholeViewImage.jpg</t>
  </si>
  <si>
    <t>http://docs.napams.org/NapamsDocuments/NAF12077882014/Product_254941/ProductWholeViewImage.jpg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</si>
  <si>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</si>
  <si>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</si>
  <si>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http://docs.napams.org/NapamsDocuments/NAFRC12089312014/Product_255242/ProductWholeViewImage.jpg</t>
  </si>
  <si>
    <t>http://docs.napams.org/NapamsDocuments/NAF10646452012/Product_257023/ProductWholeViewImage.jpg</t>
  </si>
  <si>
    <t>http://docs.napams.org/NapamsDocuments/NAF10841432012/Product_259606/ProductWholeViewImage.jpg</t>
  </si>
  <si>
    <t>http://docs.napams.org/NapamsDocuments/NAFRC10841432012/Product_263974/ProductWholeViewImage.jpg</t>
  </si>
  <si>
    <t>http://docs.napams.org/NapamsDocuments/NAFRC10841432012/Product_264179/ProductWholeViewImage.jpg</t>
  </si>
  <si>
    <t>http://docs.napams.org/NapamsDocuments/NAF30041522000/Product_264346/ProductWholeViewImage.jpg</t>
  </si>
  <si>
    <t>http://docs.napams.org/NapamsDocuments/NAF10391552012/Product_265885/ProductWholeViewImage.jpg</t>
  </si>
  <si>
    <t>http://docs.napams.org/NapamsDocuments/NAF31591962/Product_278911/ProductWholeViewImage.jpg</t>
  </si>
  <si>
    <t>http://docs.napams.org/NapamsDocuments/NAF14523932017/Product_280718/ProductWholeViewImage.jpg</t>
  </si>
  <si>
    <t>http://docs.napams.org/NapamsDocuments/NAF9580572011/Product_282083/ProductWholeViewImage.jpg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</si>
  <si>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</si>
  <si>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</si>
  <si>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http://docs.napams.org/NapamsDocuments/NAF7047462007/Product_291211/ProductWholeViewImage.jpg</t>
  </si>
  <si>
    <t>http://docs.napams.org/NapamsDocuments/NAF12077882014/Product_294822/ProductWholeViewImage.jpg</t>
  </si>
  <si>
    <t>http://docs.napams.org/NapamsDocuments/NAFRC4097952001/Product_297290/ProductWholeViewImage.jpg</t>
  </si>
  <si>
    <t>http://docs.napams.org/NapamsDocuments/NAF10391552012/Product_319118/ProductWholeViewImage.jpg</t>
  </si>
  <si>
    <t>http://docs.napams.org/NapamsDocuments/NAF1777902000/Product_322888/ProductWholeViewImage.jpg</t>
  </si>
  <si>
    <t>http://docs.napams.org/NapamsDocuments/NAF6241922005/Product_327056/ProductWholeViewImage.jpg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</si>
  <si>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</si>
  <si>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</si>
  <si>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</si>
  <si>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</si>
  <si>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</si>
  <si>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http://docs.napams.org/NapamsDocuments/NAFRC12580832015/Product_346608/ProductWholeViewImage.jpg</t>
  </si>
  <si>
    <t>http://docs.napams.org/NapamsDocuments/NAFRC13257932016/Product_347194/ProductWholeViewImage.JPG</t>
  </si>
  <si>
    <t>http://docs.napams.org/NapamsDocuments/NAF12077882014/Product_350873/ProductWholeViewImage.jpg</t>
  </si>
  <si>
    <t>http://docs.napams.org/NapamsDocuments/NAF12077882014/Product_350907/ProductWholeViewImage.jpg</t>
  </si>
  <si>
    <t>http://docs.napams.org/NapamsDocuments/NAF12077882014/Product_350921/ProductWholeViewImage.jpg</t>
  </si>
  <si>
    <t>http://docs.napams.org/NapamsDocuments/NAF12077882014/Product_350932/ProductWholeViewImage.jpg</t>
  </si>
  <si>
    <t>http://docs.napams.org/NapamsDocuments/NAF12077882014/Product_350935/ProductWholeViewImage.jpg</t>
  </si>
  <si>
    <t>http://docs.napams.org/NapamsDocuments/NAF12077882014/Product_351224/ProductWholeViewImage.jpg</t>
  </si>
  <si>
    <t>http://docs.napams.org/NapamsDocuments/NAF12077882014/Product_351230/ProductWholeViewImage.jpg</t>
  </si>
  <si>
    <t>http://docs.napams.org/NapamsDocuments/NAF12077882014/Product_351233/ProductWholeViewImage.jpg</t>
  </si>
  <si>
    <t>http://docs.napams.org/NapamsDocuments/NAF12077882014/Product_351240/ProductWholeViewImage.jpg</t>
  </si>
  <si>
    <t>http://docs.napams.org/NapamsDocuments/NAF12077882014/Product_351267/ProductWholeViewImage.jpg</t>
  </si>
  <si>
    <t>http://docs.napams.org/NapamsDocuments/NAF12077882014/Product_351794/ProductWholeViewImage.jpg</t>
  </si>
  <si>
    <t>http://docs.napams.org/NapamsDocuments/NAF12077882014/Product_351796/ProductWholeViewImage.jpg</t>
  </si>
  <si>
    <t>http://docs.napams.org/NapamsDocuments/NAF12077882014/Product_351804/ProductWholeViewImage.jpg</t>
  </si>
  <si>
    <t>http://docs.napams.org/NapamsDocuments/NAF12077882014/Product_351809/ProductWholeViewImage.jpg</t>
  </si>
  <si>
    <t>http://docs.napams.org/NapamsDocuments/NAF15488602018/Product_351891/ProductWholeViewImage.jpg</t>
  </si>
  <si>
    <t>http://docs.napams.org/NapamsDocuments/NAFRC13010252015/Product_354978/ProductWholeViewImage.jpg</t>
  </si>
  <si>
    <t>http://docs.napams.org/NapamsDocuments/NAFRC9614072011/Product_355249/ProductWholeViewImage.jpeg</t>
  </si>
  <si>
    <t>http://docs.napams.org/NapamsDocuments/NAFRC8070602011/Product_359171/ProductWholeViewImage.jpg</t>
  </si>
  <si>
    <t>http://docs.napams.org/NapamsDocuments/NAFRC15115672018/Product_359179/ProductWholeViewImage.jpg</t>
  </si>
  <si>
    <t>http://docs.napams.org/NapamsDocuments/NAF10646452012/Product_360050/ProductWholeViewImage.jpg</t>
  </si>
  <si>
    <t>http://docs.napams.org/NapamsDocuments/NAFRC12495092015/Product_365401/ProductWholeViewImage.jpeg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</si>
  <si>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</si>
  <si>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</si>
  <si>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</si>
  <si>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</si>
  <si>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http://docs.napams.org/NapamsDocuments/NAF12077882014/Product_382012/ProductWholeViewImage.jpg</t>
  </si>
  <si>
    <t>http://docs.napams.org/NapamsDocuments/NAFRC11193192013/Product_387811/ProductWholeViewImage.jpg</t>
  </si>
  <si>
    <t>http://docs.napams.org/NapamsDocuments/NAF11200252013/Product_395835/ProductWholeViewImage.jpeg</t>
  </si>
  <si>
    <t>http://docs.napams.org/NapamsDocuments/NAF14467462017/Product_410504/ProductWholeViewImage.jpg</t>
  </si>
  <si>
    <t>http://docs.napams.org/NapamsDocuments/NAF28849282019/Product_413353/ProductWholeViewImage.jpg</t>
  </si>
  <si>
    <t>DOWNLOAD_FAILED</t>
  </si>
  <si>
    <t>Download Failed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</si>
</sst>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cs.napams.org/NapamsDocuments/NAF10452912012/Medical%20DeviceProduct_47919/Product%20Front%20View%20Image.jpg" TargetMode="External"/><Relationship Id="rId2" Type="http://schemas.openxmlformats.org/officeDocument/2006/relationships/hyperlink" Target="http://docs.napams.org/NapamsDocuments/NAF10452912012/Medical%20DeviceProduct_47919/Product%20Whole%20View%20Image.jpg" TargetMode="External"/><Relationship Id="rId3" Type="http://schemas.openxmlformats.org/officeDocument/2006/relationships/hyperlink" Target="http://docs.napams.org/NapamsDocuments/NAFRC6040072004/Product_49501/ProductFrontViewImage.jpg" TargetMode="External"/><Relationship Id="rId4" Type="http://schemas.openxmlformats.org/officeDocument/2006/relationships/hyperlink" Target="http://docs.napams.org/NapamsDocuments/NAFRC6040072004/Product_49501/ProductWholeViewImage.jpg" TargetMode="External"/><Relationship Id="rId5" Type="http://schemas.openxmlformats.org/officeDocument/2006/relationships/hyperlink" Target="http://docs.napams.org/NapamsDocuments/NAFRC%205080282004/Medical%20DeviceProduct_0/Product%20Front%20View%20Image.jpg" TargetMode="External"/><Relationship Id="rId6" Type="http://schemas.openxmlformats.org/officeDocument/2006/relationships/hyperlink" Target="http://docs.napams.org/NapamsDocuments/NAFRC%205080282004/Medical%20DeviceProduct_0/Product%20Whole%20View%20Image.jpg" TargetMode="External"/><Relationship Id="rId7" Type="http://schemas.openxmlformats.org/officeDocument/2006/relationships/hyperlink" Target="http://docs.napams.org/NapamsDocuments/NAF7043192007/Product_49804/ProductFrontViewImage.jpg" TargetMode="External"/><Relationship Id="rId8" Type="http://schemas.openxmlformats.org/officeDocument/2006/relationships/hyperlink" Target="http://docs.napams.org/NapamsDocuments/NAF7043192007/Medical%20DeviceProduct_49804/Product%20Whole%20View%20Image.jpg" TargetMode="External"/><Relationship Id="rId9" Type="http://schemas.openxmlformats.org/officeDocument/2006/relationships/hyperlink" Target="http://docs.napams.org/NapamsDocuments/NAF10533722012/Product_51649/ProductFrontViewImage.jpg" TargetMode="External"/><Relationship Id="rId10" Type="http://schemas.openxmlformats.org/officeDocument/2006/relationships/hyperlink" Target="http://docs.napams.org/NapamsDocuments/NAF10533722012/Product_51649/ProductWholeViewImage.jpg" TargetMode="External"/><Relationship Id="rId11" Type="http://schemas.openxmlformats.org/officeDocument/2006/relationships/hyperlink" Target="http://docs.napams.org/NapamsDocuments/NAF10533722012/Product_51656/ProductFrontViewImage.jpg" TargetMode="External"/><Relationship Id="rId12" Type="http://schemas.openxmlformats.org/officeDocument/2006/relationships/hyperlink" Target="http://docs.napams.org/NapamsDocuments/NAF10533722012/Product_51656/ProductWholeViewImage.jpg" TargetMode="External"/><Relationship Id="rId13" Type="http://schemas.openxmlformats.org/officeDocument/2006/relationships/hyperlink" Target="http://docs.napams.org/NapamsDocuments/NAFrc%20900092014/Medical%20DeviceProduct_51832/Product%20Front%20View%20Image.jpeg" TargetMode="External"/><Relationship Id="rId14" Type="http://schemas.openxmlformats.org/officeDocument/2006/relationships/hyperlink" Target="http://docs.napams.org/NapamsDocuments/NAFrc900092014/Product_51832/ProductWholeViewImage.jpg" TargetMode="External"/><Relationship Id="rId15" Type="http://schemas.openxmlformats.org/officeDocument/2006/relationships/hyperlink" Target="http://docs.napams.org/NapamsDocuments/NAFrc900092014/Product_52030/ProductFrontViewImage.jpeg" TargetMode="External"/><Relationship Id="rId16" Type="http://schemas.openxmlformats.org/officeDocument/2006/relationships/hyperlink" Target="http://docs.napams.org/NapamsDocuments/NAFrc900092014/Product_52030/ProductWholeViewImage.jpg" TargetMode="External"/><Relationship Id="rId17" Type="http://schemas.openxmlformats.org/officeDocument/2006/relationships/hyperlink" Target="http://docs.napams.org/NapamsDocuments/NAF2039501992/Product_51845/ProductFrontViewImage.jpg" TargetMode="External"/><Relationship Id="rId18" Type="http://schemas.openxmlformats.org/officeDocument/2006/relationships/hyperlink" Target="http://docs.napams.org/NapamsDocuments/NAF2039501992/Product_51845/ProductWholeViewImage.jpg" TargetMode="External"/><Relationship Id="rId19" Type="http://schemas.openxmlformats.org/officeDocument/2006/relationships/hyperlink" Target="http://docs.napams.org/NapamsDocuments/NAFRC3955342000/Product_52070/ProductFrontViewImage.jpg" TargetMode="External"/><Relationship Id="rId20" Type="http://schemas.openxmlformats.org/officeDocument/2006/relationships/hyperlink" Target="http://docs.napams.org/NapamsDocuments/NAFRC3955342000/Product_52070/ProductWholeViewImage.jpg" TargetMode="External"/><Relationship Id="rId21" Type="http://schemas.openxmlformats.org/officeDocument/2006/relationships/hyperlink" Target="http://docs.napams.org/NapamsDocuments/NAFRC3955342000/Product_52075/ProductFrontViewImage.jpg" TargetMode="External"/><Relationship Id="rId22" Type="http://schemas.openxmlformats.org/officeDocument/2006/relationships/hyperlink" Target="http://docs.napams.org/NapamsDocuments/NAFRC3955342000/Product_52075/ProductWholeViewImage.jpg" TargetMode="External"/><Relationship Id="rId23" Type="http://schemas.openxmlformats.org/officeDocument/2006/relationships/hyperlink" Target="http://docs.napams.org/NapamsDocuments/NAFRC3955342000/Product_52084/ProductFrontViewImage.jpg" TargetMode="External"/><Relationship Id="rId24" Type="http://schemas.openxmlformats.org/officeDocument/2006/relationships/hyperlink" Target="http://docs.napams.org/NapamsDocuments/NAFRC3955342000/Product_52084/ProductWholeViewImage.jpg" TargetMode="External"/><Relationship Id="rId25" Type="http://schemas.openxmlformats.org/officeDocument/2006/relationships/hyperlink" Target="http://docs.napams.org/NapamsDocuments/NAFRC3955342000/Product_52086/ProductFrontViewImage.jpg" TargetMode="External"/><Relationship Id="rId26" Type="http://schemas.openxmlformats.org/officeDocument/2006/relationships/hyperlink" Target="http://docs.napams.org/NapamsDocuments/NAFRC3955342000/Product_52086/ProductWholeViewImage.jpg" TargetMode="External"/><Relationship Id="rId27" Type="http://schemas.openxmlformats.org/officeDocument/2006/relationships/hyperlink" Target="http://docs.napams.org/NapamsDocuments/NAFRC6040072004/Product_52373/ProductFrontViewImage.jpg" TargetMode="External"/><Relationship Id="rId28" Type="http://schemas.openxmlformats.org/officeDocument/2006/relationships/hyperlink" Target="http://docs.napams.org/NapamsDocuments/NAFRC6040072004/Product_52373/ProductWholeViewImage.jpg" TargetMode="External"/><Relationship Id="rId29" Type="http://schemas.openxmlformats.org/officeDocument/2006/relationships/hyperlink" Target="http://docs.napams.org/NapamsDocuments/NAF11665772014/Product_53026/ProductFrontViewImage.jpg" TargetMode="External"/><Relationship Id="rId30" Type="http://schemas.openxmlformats.org/officeDocument/2006/relationships/hyperlink" Target="http://docs.napams.org/NapamsDocuments/NAF11665772014/Product_53026/ProductWholeViewImage.jpg" TargetMode="External"/><Relationship Id="rId31" Type="http://schemas.openxmlformats.org/officeDocument/2006/relationships/hyperlink" Target="http://docs.napams.org/NapamsDocuments/NAF13038962015/Product_54227/ProductFrontViewImage.jpg" TargetMode="External"/><Relationship Id="rId32" Type="http://schemas.openxmlformats.org/officeDocument/2006/relationships/hyperlink" Target="http://docs.napams.org/NapamsDocuments/NAF13038962015/Product_54227/ProductWholeViewImage.jpg" TargetMode="External"/><Relationship Id="rId33" Type="http://schemas.openxmlformats.org/officeDocument/2006/relationships/hyperlink" Target="http://docs.napams.org/NapamsDocuments/NAF14013432017/Product_54505/ProductFrontViewImage.jpg" TargetMode="External"/><Relationship Id="rId34" Type="http://schemas.openxmlformats.org/officeDocument/2006/relationships/hyperlink" Target="http://docs.napams.org/NapamsDocuments/NAF14013432017/Product_54505/ProductWholeViewImage.jpg" TargetMode="External"/><Relationship Id="rId35" Type="http://schemas.openxmlformats.org/officeDocument/2006/relationships/hyperlink" Target="http://docs.napams.org/NapamsDocuments/NAF14013432017/Product_54572/ProductFrontViewImage.jpg" TargetMode="External"/><Relationship Id="rId36" Type="http://schemas.openxmlformats.org/officeDocument/2006/relationships/hyperlink" Target="http://docs.napams.org/NapamsDocuments/NAF14013432017/Product_54572/ProductWholeViewImage.jpg" TargetMode="External"/><Relationship Id="rId37" Type="http://schemas.openxmlformats.org/officeDocument/2006/relationships/hyperlink" Target="http://docs.napams.org/NapamsDocuments/NAF14013432017/Product_54573/ProductFrontViewImage.jpg" TargetMode="External"/><Relationship Id="rId38" Type="http://schemas.openxmlformats.org/officeDocument/2006/relationships/hyperlink" Target="http://docs.napams.org/NapamsDocuments/NAF14013432017/Product_54573/ProductWholeViewImage.jpg" TargetMode="External"/><Relationship Id="rId39" Type="http://schemas.openxmlformats.org/officeDocument/2006/relationships/hyperlink" Target="http://docs.napams.org/NapamsDocuments/NAFRC4097952001/Product_54594/ProductFrontViewImage.JPG" TargetMode="External"/><Relationship Id="rId40" Type="http://schemas.openxmlformats.org/officeDocument/2006/relationships/hyperlink" Target="http://docs.napams.org/NapamsDocuments/NAFRC4097952001/Product_54594/ProductWholeViewImage.JPG" TargetMode="External"/><Relationship Id="rId41" Type="http://schemas.openxmlformats.org/officeDocument/2006/relationships/hyperlink" Target="http://docs.napams.org/NapamsDocuments/NAF10177682012/Product_54642/ProductFrontViewImage.jpg" TargetMode="External"/><Relationship Id="rId42" Type="http://schemas.openxmlformats.org/officeDocument/2006/relationships/hyperlink" Target="http://docs.napams.org/NapamsDocuments/NAF10177682012/Product_54642/ProductWholeViewImage.jpg" TargetMode="External"/><Relationship Id="rId43" Type="http://schemas.openxmlformats.org/officeDocument/2006/relationships/hyperlink" Target="http://docs.napams.org/NapamsDocuments/NAF6420042005/Product_54666/ProductFrontViewImage.jpg" TargetMode="External"/><Relationship Id="rId44" Type="http://schemas.openxmlformats.org/officeDocument/2006/relationships/hyperlink" Target="http://docs.napams.org/NapamsDocuments/NAF6420042005/Product_54666/ProductWholeViewImage.jpg" TargetMode="External"/><Relationship Id="rId45" Type="http://schemas.openxmlformats.org/officeDocument/2006/relationships/hyperlink" Target="http://docs.napams.org/NapamsDocuments/NAF6420042005/Product_54671/ProductFrontViewImage.jpg" TargetMode="External"/><Relationship Id="rId46" Type="http://schemas.openxmlformats.org/officeDocument/2006/relationships/hyperlink" Target="http://docs.napams.org/NapamsDocuments/NAF6420042005/Product_54671/ProductWholeViewImage.JPG" TargetMode="External"/><Relationship Id="rId47" Type="http://schemas.openxmlformats.org/officeDocument/2006/relationships/hyperlink" Target="http://docs.napams.org/NapamsDocuments/NAFRC4097952001/Product_54688/ProductFrontViewImage.JPG" TargetMode="External"/><Relationship Id="rId48" Type="http://schemas.openxmlformats.org/officeDocument/2006/relationships/hyperlink" Target="http://docs.napams.org/NapamsDocuments/NAFRC4097952001/Product_54688/ProductWholeViewImage.JPG" TargetMode="External"/><Relationship Id="rId49" Type="http://schemas.openxmlformats.org/officeDocument/2006/relationships/hyperlink" Target="http://docs.napams.org/NapamsDocuments/NAFRC4097952001/Product_54829/ProductFrontViewImage.JPG" TargetMode="External"/><Relationship Id="rId50" Type="http://schemas.openxmlformats.org/officeDocument/2006/relationships/hyperlink" Target="http://docs.napams.org/NapamsDocuments/NAFRC4097952001/Product_54829/ProductWholeViewImage.JPG" TargetMode="External"/><Relationship Id="rId51" Type="http://schemas.openxmlformats.org/officeDocument/2006/relationships/hyperlink" Target="http://docs.napams.org/NapamsDocuments/NAFRC4097952001/Product_54904/ProductFrontViewImage.JPG" TargetMode="External"/><Relationship Id="rId52" Type="http://schemas.openxmlformats.org/officeDocument/2006/relationships/hyperlink" Target="http://docs.napams.org/NapamsDocuments/NAFRC4097952001/Product_54904/ProductWholeViewImage.JPG" TargetMode="External"/><Relationship Id="rId53" Type="http://schemas.openxmlformats.org/officeDocument/2006/relationships/hyperlink" Target="http://docs.napams.org/NapamsDocuments/NAFRNO.11227632013/Product_55216/ProductFrontViewImage.jpeg" TargetMode="External"/><Relationship Id="rId54" Type="http://schemas.openxmlformats.org/officeDocument/2006/relationships/hyperlink" Target="http://docs.napams.org/NapamsDocuments/NAFRNO.11227632013/Product_55216/ProductWholeViewImage.jpeg" TargetMode="External"/><Relationship Id="rId55" Type="http://schemas.openxmlformats.org/officeDocument/2006/relationships/hyperlink" Target="http://docs.napams.org/NapamsDocuments/NAFRNO.11227632013/Product_55217/ProductFrontViewImage.jpeg" TargetMode="External"/><Relationship Id="rId56" Type="http://schemas.openxmlformats.org/officeDocument/2006/relationships/hyperlink" Target="http://docs.napams.org/NapamsDocuments/NAFRNO.11227632013/Product_55217/ProductWholeViewImage.jpeg" TargetMode="External"/><Relationship Id="rId57" Type="http://schemas.openxmlformats.org/officeDocument/2006/relationships/hyperlink" Target="http://docs.napams.org/NapamsDocuments/NAF11665772014/Product_55228/ProductFrontViewImage.jpg" TargetMode="External"/><Relationship Id="rId58" Type="http://schemas.openxmlformats.org/officeDocument/2006/relationships/hyperlink" Target="http://docs.napams.org/NapamsDocuments/NAF11665772014/Product_55228/ProductWholeViewImage.jpg" TargetMode="External"/><Relationship Id="rId59" Type="http://schemas.openxmlformats.org/officeDocument/2006/relationships/hyperlink" Target="http://docs.napams.org/NapamsDocuments/NAF11665772014/Product_55230/ProductFrontViewImage.jpg" TargetMode="External"/><Relationship Id="rId60" Type="http://schemas.openxmlformats.org/officeDocument/2006/relationships/hyperlink" Target="http://docs.napams.org/NapamsDocuments/NAF11665772014/Product_55230/ProductWholeViewImage.jpg" TargetMode="External"/><Relationship Id="rId61" Type="http://schemas.openxmlformats.org/officeDocument/2006/relationships/hyperlink" Target="http://docs.napams.org/NapamsDocuments/NAF11665772014/Product_55232/ProductFrontViewImage.jpg" TargetMode="External"/><Relationship Id="rId62" Type="http://schemas.openxmlformats.org/officeDocument/2006/relationships/hyperlink" Target="http://docs.napams.org/NapamsDocuments/NAF11665772014/Product_55232/ProductWholeViewImage.jpg" TargetMode="External"/><Relationship Id="rId63" Type="http://schemas.openxmlformats.org/officeDocument/2006/relationships/hyperlink" Target="http://docs.napams.org/NapamsDocuments/NAF11665772014/Product_55233/ProductFrontViewImage.jpg" TargetMode="External"/><Relationship Id="rId64" Type="http://schemas.openxmlformats.org/officeDocument/2006/relationships/hyperlink" Target="http://docs.napams.org/NapamsDocuments/NAF11665772014/Product_55233/ProductWholeViewImage.jpg" TargetMode="External"/><Relationship Id="rId65" Type="http://schemas.openxmlformats.org/officeDocument/2006/relationships/hyperlink" Target="http://docs.napams.org/NapamsDocuments/NAF11665772014/Product_55236/ProductFrontViewImage.jpg" TargetMode="External"/><Relationship Id="rId66" Type="http://schemas.openxmlformats.org/officeDocument/2006/relationships/hyperlink" Target="http://docs.napams.org/NapamsDocuments/NAF11665772014/Product_55236/ProductWholeViewImage.jpg" TargetMode="External"/><Relationship Id="rId67" Type="http://schemas.openxmlformats.org/officeDocument/2006/relationships/hyperlink" Target="http://docs.napams.org/NapamsDocuments/NAF30041522000/Product_55258/ProductFrontViewImage.jpg" TargetMode="External"/><Relationship Id="rId68" Type="http://schemas.openxmlformats.org/officeDocument/2006/relationships/hyperlink" Target="http://docs.napams.org/NapamsDocuments/NAF30041522000/Product_55258/ProductWholeViewImage.jpg" TargetMode="External"/><Relationship Id="rId69" Type="http://schemas.openxmlformats.org/officeDocument/2006/relationships/hyperlink" Target="http://docs.napams.org/NapamsDocuments/NAFRC13695902016/Product_57662/ProductFrontViewImage.jpg" TargetMode="External"/><Relationship Id="rId70" Type="http://schemas.openxmlformats.org/officeDocument/2006/relationships/hyperlink" Target="http://docs.napams.org/NapamsDocuments/NAFRC13695902016/Product_57662/ProductWholeViewImage.jpg" TargetMode="External"/><Relationship Id="rId71" Type="http://schemas.openxmlformats.org/officeDocument/2006/relationships/hyperlink" Target="http://docs.napams.org/NapamsDocuments/NAFRC13695902016/Product_57664/ProductFrontViewImage.jpg" TargetMode="External"/><Relationship Id="rId72" Type="http://schemas.openxmlformats.org/officeDocument/2006/relationships/hyperlink" Target="http://docs.napams.org/NapamsDocuments/NAFRC13695902016/Product_57664/ProductWholeViewImage.jpg" TargetMode="External"/><Relationship Id="rId73" Type="http://schemas.openxmlformats.org/officeDocument/2006/relationships/hyperlink" Target="http://docs.napams.org/NapamsDocuments/NAFRC13695902016/Product_57666/ProductFrontViewImage.jpg" TargetMode="External"/><Relationship Id="rId74" Type="http://schemas.openxmlformats.org/officeDocument/2006/relationships/hyperlink" Target="http://docs.napams.org/NapamsDocuments/NAFRC13695902016/Product_57666/ProductWholeViewImage.jpg" TargetMode="External"/><Relationship Id="rId75" Type="http://schemas.openxmlformats.org/officeDocument/2006/relationships/hyperlink" Target="http://docs.napams.org/NapamsDocuments/NAFRC13695902016/Product_57667/ProductFrontViewImage.jpg" TargetMode="External"/><Relationship Id="rId76" Type="http://schemas.openxmlformats.org/officeDocument/2006/relationships/hyperlink" Target="http://docs.napams.org/NapamsDocuments/NAFRC13695902016/Product_57667/ProductWholeViewImage.jpg" TargetMode="External"/><Relationship Id="rId77" Type="http://schemas.openxmlformats.org/officeDocument/2006/relationships/hyperlink" Target="http://docs.napams.org/NapamsDocuments/NAFRC1804341991/Product_57688/ProductFrontViewImage.JPG" TargetMode="External"/><Relationship Id="rId78" Type="http://schemas.openxmlformats.org/officeDocument/2006/relationships/hyperlink" Target="http://docs.napams.org/NapamsDocuments/NAFRC1804341991/Product_57688/ProductWholeViewImage.JPG" TargetMode="External"/><Relationship Id="rId79" Type="http://schemas.openxmlformats.org/officeDocument/2006/relationships/hyperlink" Target="http://docs.napams.org/NapamsDocuments/NAFCAC/IT/NO34741985/Product_57691/ProductFrontViewImage.jpg" TargetMode="External"/><Relationship Id="rId80" Type="http://schemas.openxmlformats.org/officeDocument/2006/relationships/hyperlink" Target="http://docs.napams.org/NapamsDocuments/NAFCAC/IT/NO34741985/Product_57691/ProductWholeViewImage.jpg" TargetMode="External"/><Relationship Id="rId81" Type="http://schemas.openxmlformats.org/officeDocument/2006/relationships/hyperlink" Target="http://docs.napams.org/NapamsDocuments/NAFRNO.11227632013/Product_57990/ProductFrontViewImage.jpeg" TargetMode="External"/><Relationship Id="rId82" Type="http://schemas.openxmlformats.org/officeDocument/2006/relationships/hyperlink" Target="http://docs.napams.org/NapamsDocuments/NAFRNO.11227632013/Product_57990/ProductWholeViewImage.jpeg" TargetMode="External"/><Relationship Id="rId83" Type="http://schemas.openxmlformats.org/officeDocument/2006/relationships/hyperlink" Target="http://docs.napams.org/NapamsDocuments/NAF3250741997/Product_58209/ProductFrontViewImage.jpg" TargetMode="External"/><Relationship Id="rId84" Type="http://schemas.openxmlformats.org/officeDocument/2006/relationships/hyperlink" Target="http://docs.napams.org/NapamsDocuments/NAF3250741997/Product_58209/ProductWholeViewImage.jpg" TargetMode="External"/><Relationship Id="rId85" Type="http://schemas.openxmlformats.org/officeDocument/2006/relationships/hyperlink" Target="http://docs.napams.org/NapamsDocuments/NAFRC13890162017/Product_58236/ProductFrontViewImage.jpg" TargetMode="External"/><Relationship Id="rId86" Type="http://schemas.openxmlformats.org/officeDocument/2006/relationships/hyperlink" Target="http://docs.napams.org/NapamsDocuments/NAFRC13890162017/Product_58236/ProductWholeViewImage.jpg" TargetMode="External"/><Relationship Id="rId87" Type="http://schemas.openxmlformats.org/officeDocument/2006/relationships/hyperlink" Target="http://docs.napams.org/NapamsDocuments/NAFRC13890162017/Product_58244/ProductFrontViewImage.jpg" TargetMode="External"/><Relationship Id="rId88" Type="http://schemas.openxmlformats.org/officeDocument/2006/relationships/hyperlink" Target="http://docs.napams.org/NapamsDocuments/NAFRC13890162017/Product_58244/ProductWholeViewImage.jpg" TargetMode="External"/><Relationship Id="rId89" Type="http://schemas.openxmlformats.org/officeDocument/2006/relationships/hyperlink" Target="http://docs.napams.org/NapamsDocuments/NAFRC13890162017/Product_58246/ProductFrontViewImage.jpg" TargetMode="External"/><Relationship Id="rId90" Type="http://schemas.openxmlformats.org/officeDocument/2006/relationships/hyperlink" Target="http://docs.napams.org/NapamsDocuments/NAFRC13890162017/Product_58246/ProductWholeViewImage.jpg" TargetMode="External"/><Relationship Id="rId91" Type="http://schemas.openxmlformats.org/officeDocument/2006/relationships/hyperlink" Target="http://docs.napams.org/NapamsDocuments/NAF13951772017/Product_58402/ProductFrontViewImage.jpeg" TargetMode="External"/><Relationship Id="rId92" Type="http://schemas.openxmlformats.org/officeDocument/2006/relationships/hyperlink" Target="http://docs.napams.org/NapamsDocuments/NAF13951772017/Product_58402/ProductWholeViewImage.jpeg" TargetMode="External"/><Relationship Id="rId93" Type="http://schemas.openxmlformats.org/officeDocument/2006/relationships/hyperlink" Target="http://docs.napams.org/NapamsDocuments/NAFRC11244172013/Product_58424/ProductFrontViewImage.jpg" TargetMode="External"/><Relationship Id="rId94" Type="http://schemas.openxmlformats.org/officeDocument/2006/relationships/hyperlink" Target="http://docs.napams.org/NapamsDocuments/NAFRC11244172013/Product_58424/ProductWholeViewImage.jpg" TargetMode="External"/><Relationship Id="rId95" Type="http://schemas.openxmlformats.org/officeDocument/2006/relationships/hyperlink" Target="http://docs.napams.org/NapamsDocuments/NAF13951772017/Product_58536/ProductFrontViewImage.JPG" TargetMode="External"/><Relationship Id="rId96" Type="http://schemas.openxmlformats.org/officeDocument/2006/relationships/hyperlink" Target="http://docs.napams.org/NapamsDocuments/NAF13951772017/Product_58536/ProductWholeViewImage.JPG" TargetMode="External"/><Relationship Id="rId97" Type="http://schemas.openxmlformats.org/officeDocument/2006/relationships/hyperlink" Target="http://docs.napams.org/NapamsDocuments/NAF10177682012/Product_58561/ProductFrontViewImage.jpeg" TargetMode="External"/><Relationship Id="rId98" Type="http://schemas.openxmlformats.org/officeDocument/2006/relationships/hyperlink" Target="http://docs.napams.org/NapamsDocuments/NAF10177682012/Product_58561/ProductWholeViewImage.jpeg" TargetMode="External"/><Relationship Id="rId99" Type="http://schemas.openxmlformats.org/officeDocument/2006/relationships/hyperlink" Target="http://docs.napams.org/NapamsDocuments/NAF46644392002/Product_59216/ProductFrontViewImage.jpg" TargetMode="External"/><Relationship Id="rId100" Type="http://schemas.openxmlformats.org/officeDocument/2006/relationships/hyperlink" Target="http://docs.napams.org/NapamsDocuments/NAF46644392002/Product_59216/ProductWholeViewImage.jpg" TargetMode="External"/><Relationship Id="rId101" Type="http://schemas.openxmlformats.org/officeDocument/2006/relationships/hyperlink" Target="http://docs.napams.org/NapamsDocuments/NAFRC1804341991/Product_59254/ProductFrontViewImage.JPG" TargetMode="External"/><Relationship Id="rId102" Type="http://schemas.openxmlformats.org/officeDocument/2006/relationships/hyperlink" Target="http://docs.napams.org/NapamsDocuments/NAFRC1804341991/Product_59254/ProductWholeViewImage.JPG" TargetMode="External"/><Relationship Id="rId103" Type="http://schemas.openxmlformats.org/officeDocument/2006/relationships/hyperlink" Target="http://docs.napams.org/NapamsDocuments/NAFRC1804341991/Product_59371/ProductFrontViewImage.JPG" TargetMode="External"/><Relationship Id="rId104" Type="http://schemas.openxmlformats.org/officeDocument/2006/relationships/hyperlink" Target="http://docs.napams.org/NapamsDocuments/NAFRC1804341991/Product_59371/ProductWholeViewImage.JPG" TargetMode="External"/><Relationship Id="rId105" Type="http://schemas.openxmlformats.org/officeDocument/2006/relationships/hyperlink" Target="http://docs.napams.org/NapamsDocuments/NAFRC1804341991/Product_59392/ProductFrontViewImage.JPG" TargetMode="External"/><Relationship Id="rId106" Type="http://schemas.openxmlformats.org/officeDocument/2006/relationships/hyperlink" Target="http://docs.napams.org/NapamsDocuments/NAFRC1804341991/Product_59392/ProductWholeViewImage.JPG" TargetMode="External"/><Relationship Id="rId107" Type="http://schemas.openxmlformats.org/officeDocument/2006/relationships/hyperlink" Target="http://docs.napams.org/NapamsDocuments/NAF2039501992/Product_7033/ProductFrontViewImage.jpg" TargetMode="External"/><Relationship Id="rId108" Type="http://schemas.openxmlformats.org/officeDocument/2006/relationships/hyperlink" Target="http://docs.napams.org/NapamsDocuments/NAF2039501992/Product_7033/ProductWholeViewImage.jpg" TargetMode="External"/><Relationship Id="rId109" Type="http://schemas.openxmlformats.org/officeDocument/2006/relationships/hyperlink" Target="http://docs.napams.org/NapamsDocuments/NAF2039501992/Product_7029/ProductFrontViewImage.jpg" TargetMode="External"/><Relationship Id="rId110" Type="http://schemas.openxmlformats.org/officeDocument/2006/relationships/hyperlink" Target="http://docs.napams.org/NapamsDocuments/NAF2039501992/Product_7029/ProductWholeViewImage.jpg" TargetMode="External"/><Relationship Id="rId111" Type="http://schemas.openxmlformats.org/officeDocument/2006/relationships/hyperlink" Target="http://docs.napams.org/NapamsDocuments/NAFRC241922015/Product_59462/ProductFrontViewImage.jpg" TargetMode="External"/><Relationship Id="rId112" Type="http://schemas.openxmlformats.org/officeDocument/2006/relationships/hyperlink" Target="http://docs.napams.org/NapamsDocuments/NAFRC241922015/Product_59462/ProductWholeViewImage.jpg" TargetMode="External"/><Relationship Id="rId113" Type="http://schemas.openxmlformats.org/officeDocument/2006/relationships/hyperlink" Target="http://docs.napams.org/NapamsDocuments/NAF2039501992/Product_62772/ProductFrontViewImage.jpg" TargetMode="External"/><Relationship Id="rId114" Type="http://schemas.openxmlformats.org/officeDocument/2006/relationships/hyperlink" Target="http://docs.napams.org/NapamsDocuments/NAF2039501992/Product_62772/ProductWholeViewImage.jpg" TargetMode="External"/><Relationship Id="rId115" Type="http://schemas.openxmlformats.org/officeDocument/2006/relationships/hyperlink" Target="http://docs.napams.org/NapamsDocuments/NAF2039501992/Product_62804/ProductFrontViewImage.jpg" TargetMode="External"/><Relationship Id="rId116" Type="http://schemas.openxmlformats.org/officeDocument/2006/relationships/hyperlink" Target="http://docs.napams.org/NapamsDocuments/NAF2039501992/Product_62804/ProductWholeViewImage.jpg" TargetMode="External"/><Relationship Id="rId117" Type="http://schemas.openxmlformats.org/officeDocument/2006/relationships/hyperlink" Target="http://docs.napams.org/NapamsDocuments/NAF12201642014/Product_64081/ProductFrontViewImage.jpg" TargetMode="External"/><Relationship Id="rId118" Type="http://schemas.openxmlformats.org/officeDocument/2006/relationships/hyperlink" Target="http://docs.napams.org/NapamsDocuments/NAF12201642014/Product_294927/ProductWholeViewImage.jpg" TargetMode="External"/><Relationship Id="rId119" Type="http://schemas.openxmlformats.org/officeDocument/2006/relationships/hyperlink" Target="http://docs.napams.org/NapamsDocuments/NAF1124021988/Product_64102/ProductFrontViewImage.jpeg" TargetMode="External"/><Relationship Id="rId120" Type="http://schemas.openxmlformats.org/officeDocument/2006/relationships/hyperlink" Target="http://docs.napams.org/NapamsDocuments/NAF1124021988/Product_64102/ProductWholeViewImage.jpeg" TargetMode="External"/><Relationship Id="rId121" Type="http://schemas.openxmlformats.org/officeDocument/2006/relationships/hyperlink" Target="http://docs.napams.org/NapamsDocuments/NAFRC8291772009/Product_64125/ProductFrontViewImage.jpg" TargetMode="External"/><Relationship Id="rId122" Type="http://schemas.openxmlformats.org/officeDocument/2006/relationships/hyperlink" Target="http://docs.napams.org/NapamsDocuments/NAFRC8291772009/Product_64125/ProductWholeViewImage.jpg" TargetMode="External"/><Relationship Id="rId123" Type="http://schemas.openxmlformats.org/officeDocument/2006/relationships/hyperlink" Target="http://docs.napams.org/NapamsDocuments/NAF12089312014/Product_64134/ProductFrontViewImage.jpg" TargetMode="External"/><Relationship Id="rId124" Type="http://schemas.openxmlformats.org/officeDocument/2006/relationships/hyperlink" Target="http://docs.napams.org/NapamsDocuments/NAF12089312014/Product_64134/ProductWholeViewImage.jpg" TargetMode="External"/><Relationship Id="rId125" Type="http://schemas.openxmlformats.org/officeDocument/2006/relationships/hyperlink" Target="http://docs.napams.org/NapamsDocuments/NAF12077882014/Product_64230/ProductFrontViewImage.jpg" TargetMode="External"/><Relationship Id="rId126" Type="http://schemas.openxmlformats.org/officeDocument/2006/relationships/hyperlink" Target="http://docs.napams.org/NapamsDocuments/NAF12077882014/Product_64230/ProductWholeViewImage.jpg" TargetMode="External"/><Relationship Id="rId127" Type="http://schemas.openxmlformats.org/officeDocument/2006/relationships/hyperlink" Target="http://docs.napams.org/NapamsDocuments/NAF15222962018/Product_64239/ProductFrontViewImage.jpg" TargetMode="External"/><Relationship Id="rId128" Type="http://schemas.openxmlformats.org/officeDocument/2006/relationships/hyperlink" Target="http://docs.napams.org/NapamsDocuments/NAF15222962018/Product_64239/ProductWholeViewImage.jpg" TargetMode="External"/><Relationship Id="rId129" Type="http://schemas.openxmlformats.org/officeDocument/2006/relationships/hyperlink" Target="http://docs.napams.org/NapamsDocuments/NAFBN28606292019/Product_64490/ProductFrontViewImage.jpg" TargetMode="External"/><Relationship Id="rId130" Type="http://schemas.openxmlformats.org/officeDocument/2006/relationships/hyperlink" Target="http://docs.napams.org/NapamsDocuments/NAFBN28606292019/Product_64490/ProductWholeViewImage.jpg" TargetMode="External"/><Relationship Id="rId131" Type="http://schemas.openxmlformats.org/officeDocument/2006/relationships/hyperlink" Target="http://docs.napams.org/NapamsDocuments/NAFBN28606292019/Product_64494/ProductFrontViewImage.jpg" TargetMode="External"/><Relationship Id="rId132" Type="http://schemas.openxmlformats.org/officeDocument/2006/relationships/hyperlink" Target="http://docs.napams.org/NapamsDocuments/NAFBN28606292019/Product_64494/ProductWholeViewImage.jpg" TargetMode="External"/><Relationship Id="rId133" Type="http://schemas.openxmlformats.org/officeDocument/2006/relationships/hyperlink" Target="http://docs.napams.org/NapamsDocuments/NAFBN28606292019/Product_64497/ProductFrontViewImage.jpg" TargetMode="External"/><Relationship Id="rId134" Type="http://schemas.openxmlformats.org/officeDocument/2006/relationships/hyperlink" Target="http://docs.napams.org/NapamsDocuments/NAFBN28606292019/Product_64497/ProductWholeViewImage.jpg" TargetMode="External"/><Relationship Id="rId135" Type="http://schemas.openxmlformats.org/officeDocument/2006/relationships/hyperlink" Target="http://docs.napams.org/NapamsDocuments/NAFRC1804341991/Product_64571/ProductFrontViewImage.JPG" TargetMode="External"/><Relationship Id="rId136" Type="http://schemas.openxmlformats.org/officeDocument/2006/relationships/hyperlink" Target="http://docs.napams.org/NapamsDocuments/NAFRC1804341991/Product_64571/ProductWholeViewImage.JPG" TargetMode="External"/><Relationship Id="rId137" Type="http://schemas.openxmlformats.org/officeDocument/2006/relationships/hyperlink" Target="http://docs.napams.org/NapamsDocuments/NAFRC1804341991/Product_64580/ProductFrontViewImage.JPG" TargetMode="External"/><Relationship Id="rId138" Type="http://schemas.openxmlformats.org/officeDocument/2006/relationships/hyperlink" Target="http://docs.napams.org/NapamsDocuments/NAFRC1804341991/Product_64580/ProductWholeViewImage.JPG" TargetMode="External"/><Relationship Id="rId139" Type="http://schemas.openxmlformats.org/officeDocument/2006/relationships/hyperlink" Target="http://docs.napams.org/NapamsDocuments/NAFRC6931948/Product_64617/ProductFrontViewImage.jpg" TargetMode="External"/><Relationship Id="rId140" Type="http://schemas.openxmlformats.org/officeDocument/2006/relationships/hyperlink" Target="http://docs.napams.org/NapamsDocuments/NAFRC6931948/Product_64617/ProductWholeViewImage.jpg" TargetMode="External"/><Relationship Id="rId141" Type="http://schemas.openxmlformats.org/officeDocument/2006/relationships/hyperlink" Target="http://docs.napams.org/NapamsDocuments/NAFRC6931948/Product_64621/ProductFrontViewImage.jpg" TargetMode="External"/><Relationship Id="rId142" Type="http://schemas.openxmlformats.org/officeDocument/2006/relationships/hyperlink" Target="http://docs.napams.org/NapamsDocuments/NAFRC6931948/Product_64621/ProductWholeViewImage.jpg" TargetMode="External"/><Relationship Id="rId143" Type="http://schemas.openxmlformats.org/officeDocument/2006/relationships/hyperlink" Target="http://docs.napams.org/NapamsDocuments/NAFRC13257932016/Product_64716/ProductFrontViewImage.jpg" TargetMode="External"/><Relationship Id="rId144" Type="http://schemas.openxmlformats.org/officeDocument/2006/relationships/hyperlink" Target="http://docs.napams.org/NapamsDocuments/NAFRC13257932016/Product_64716/ProductWholeViewImage.jpg" TargetMode="External"/><Relationship Id="rId145" Type="http://schemas.openxmlformats.org/officeDocument/2006/relationships/hyperlink" Target="http://docs.napams.org/NapamsDocuments/NAFRC13257932016/Product_64717/ProductFrontViewImage.jpg" TargetMode="External"/><Relationship Id="rId146" Type="http://schemas.openxmlformats.org/officeDocument/2006/relationships/hyperlink" Target="http://docs.napams.org/NapamsDocuments/NAFRC13257932016/Product_64717/ProductWholeViewImage.jpg" TargetMode="External"/><Relationship Id="rId147" Type="http://schemas.openxmlformats.org/officeDocument/2006/relationships/hyperlink" Target="http://docs.napams.org/NapamsDocuments/NAFRC13257932016/Product_64718/ProductFrontViewImage.jpg" TargetMode="External"/><Relationship Id="rId148" Type="http://schemas.openxmlformats.org/officeDocument/2006/relationships/hyperlink" Target="http://docs.napams.org/NapamsDocuments/NAFRC13257932016/Product_64718/ProductWholeViewImage.jpg" TargetMode="External"/><Relationship Id="rId149" Type="http://schemas.openxmlformats.org/officeDocument/2006/relationships/hyperlink" Target="http://docs.napams.org/NapamsDocuments/NAFRC13257932016/Product_64719/ProductFrontViewImage.jpg" TargetMode="External"/><Relationship Id="rId150" Type="http://schemas.openxmlformats.org/officeDocument/2006/relationships/hyperlink" Target="http://docs.napams.org/NapamsDocuments/NAFRC13257932016/Product_64719/ProductWholeViewImage.jpg" TargetMode="External"/><Relationship Id="rId151" Type="http://schemas.openxmlformats.org/officeDocument/2006/relationships/hyperlink" Target="http://docs.napams.org/NapamsDocuments/NAFRC13257932016/Product_64721/ProductFrontViewImage.jpg" TargetMode="External"/><Relationship Id="rId152" Type="http://schemas.openxmlformats.org/officeDocument/2006/relationships/hyperlink" Target="http://docs.napams.org/NapamsDocuments/NAFRC13257932016/Product_64721/ProductWholeViewImage.jpg" TargetMode="External"/><Relationship Id="rId153" Type="http://schemas.openxmlformats.org/officeDocument/2006/relationships/hyperlink" Target="http://docs.napams.org/NapamsDocuments/NAFRC13257932016/Product_64722/ProductFrontViewImage.jpg" TargetMode="External"/><Relationship Id="rId154" Type="http://schemas.openxmlformats.org/officeDocument/2006/relationships/hyperlink" Target="http://docs.napams.org/NapamsDocuments/NAFRC13257932016/Product_64722/ProductWholeViewImage.jpg" TargetMode="External"/><Relationship Id="rId155" Type="http://schemas.openxmlformats.org/officeDocument/2006/relationships/hyperlink" Target="http://docs.napams.org/NapamsDocuments/NAFRC13257932016/Product_64723/ProductFrontViewImage.jpg" TargetMode="External"/><Relationship Id="rId156" Type="http://schemas.openxmlformats.org/officeDocument/2006/relationships/hyperlink" Target="http://docs.napams.org/NapamsDocuments/NAFRC13257932016/Product_64723/ProductWholeViewImage.jpg" TargetMode="External"/><Relationship Id="rId157" Type="http://schemas.openxmlformats.org/officeDocument/2006/relationships/hyperlink" Target="http://docs.napams.org/NapamsDocuments/NAFRC13257932016/Product_64724/ProductFrontViewImage.jpg" TargetMode="External"/><Relationship Id="rId158" Type="http://schemas.openxmlformats.org/officeDocument/2006/relationships/hyperlink" Target="http://docs.napams.org/NapamsDocuments/NAFRC13257932016/Product_64724/ProductWholeViewImage.jpg" TargetMode="External"/><Relationship Id="rId159" Type="http://schemas.openxmlformats.org/officeDocument/2006/relationships/hyperlink" Target="http://docs.napams.org/NapamsDocuments/NAFRC13257932016/Product_64725/ProductFrontViewImage.jpg" TargetMode="External"/><Relationship Id="rId160" Type="http://schemas.openxmlformats.org/officeDocument/2006/relationships/hyperlink" Target="http://docs.napams.org/NapamsDocuments/NAFRC13257932016/Product_64725/ProductWholeViewImage.jpg" TargetMode="External"/><Relationship Id="rId161" Type="http://schemas.openxmlformats.org/officeDocument/2006/relationships/hyperlink" Target="http://docs.napams.org/NapamsDocuments/NAF6695562006/Product_64777/ProductFrontViewImage.jpg" TargetMode="External"/><Relationship Id="rId162" Type="http://schemas.openxmlformats.org/officeDocument/2006/relationships/hyperlink" Target="http://docs.napams.org/NapamsDocuments/NAF6695562006/Product_64777/ProductWholeViewImage.jpg" TargetMode="External"/><Relationship Id="rId163" Type="http://schemas.openxmlformats.org/officeDocument/2006/relationships/hyperlink" Target="http://docs.napams.org/NapamsDocuments/NAF1124021988/Product_64802/ProductFrontViewImage.jpeg" TargetMode="External"/><Relationship Id="rId164" Type="http://schemas.openxmlformats.org/officeDocument/2006/relationships/hyperlink" Target="http://docs.napams.org/NapamsDocuments/NAF1124021988/Product_64802/ProductWholeViewImage.jpeg" TargetMode="External"/><Relationship Id="rId165" Type="http://schemas.openxmlformats.org/officeDocument/2006/relationships/hyperlink" Target="http://docs.napams.org/NapamsDocuments/NAF1124021988/Product_64807/ProductFrontViewImage.jpg" TargetMode="External"/><Relationship Id="rId166" Type="http://schemas.openxmlformats.org/officeDocument/2006/relationships/hyperlink" Target="http://docs.napams.org/NapamsDocuments/NAF1124021988/Product_64807/ProductWholeViewImage.jpeg" TargetMode="External"/><Relationship Id="rId167" Type="http://schemas.openxmlformats.org/officeDocument/2006/relationships/hyperlink" Target="http://docs.napams.org/NapamsDocuments/NAF1124021988/Product_64808/ProductFrontViewImage.jpeg" TargetMode="External"/><Relationship Id="rId168" Type="http://schemas.openxmlformats.org/officeDocument/2006/relationships/hyperlink" Target="http://docs.napams.org/NapamsDocuments/NAF1124021988/Product_64808/ProductWholeViewImage.jpeg" TargetMode="External"/><Relationship Id="rId169" Type="http://schemas.openxmlformats.org/officeDocument/2006/relationships/hyperlink" Target="http://docs.napams.org/NapamsDocuments/NAFRC13257932016/Product_65925/ProductFrontViewImage.jpg" TargetMode="External"/><Relationship Id="rId170" Type="http://schemas.openxmlformats.org/officeDocument/2006/relationships/hyperlink" Target="http://docs.napams.org/NapamsDocuments/NAFRC13257932016/Product_65925/ProductWholeViewImage.jpg" TargetMode="External"/><Relationship Id="rId171" Type="http://schemas.openxmlformats.org/officeDocument/2006/relationships/hyperlink" Target="http://docs.napams.org/NapamsDocuments/NAFRC13257932016/Product_65928/ProductFrontViewImage.jpg" TargetMode="External"/><Relationship Id="rId172" Type="http://schemas.openxmlformats.org/officeDocument/2006/relationships/hyperlink" Target="http://docs.napams.org/NapamsDocuments/NAFRC13257932016/Product_65928/ProductWholeViewImage.jpg" TargetMode="External"/><Relationship Id="rId173" Type="http://schemas.openxmlformats.org/officeDocument/2006/relationships/hyperlink" Target="http://docs.napams.org/NapamsDocuments/NAFRC13257932016/Product_65929/ProductFrontViewImage.jpg" TargetMode="External"/><Relationship Id="rId174" Type="http://schemas.openxmlformats.org/officeDocument/2006/relationships/hyperlink" Target="http://docs.napams.org/NapamsDocuments/NAFRC13257932016/Product_65929/ProductWholeViewImage.jpg" TargetMode="External"/><Relationship Id="rId175" Type="http://schemas.openxmlformats.org/officeDocument/2006/relationships/hyperlink" Target="http://docs.napams.org/NapamsDocuments/NAFRC13257932016/Product_65933/ProductFrontViewImage.jpg" TargetMode="External"/><Relationship Id="rId176" Type="http://schemas.openxmlformats.org/officeDocument/2006/relationships/hyperlink" Target="http://docs.napams.org/NapamsDocuments/NAFRC13257932016/Product_65933/ProductWholeViewImage.jpg" TargetMode="External"/><Relationship Id="rId177" Type="http://schemas.openxmlformats.org/officeDocument/2006/relationships/hyperlink" Target="http://docs.napams.org/NapamsDocuments/NAFRC13257932016/Product_65934/ProductFrontViewImage.jpg" TargetMode="External"/><Relationship Id="rId178" Type="http://schemas.openxmlformats.org/officeDocument/2006/relationships/hyperlink" Target="http://docs.napams.org/NapamsDocuments/NAFRC13257932016/Product_65934/ProductWholeViewImage.jpg" TargetMode="External"/><Relationship Id="rId179" Type="http://schemas.openxmlformats.org/officeDocument/2006/relationships/hyperlink" Target="http://docs.napams.org/NapamsDocuments/NAFRC13257932016/Product_65935/ProductFrontViewImage.jpg" TargetMode="External"/><Relationship Id="rId180" Type="http://schemas.openxmlformats.org/officeDocument/2006/relationships/hyperlink" Target="http://docs.napams.org/NapamsDocuments/NAFRC13257932016/Product_65935/ProductWholeViewImage.jpg" TargetMode="External"/><Relationship Id="rId181" Type="http://schemas.openxmlformats.org/officeDocument/2006/relationships/hyperlink" Target="http://docs.napams.org/NapamsDocuments/NAFRC13257932016/Product_65940/ProductFrontViewImage.jpg" TargetMode="External"/><Relationship Id="rId182" Type="http://schemas.openxmlformats.org/officeDocument/2006/relationships/hyperlink" Target="http://docs.napams.org/NapamsDocuments/NAFRC13257932016/Product_65940/ProductWholeViewImage.jpg" TargetMode="External"/><Relationship Id="rId183" Type="http://schemas.openxmlformats.org/officeDocument/2006/relationships/hyperlink" Target="http://docs.napams.org/NapamsDocuments/NAFRC13257932016/Product_65941/ProductFrontViewImage.jpg" TargetMode="External"/><Relationship Id="rId184" Type="http://schemas.openxmlformats.org/officeDocument/2006/relationships/hyperlink" Target="http://docs.napams.org/NapamsDocuments/NAFRC13257932016/Product_65941/ProductWholeViewImage.jpg" TargetMode="External"/><Relationship Id="rId185" Type="http://schemas.openxmlformats.org/officeDocument/2006/relationships/hyperlink" Target="http://docs.napams.org/NapamsDocuments/NAFRC13257932016/Product_66024/ProductFrontViewImage.jpg" TargetMode="External"/><Relationship Id="rId186" Type="http://schemas.openxmlformats.org/officeDocument/2006/relationships/hyperlink" Target="http://docs.napams.org/NapamsDocuments/NAFRC13257932016/Product_66024/ProductWholeViewImage.jpg" TargetMode="External"/><Relationship Id="rId187" Type="http://schemas.openxmlformats.org/officeDocument/2006/relationships/hyperlink" Target="http://docs.napams.org/NapamsDocuments/NAFRC13257932016/Product_66025/ProductFrontViewImage.jpg" TargetMode="External"/><Relationship Id="rId188" Type="http://schemas.openxmlformats.org/officeDocument/2006/relationships/hyperlink" Target="http://docs.napams.org/NapamsDocuments/NAFRC13257932016/Product_66025/ProductWholeViewImage.jpg" TargetMode="External"/><Relationship Id="rId189" Type="http://schemas.openxmlformats.org/officeDocument/2006/relationships/hyperlink" Target="http://docs.napams.org/NapamsDocuments/NAFRC13257932016/Product_66026/ProductFrontViewImage.jpg" TargetMode="External"/><Relationship Id="rId190" Type="http://schemas.openxmlformats.org/officeDocument/2006/relationships/hyperlink" Target="http://docs.napams.org/NapamsDocuments/NAFRC13257932016/Product_66026/ProductWholeViewImage.jpg" TargetMode="External"/><Relationship Id="rId191" Type="http://schemas.openxmlformats.org/officeDocument/2006/relationships/hyperlink" Target="http://docs.napams.org/NapamsDocuments/NAFRC13257932016/Product_66027/ProductFrontViewImage.jpg" TargetMode="External"/><Relationship Id="rId192" Type="http://schemas.openxmlformats.org/officeDocument/2006/relationships/hyperlink" Target="http://docs.napams.org/NapamsDocuments/NAFRC13257932016/Product_66027/ProductWholeViewImage.jpg" TargetMode="External"/><Relationship Id="rId193" Type="http://schemas.openxmlformats.org/officeDocument/2006/relationships/hyperlink" Target="http://docs.napams.org/NapamsDocuments/NAFRC13257932016/Product_66028/ProductFrontViewImage.jpg" TargetMode="External"/><Relationship Id="rId194" Type="http://schemas.openxmlformats.org/officeDocument/2006/relationships/hyperlink" Target="http://docs.napams.org/NapamsDocuments/NAFRC13257932016/Product_66028/ProductWholeViewImage.jpg" TargetMode="External"/><Relationship Id="rId195" Type="http://schemas.openxmlformats.org/officeDocument/2006/relationships/hyperlink" Target="http://docs.napams.org/NapamsDocuments/NAFRC13257932016/Product_66029/ProductFrontViewImage.jpg" TargetMode="External"/><Relationship Id="rId196" Type="http://schemas.openxmlformats.org/officeDocument/2006/relationships/hyperlink" Target="http://docs.napams.org/NapamsDocuments/NAFRC13257932016/Product_66029/ProductWholeViewImage.jpg" TargetMode="External"/><Relationship Id="rId197" Type="http://schemas.openxmlformats.org/officeDocument/2006/relationships/hyperlink" Target="http://docs.napams.org/NapamsDocuments/NAFRC13257932016/Product_66030/ProductFrontViewImage.jpg" TargetMode="External"/><Relationship Id="rId198" Type="http://schemas.openxmlformats.org/officeDocument/2006/relationships/hyperlink" Target="http://docs.napams.org/NapamsDocuments/NAFRC13257932016/Product_66030/ProductWholeViewImage.jpg" TargetMode="External"/><Relationship Id="rId199" Type="http://schemas.openxmlformats.org/officeDocument/2006/relationships/hyperlink" Target="http://docs.napams.org/NapamsDocuments/NAFRC13257932016/Product_66031/ProductFrontViewImage.jpg" TargetMode="External"/><Relationship Id="rId200" Type="http://schemas.openxmlformats.org/officeDocument/2006/relationships/hyperlink" Target="http://docs.napams.org/NapamsDocuments/NAFRC13257932016/Product_66031/ProductWholeViewImage.jpg" TargetMode="External"/><Relationship Id="rId201" Type="http://schemas.openxmlformats.org/officeDocument/2006/relationships/hyperlink" Target="http://docs.napams.org/NapamsDocuments/NAFRC13257932016/Product_66034/ProductFrontViewImage.jpg" TargetMode="External"/><Relationship Id="rId202" Type="http://schemas.openxmlformats.org/officeDocument/2006/relationships/hyperlink" Target="http://docs.napams.org/NapamsDocuments/NAFRC13257932016/Product_66034/ProductWholeViewImage.jpg" TargetMode="External"/><Relationship Id="rId203" Type="http://schemas.openxmlformats.org/officeDocument/2006/relationships/hyperlink" Target="http://docs.napams.org/NapamsDocuments/NAFRC13257932016/Product_66035/ProductFrontViewImage.jpg" TargetMode="External"/><Relationship Id="rId204" Type="http://schemas.openxmlformats.org/officeDocument/2006/relationships/hyperlink" Target="http://docs.napams.org/NapamsDocuments/NAFRC13257932016/Product_66035/ProductWholeViewImage.jpg" TargetMode="External"/><Relationship Id="rId205" Type="http://schemas.openxmlformats.org/officeDocument/2006/relationships/hyperlink" Target="http://docs.napams.org/NapamsDocuments/NAFRC13257932016/Product_66036/ProductFrontViewImage.jpg" TargetMode="External"/><Relationship Id="rId206" Type="http://schemas.openxmlformats.org/officeDocument/2006/relationships/hyperlink" Target="http://docs.napams.org/NapamsDocuments/NAFRC13257932016/Product_66036/ProductWholeViewImage.jpg" TargetMode="External"/><Relationship Id="rId207" Type="http://schemas.openxmlformats.org/officeDocument/2006/relationships/hyperlink" Target="http://docs.napams.org/NapamsDocuments/NAFRC13257932016/Product_66037/ProductFrontViewImage.jpg" TargetMode="External"/><Relationship Id="rId208" Type="http://schemas.openxmlformats.org/officeDocument/2006/relationships/hyperlink" Target="http://docs.napams.org/NapamsDocuments/NAFRC13257932016/Product_66037/ProductWholeViewImage.jpg" TargetMode="External"/><Relationship Id="rId209" Type="http://schemas.openxmlformats.org/officeDocument/2006/relationships/hyperlink" Target="http://docs.napams.org/NapamsDocuments/NAFRC13257932016/Product_66038/ProductFrontViewImage.JPG" TargetMode="External"/><Relationship Id="rId210" Type="http://schemas.openxmlformats.org/officeDocument/2006/relationships/hyperlink" Target="http://docs.napams.org/NapamsDocuments/NAFRC13257932016/Product_66038/ProductWholeViewImage.JPG" TargetMode="External"/><Relationship Id="rId211" Type="http://schemas.openxmlformats.org/officeDocument/2006/relationships/hyperlink" Target="http://docs.napams.org/NapamsDocuments/NAFRC13257932016/Product_66039/ProductFrontViewImage.jpg" TargetMode="External"/><Relationship Id="rId212" Type="http://schemas.openxmlformats.org/officeDocument/2006/relationships/hyperlink" Target="http://docs.napams.org/NapamsDocuments/NAFRC13257932016/Product_66039/ProductWholeViewImage.jpg" TargetMode="External"/><Relationship Id="rId213" Type="http://schemas.openxmlformats.org/officeDocument/2006/relationships/hyperlink" Target="http://docs.napams.org/NapamsDocuments/NAFRC13257932016/Product_66040/ProductFrontViewImage.jpg" TargetMode="External"/><Relationship Id="rId214" Type="http://schemas.openxmlformats.org/officeDocument/2006/relationships/hyperlink" Target="http://docs.napams.org/NapamsDocuments/NAFRC13257932016/Product_66040/ProductWholeViewImage.jpg" TargetMode="External"/><Relationship Id="rId215" Type="http://schemas.openxmlformats.org/officeDocument/2006/relationships/hyperlink" Target="http://docs.napams.org/NapamsDocuments/NAFRC13257932016/Product_66042/ProductFrontViewImage.jpg" TargetMode="External"/><Relationship Id="rId216" Type="http://schemas.openxmlformats.org/officeDocument/2006/relationships/hyperlink" Target="http://docs.napams.org/NapamsDocuments/NAFRC13257932016/Product_66042/ProductWholeViewImage.jpg" TargetMode="External"/><Relationship Id="rId217" Type="http://schemas.openxmlformats.org/officeDocument/2006/relationships/hyperlink" Target="http://docs.napams.org/NapamsDocuments/NAFRC13257932016/Product_66043/ProductFrontViewImage.jpg" TargetMode="External"/><Relationship Id="rId218" Type="http://schemas.openxmlformats.org/officeDocument/2006/relationships/hyperlink" Target="http://docs.napams.org/NapamsDocuments/NAFRC13257932016/Product_66043/ProductWholeViewImage.jpg" TargetMode="External"/><Relationship Id="rId219" Type="http://schemas.openxmlformats.org/officeDocument/2006/relationships/hyperlink" Target="http://docs.napams.org/NapamsDocuments/NAFRC13257932016/Product_66044/ProductFrontViewImage.jpg" TargetMode="External"/><Relationship Id="rId220" Type="http://schemas.openxmlformats.org/officeDocument/2006/relationships/hyperlink" Target="http://docs.napams.org/NapamsDocuments/NAFRC13257932016/Product_66044/ProductWholeViewImage.jpg" TargetMode="External"/><Relationship Id="rId221" Type="http://schemas.openxmlformats.org/officeDocument/2006/relationships/hyperlink" Target="http://docs.napams.org/NapamsDocuments/NAFRC13257932016/Product_66046/ProductFrontViewImage.jpg" TargetMode="External"/><Relationship Id="rId222" Type="http://schemas.openxmlformats.org/officeDocument/2006/relationships/hyperlink" Target="http://docs.napams.org/NapamsDocuments/NAFRC13257932016/Product_66046/ProductWholeViewImage.jpg" TargetMode="External"/><Relationship Id="rId223" Type="http://schemas.openxmlformats.org/officeDocument/2006/relationships/hyperlink" Target="http://docs.napams.org/NapamsDocuments/NAFrc4684182002/Product_64690/ProductFrontViewImage.jpg" TargetMode="External"/><Relationship Id="rId224" Type="http://schemas.openxmlformats.org/officeDocument/2006/relationships/hyperlink" Target="http://docs.napams.org/NapamsDocuments/NAFrc4684182002/Product_64690/ProductWholeViewImage.jpg" TargetMode="External"/><Relationship Id="rId225" Type="http://schemas.openxmlformats.org/officeDocument/2006/relationships/hyperlink" Target="http://docs.napams.org/NapamsDocuments/NAFRC391911981/Product_65982/ProductFrontViewImage.jpg" TargetMode="External"/><Relationship Id="rId226" Type="http://schemas.openxmlformats.org/officeDocument/2006/relationships/hyperlink" Target="http://docs.napams.org/NapamsDocuments/NAFRC391911981/Product_65982/ProductWholeViewImage.jpg" TargetMode="External"/><Relationship Id="rId227" Type="http://schemas.openxmlformats.org/officeDocument/2006/relationships/hyperlink" Target="http://docs.napams.org/NapamsDocuments/NAFRC241922015/Product_66384/ProductFrontViewImage.jpg" TargetMode="External"/><Relationship Id="rId228" Type="http://schemas.openxmlformats.org/officeDocument/2006/relationships/hyperlink" Target="http://docs.napams.org/NapamsDocuments/NAFRC241922015/Product_66384/ProductWholeViewImage.jpg" TargetMode="External"/><Relationship Id="rId229" Type="http://schemas.openxmlformats.org/officeDocument/2006/relationships/hyperlink" Target="http://docs.napams.org/NapamsDocuments/NAFRC241922015/Product_66387/ProductFrontViewImage.jpg" TargetMode="External"/><Relationship Id="rId230" Type="http://schemas.openxmlformats.org/officeDocument/2006/relationships/hyperlink" Target="http://docs.napams.org/NapamsDocuments/NAFRC241922015/Product_66387/ProductWholeViewImage.jpg" TargetMode="External"/><Relationship Id="rId231" Type="http://schemas.openxmlformats.org/officeDocument/2006/relationships/hyperlink" Target="http://docs.napams.org/NapamsDocuments/NAFRC241922015/Product_66388/ProductFrontViewImage.jpg" TargetMode="External"/><Relationship Id="rId232" Type="http://schemas.openxmlformats.org/officeDocument/2006/relationships/hyperlink" Target="http://docs.napams.org/NapamsDocuments/NAFRC241922015/Product_66388/ProductWholeViewImage.jpg" TargetMode="External"/><Relationship Id="rId233" Type="http://schemas.openxmlformats.org/officeDocument/2006/relationships/hyperlink" Target="http://docs.napams.org/NapamsDocuments/NAFRC241922015/Product_66389/ProductFrontViewImage.jpg" TargetMode="External"/><Relationship Id="rId234" Type="http://schemas.openxmlformats.org/officeDocument/2006/relationships/hyperlink" Target="http://docs.napams.org/NapamsDocuments/NAFRC241922015/Product_66389/ProductWholeViewImage.jpg" TargetMode="External"/><Relationship Id="rId235" Type="http://schemas.openxmlformats.org/officeDocument/2006/relationships/hyperlink" Target="http://docs.napams.org/NapamsDocuments/NAFRC.9634312011/Product_66395/ProductFrontViewImage.jpg" TargetMode="External"/><Relationship Id="rId236" Type="http://schemas.openxmlformats.org/officeDocument/2006/relationships/hyperlink" Target="http://docs.napams.org/NapamsDocuments/NAFRC.9634312011/Product_66395/ProductWholeViewImage.jpg" TargetMode="External"/><Relationship Id="rId237" Type="http://schemas.openxmlformats.org/officeDocument/2006/relationships/hyperlink" Target="http://docs.napams.org/NapamsDocuments/NAFRC8070602011/Product_66406/ProductFrontViewImage.JPG" TargetMode="External"/><Relationship Id="rId238" Type="http://schemas.openxmlformats.org/officeDocument/2006/relationships/hyperlink" Target="http://docs.napams.org/NapamsDocuments/NAFRC8070602011/Product_66406/ProductWholeViewImage.JPG" TargetMode="External"/><Relationship Id="rId239" Type="http://schemas.openxmlformats.org/officeDocument/2006/relationships/hyperlink" Target="http://docs.napams.org/NapamsDocuments/NAFCAC/IT/NO34741985/Product_66292/ProductFrontViewImage.jpg" TargetMode="External"/><Relationship Id="rId240" Type="http://schemas.openxmlformats.org/officeDocument/2006/relationships/hyperlink" Target="http://docs.napams.org/NapamsDocuments/NAFCAC/IT/NO34741985/Product_66292/ProductWholeViewImage.jpg" TargetMode="External"/><Relationship Id="rId241" Type="http://schemas.openxmlformats.org/officeDocument/2006/relationships/hyperlink" Target="http://docs.napams.org/NapamsDocuments/NAFRC.2576091994/Product_67583/ProductFrontViewImage.jpg" TargetMode="External"/><Relationship Id="rId242" Type="http://schemas.openxmlformats.org/officeDocument/2006/relationships/hyperlink" Target="http://docs.napams.org/NapamsDocuments/NAFRC.2576091994/Product_67583/ProductWholeViewImage.jpg" TargetMode="External"/><Relationship Id="rId243" Type="http://schemas.openxmlformats.org/officeDocument/2006/relationships/hyperlink" Target="http://docs.napams.org/NapamsDocuments/NAFRC.2576091994/Product_67684/ProductFrontViewImage.jpg" TargetMode="External"/><Relationship Id="rId244" Type="http://schemas.openxmlformats.org/officeDocument/2006/relationships/hyperlink" Target="http://docs.napams.org/NapamsDocuments/NAFRC.2576091994/Product_67684/ProductWholeViewImage.jpg" TargetMode="External"/><Relationship Id="rId245" Type="http://schemas.openxmlformats.org/officeDocument/2006/relationships/hyperlink" Target="http://docs.napams.org/NapamsDocuments/NAFRC4097952001/Product_67701/ProductFrontViewImage.JPG" TargetMode="External"/><Relationship Id="rId246" Type="http://schemas.openxmlformats.org/officeDocument/2006/relationships/hyperlink" Target="http://docs.napams.org/NapamsDocuments/NAFRC4097952001/Product_67701/ProductWholeViewImage.JPG" TargetMode="External"/><Relationship Id="rId247" Type="http://schemas.openxmlformats.org/officeDocument/2006/relationships/hyperlink" Target="http://docs.napams.org/NapamsDocuments/NAFRC2437572009/Product_67950/ProductFrontViewImage.jpeg" TargetMode="External"/><Relationship Id="rId248" Type="http://schemas.openxmlformats.org/officeDocument/2006/relationships/hyperlink" Target="http://docs.napams.org/NapamsDocuments/NAFRC2437572009/Product_67950/ProductWholeViewImage.jpeg" TargetMode="External"/><Relationship Id="rId249" Type="http://schemas.openxmlformats.org/officeDocument/2006/relationships/hyperlink" Target="http://docs.napams.org/NapamsDocuments/NAFRC.4724482003/Product_68442/ProductFrontViewImage.jpg" TargetMode="External"/><Relationship Id="rId250" Type="http://schemas.openxmlformats.org/officeDocument/2006/relationships/hyperlink" Target="http://docs.napams.org/NapamsDocuments/NAFRC.4724482003/Product_68442/ProductWholeViewImage.jpg" TargetMode="External"/><Relationship Id="rId251" Type="http://schemas.openxmlformats.org/officeDocument/2006/relationships/hyperlink" Target="http://docs.napams.org/NapamsDocuments/NAFRC.4724482003/Product_68465/ProductFrontViewImage.jpg" TargetMode="External"/><Relationship Id="rId252" Type="http://schemas.openxmlformats.org/officeDocument/2006/relationships/hyperlink" Target="http://docs.napams.org/NapamsDocuments/NAFRC.4724482003/Product_68465/ProductWholeViewImage.jpg" TargetMode="External"/><Relationship Id="rId253" Type="http://schemas.openxmlformats.org/officeDocument/2006/relationships/hyperlink" Target="http://docs.napams.org/NapamsDocuments/NAFRC.4724482003/Product_68466/ProductFrontViewImage.jpg" TargetMode="External"/><Relationship Id="rId254" Type="http://schemas.openxmlformats.org/officeDocument/2006/relationships/hyperlink" Target="http://docs.napams.org/NapamsDocuments/NAFRC.4724482003/Product_68466/ProductWholeViewImage.jpg" TargetMode="External"/><Relationship Id="rId255" Type="http://schemas.openxmlformats.org/officeDocument/2006/relationships/hyperlink" Target="http://docs.napams.org/NapamsDocuments/NAFRC.4724482003/Product_68467/ProductFrontViewImage.jpg" TargetMode="External"/><Relationship Id="rId256" Type="http://schemas.openxmlformats.org/officeDocument/2006/relationships/hyperlink" Target="http://docs.napams.org/NapamsDocuments/NAFRC.4724482003/Product_68467/ProductWholeViewImage.jpg" TargetMode="External"/><Relationship Id="rId257" Type="http://schemas.openxmlformats.org/officeDocument/2006/relationships/hyperlink" Target="http://docs.napams.org/NapamsDocuments/NAFRC.4724482003/Product_68468/ProductFrontViewImage.jpg" TargetMode="External"/><Relationship Id="rId258" Type="http://schemas.openxmlformats.org/officeDocument/2006/relationships/hyperlink" Target="http://docs.napams.org/NapamsDocuments/NAFRC.4724482003/Product_68468/ProductWholeViewImage.jpg" TargetMode="External"/><Relationship Id="rId259" Type="http://schemas.openxmlformats.org/officeDocument/2006/relationships/hyperlink" Target="http://docs.napams.org/NapamsDocuments/NAFRC12017852014/Product_68793/ProductFrontViewImage.jpeg" TargetMode="External"/><Relationship Id="rId260" Type="http://schemas.openxmlformats.org/officeDocument/2006/relationships/hyperlink" Target="http://docs.napams.org/NapamsDocuments/NAFRC12017852014/Product_68793/ProductWholeViewImage.jpeg" TargetMode="External"/><Relationship Id="rId261" Type="http://schemas.openxmlformats.org/officeDocument/2006/relationships/hyperlink" Target="http://docs.napams.org/NapamsDocuments/NAFRC12017852014/Product_68819/ProductFrontViewImage.jpg" TargetMode="External"/><Relationship Id="rId262" Type="http://schemas.openxmlformats.org/officeDocument/2006/relationships/hyperlink" Target="http://docs.napams.org/NapamsDocuments/NAFRC12017852014/Product_68819/ProductWholeViewImage.jpg" TargetMode="External"/><Relationship Id="rId263" Type="http://schemas.openxmlformats.org/officeDocument/2006/relationships/hyperlink" Target="http://docs.napams.org/NapamsDocuments/NAFRC12017852014/Product_68828/ProductFrontViewImage.jpg" TargetMode="External"/><Relationship Id="rId264" Type="http://schemas.openxmlformats.org/officeDocument/2006/relationships/hyperlink" Target="http://docs.napams.org/NapamsDocuments/NAFRC12017852014/Product_68828/ProductWholeViewImage.jpg" TargetMode="External"/><Relationship Id="rId265" Type="http://schemas.openxmlformats.org/officeDocument/2006/relationships/hyperlink" Target="http://docs.napams.org/NapamsDocuments/NAFRCN14616172017/Product_68999/ProductFrontViewImage.jpg" TargetMode="External"/><Relationship Id="rId266" Type="http://schemas.openxmlformats.org/officeDocument/2006/relationships/hyperlink" Target="http://docs.napams.org/NapamsDocuments/NAFRCN14616172017/Product_68999/ProductWholeViewImage.jpg" TargetMode="External"/><Relationship Id="rId267" Type="http://schemas.openxmlformats.org/officeDocument/2006/relationships/hyperlink" Target="http://docs.napams.org/NapamsDocuments/NAFRCN14616172017/Product_69000/ProductFrontViewImage.jpg" TargetMode="External"/><Relationship Id="rId268" Type="http://schemas.openxmlformats.org/officeDocument/2006/relationships/hyperlink" Target="http://docs.napams.org/NapamsDocuments/NAFRCN14616172017/Product_69000/ProductWholeViewImage.jpg" TargetMode="External"/><Relationship Id="rId269" Type="http://schemas.openxmlformats.org/officeDocument/2006/relationships/hyperlink" Target="http://docs.napams.org/NapamsDocuments/NAFRC1804341991/Product_69148/ProductFrontViewImage.JPG" TargetMode="External"/><Relationship Id="rId270" Type="http://schemas.openxmlformats.org/officeDocument/2006/relationships/hyperlink" Target="http://docs.napams.org/NapamsDocuments/NAFRC1804341991/Product_69148/ProductWholeViewImage.JPG" TargetMode="External"/><Relationship Id="rId271" Type="http://schemas.openxmlformats.org/officeDocument/2006/relationships/hyperlink" Target="http://docs.napams.org/NapamsDocuments/NAFRC1804341991/Product_69158/ProductFrontViewImage.JPG" TargetMode="External"/><Relationship Id="rId272" Type="http://schemas.openxmlformats.org/officeDocument/2006/relationships/hyperlink" Target="http://docs.napams.org/NapamsDocuments/NAFRC1804341991/Product_69158/ProductWholeViewImage.JPG" TargetMode="External"/><Relationship Id="rId273" Type="http://schemas.openxmlformats.org/officeDocument/2006/relationships/hyperlink" Target="http://docs.napams.org/NapamsDocuments/NAFRC3722701999/Product_69287/ProductFrontViewImage.jpg" TargetMode="External"/><Relationship Id="rId274" Type="http://schemas.openxmlformats.org/officeDocument/2006/relationships/hyperlink" Target="http://docs.napams.org/NapamsDocuments/NAFRC3722701999/Product_69287/ProductWholeViewImage.jpg" TargetMode="External"/><Relationship Id="rId275" Type="http://schemas.openxmlformats.org/officeDocument/2006/relationships/hyperlink" Target="http://docs.napams.org/NapamsDocuments/NAF31591962/Product_69412/ProductFrontViewImage.JPG" TargetMode="External"/><Relationship Id="rId276" Type="http://schemas.openxmlformats.org/officeDocument/2006/relationships/hyperlink" Target="http://docs.napams.org/NapamsDocuments/NAF31591962/Product_69412/ProductWholeViewImage.JPG" TargetMode="External"/><Relationship Id="rId277" Type="http://schemas.openxmlformats.org/officeDocument/2006/relationships/hyperlink" Target="http://docs.napams.org/NapamsDocuments/NAF31591962/Product_69433/ProductFrontViewImage.JPG" TargetMode="External"/><Relationship Id="rId278" Type="http://schemas.openxmlformats.org/officeDocument/2006/relationships/hyperlink" Target="http://docs.napams.org/NapamsDocuments/NAF31591962/Product_69433/ProductWholeViewImage.JPG" TargetMode="External"/><Relationship Id="rId279" Type="http://schemas.openxmlformats.org/officeDocument/2006/relationships/hyperlink" Target="http://docs.napams.org/NapamsDocuments/NAF2039501992/Product_69615/ProductFrontViewImage.jpg" TargetMode="External"/><Relationship Id="rId280" Type="http://schemas.openxmlformats.org/officeDocument/2006/relationships/hyperlink" Target="http://docs.napams.org/NapamsDocuments/NAF2039501992/Product_69615/ProductWholeViewImage.jpg" TargetMode="External"/><Relationship Id="rId281" Type="http://schemas.openxmlformats.org/officeDocument/2006/relationships/hyperlink" Target="http://docs.napams.org/NapamsDocuments/NAF0023356732014/Product_69701/ProductFrontViewImage.jpg" TargetMode="External"/><Relationship Id="rId282" Type="http://schemas.openxmlformats.org/officeDocument/2006/relationships/hyperlink" Target="http://docs.napams.org/NapamsDocuments/NAF0023356732014/Product_69701/ProductWholeViewImage.jpg" TargetMode="External"/><Relationship Id="rId283" Type="http://schemas.openxmlformats.org/officeDocument/2006/relationships/hyperlink" Target="http://docs.napams.org/NapamsDocuments/NAF1593871990/Product_69755/ProductFrontViewImage.jpg" TargetMode="External"/><Relationship Id="rId284" Type="http://schemas.openxmlformats.org/officeDocument/2006/relationships/hyperlink" Target="http://docs.napams.org/NapamsDocuments/NAF1593871990/Product_69755/ProductWholeViewImage.jpg" TargetMode="External"/><Relationship Id="rId285" Type="http://schemas.openxmlformats.org/officeDocument/2006/relationships/hyperlink" Target="http://docs.napams.org/NapamsDocuments/NAF31591962/Product_69765/ProductFrontViewImage.JPG" TargetMode="External"/><Relationship Id="rId286" Type="http://schemas.openxmlformats.org/officeDocument/2006/relationships/hyperlink" Target="http://docs.napams.org/NapamsDocuments/NAF31591962/Product_69765/ProductWholeViewImage.JPG" TargetMode="External"/><Relationship Id="rId287" Type="http://schemas.openxmlformats.org/officeDocument/2006/relationships/hyperlink" Target="http://docs.napams.org/NapamsDocuments/NAF8673212010/Product_69822/ProductFrontViewImage.jpg" TargetMode="External"/><Relationship Id="rId288" Type="http://schemas.openxmlformats.org/officeDocument/2006/relationships/hyperlink" Target="http://docs.napams.org/NapamsDocuments/NAF8673212010/Product_69822/ProductWholeViewImage.jpg" TargetMode="External"/><Relationship Id="rId289" Type="http://schemas.openxmlformats.org/officeDocument/2006/relationships/hyperlink" Target="http://docs.napams.org/NapamsDocuments/NAF8673212010/Product_69826/ProductFrontViewImage.jpg" TargetMode="External"/><Relationship Id="rId290" Type="http://schemas.openxmlformats.org/officeDocument/2006/relationships/hyperlink" Target="http://docs.napams.org/NapamsDocuments/NAF8673212010/Product_69826/ProductWholeViewImage.jpg" TargetMode="External"/><Relationship Id="rId291" Type="http://schemas.openxmlformats.org/officeDocument/2006/relationships/hyperlink" Target="http://docs.napams.org/NapamsDocuments/NAF8673212010/Product_69827/ProductFrontViewImage.jpg" TargetMode="External"/><Relationship Id="rId292" Type="http://schemas.openxmlformats.org/officeDocument/2006/relationships/hyperlink" Target="http://docs.napams.org/NapamsDocuments/NAF8673212010/Product_69827/ProductWholeViewImage.jpg" TargetMode="External"/><Relationship Id="rId293" Type="http://schemas.openxmlformats.org/officeDocument/2006/relationships/hyperlink" Target="http://docs.napams.org/NapamsDocuments/NAF30041522000/Product_71034/ProductFrontViewImage.jpg" TargetMode="External"/><Relationship Id="rId294" Type="http://schemas.openxmlformats.org/officeDocument/2006/relationships/hyperlink" Target="http://docs.napams.org/NapamsDocuments/NAF30041522000/Product_71034/ProductWholeViewImage.jpg" TargetMode="External"/><Relationship Id="rId295" Type="http://schemas.openxmlformats.org/officeDocument/2006/relationships/hyperlink" Target="http://docs.napams.org/NapamsDocuments/NAF30041522000/Product_71036/ProductFrontViewImage.jpg" TargetMode="External"/><Relationship Id="rId296" Type="http://schemas.openxmlformats.org/officeDocument/2006/relationships/hyperlink" Target="http://docs.napams.org/NapamsDocuments/NAF30041522000/Product_71036/ProductWholeViewImage.jpg" TargetMode="External"/><Relationship Id="rId297" Type="http://schemas.openxmlformats.org/officeDocument/2006/relationships/hyperlink" Target="http://docs.napams.org/NapamsDocuments/NAF4301502001/Product_71106/ProductFrontViewImage.jpg" TargetMode="External"/><Relationship Id="rId298" Type="http://schemas.openxmlformats.org/officeDocument/2006/relationships/hyperlink" Target="http://docs.napams.org/NapamsDocuments/NAF4301502001/Product_71106/ProductWholeViewImage.jpg" TargetMode="External"/><Relationship Id="rId299" Type="http://schemas.openxmlformats.org/officeDocument/2006/relationships/hyperlink" Target="http://docs.napams.org/NapamsDocuments/NAF4301502001/Product_71107/ProductFrontViewImage.jpg" TargetMode="External"/><Relationship Id="rId300" Type="http://schemas.openxmlformats.org/officeDocument/2006/relationships/hyperlink" Target="http://docs.napams.org/NapamsDocuments/NAF4301502001/Product_71107/ProductWholeViewImage.jpg" TargetMode="External"/><Relationship Id="rId301" Type="http://schemas.openxmlformats.org/officeDocument/2006/relationships/hyperlink" Target="http://docs.napams.org/NapamsDocuments/NAFRC7702902003/Product_71115/ProductFrontViewImage.jpg" TargetMode="External"/><Relationship Id="rId302" Type="http://schemas.openxmlformats.org/officeDocument/2006/relationships/hyperlink" Target="http://docs.napams.org/NapamsDocuments/NAFRC7702902003/Product_71115/ProductWholeViewImage.jpg" TargetMode="External"/><Relationship Id="rId303" Type="http://schemas.openxmlformats.org/officeDocument/2006/relationships/hyperlink" Target="http://docs.napams.org/NapamsDocuments/NAF4301502001/Product_71137/ProductFrontViewImage.jpg" TargetMode="External"/><Relationship Id="rId304" Type="http://schemas.openxmlformats.org/officeDocument/2006/relationships/hyperlink" Target="http://docs.napams.org/NapamsDocuments/NAF4301502001/Product_71137/ProductWholeViewImage.jpg" TargetMode="External"/><Relationship Id="rId305" Type="http://schemas.openxmlformats.org/officeDocument/2006/relationships/hyperlink" Target="http://docs.napams.org/NapamsDocuments/NAF4301502001/Product_71138/ProductFrontViewImage.jpg" TargetMode="External"/><Relationship Id="rId306" Type="http://schemas.openxmlformats.org/officeDocument/2006/relationships/hyperlink" Target="http://docs.napams.org/NapamsDocuments/NAF4301502001/Product_71138/ProductWholeViewImage.jpg" TargetMode="External"/><Relationship Id="rId307" Type="http://schemas.openxmlformats.org/officeDocument/2006/relationships/hyperlink" Target="http://docs.napams.org/NapamsDocuments/NAF4301502001/Product_71139/ProductFrontViewImage.jpg" TargetMode="External"/><Relationship Id="rId308" Type="http://schemas.openxmlformats.org/officeDocument/2006/relationships/hyperlink" Target="http://docs.napams.org/NapamsDocuments/NAF4301502001/Product_71139/ProductWholeViewImage.jpg" TargetMode="External"/><Relationship Id="rId309" Type="http://schemas.openxmlformats.org/officeDocument/2006/relationships/hyperlink" Target="http://docs.napams.org/NapamsDocuments/NAFRC7452222008/Product_71584/ProductFrontViewImage.jpg" TargetMode="External"/><Relationship Id="rId310" Type="http://schemas.openxmlformats.org/officeDocument/2006/relationships/hyperlink" Target="http://docs.napams.org/NapamsDocuments/NAFRC7452222008/Product_71584/ProductWholeViewImage.jpg" TargetMode="External"/><Relationship Id="rId311" Type="http://schemas.openxmlformats.org/officeDocument/2006/relationships/hyperlink" Target="http://docs.napams.org/NapamsDocuments/NAFRC7452222008/Product_71597/ProductFrontViewImage.jpg" TargetMode="External"/><Relationship Id="rId312" Type="http://schemas.openxmlformats.org/officeDocument/2006/relationships/hyperlink" Target="http://docs.napams.org/NapamsDocuments/NAFRC7452222008/Product_71597/ProductWholeViewImage.jpg" TargetMode="External"/><Relationship Id="rId313" Type="http://schemas.openxmlformats.org/officeDocument/2006/relationships/hyperlink" Target="http://docs.napams.org/NapamsDocuments/NAFRC13695902016/Product_71714/ProductFrontViewImage.jpg" TargetMode="External"/><Relationship Id="rId314" Type="http://schemas.openxmlformats.org/officeDocument/2006/relationships/hyperlink" Target="http://docs.napams.org/NapamsDocuments/NAFRC13695902016/Product_71714/ProductWholeViewImage.jpg" TargetMode="External"/><Relationship Id="rId315" Type="http://schemas.openxmlformats.org/officeDocument/2006/relationships/hyperlink" Target="http://docs.napams.org/NapamsDocuments/NAF6505912006/Product_71722/ProductFrontViewImage.jpg" TargetMode="External"/><Relationship Id="rId316" Type="http://schemas.openxmlformats.org/officeDocument/2006/relationships/hyperlink" Target="http://docs.napams.org/NapamsDocuments/NAF6505912006/Product_71722/ProductWholeViewImage.jpg" TargetMode="External"/><Relationship Id="rId317" Type="http://schemas.openxmlformats.org/officeDocument/2006/relationships/hyperlink" Target="http://docs.napams.org/NapamsDocuments/NAF6505912006/Product_71724/ProductFrontViewImage.jpg" TargetMode="External"/><Relationship Id="rId318" Type="http://schemas.openxmlformats.org/officeDocument/2006/relationships/hyperlink" Target="http://docs.napams.org/NapamsDocuments/NAF6505912006/Product_71724/ProductWholeViewImage.jpg" TargetMode="External"/><Relationship Id="rId319" Type="http://schemas.openxmlformats.org/officeDocument/2006/relationships/hyperlink" Target="http://docs.napams.org/NapamsDocuments/NAFRC13695902016/Product_71791/ProductFrontViewImage.jpg" TargetMode="External"/><Relationship Id="rId320" Type="http://schemas.openxmlformats.org/officeDocument/2006/relationships/hyperlink" Target="http://docs.napams.org/NapamsDocuments/NAFRC13695902016/Product_71791/ProductWholeViewImage.jpg" TargetMode="External"/><Relationship Id="rId321" Type="http://schemas.openxmlformats.org/officeDocument/2006/relationships/hyperlink" Target="http://docs.napams.org/NapamsDocuments/NAFRC13695902016/Product_71794/ProductFrontViewImage.jpg" TargetMode="External"/><Relationship Id="rId322" Type="http://schemas.openxmlformats.org/officeDocument/2006/relationships/hyperlink" Target="http://docs.napams.org/NapamsDocuments/NAFRC13695902016/Product_71794/ProductWholeViewImage.jpg" TargetMode="External"/><Relationship Id="rId323" Type="http://schemas.openxmlformats.org/officeDocument/2006/relationships/hyperlink" Target="http://docs.napams.org/NapamsDocuments/NAFRC13695902016/Product_71796/ProductFrontViewImage.jpg" TargetMode="External"/><Relationship Id="rId324" Type="http://schemas.openxmlformats.org/officeDocument/2006/relationships/hyperlink" Target="http://docs.napams.org/NapamsDocuments/NAFRC13695902016/Product_71796/ProductWholeViewImage.jpg" TargetMode="External"/><Relationship Id="rId325" Type="http://schemas.openxmlformats.org/officeDocument/2006/relationships/hyperlink" Target="http://docs.napams.org/NapamsDocuments/NAFRC13695902016/Product_71797/ProductFrontViewImage.jpg" TargetMode="External"/><Relationship Id="rId326" Type="http://schemas.openxmlformats.org/officeDocument/2006/relationships/hyperlink" Target="http://docs.napams.org/NapamsDocuments/NAFRC13695902016/Product_71797/ProductWholeViewImage.jpg" TargetMode="External"/><Relationship Id="rId327" Type="http://schemas.openxmlformats.org/officeDocument/2006/relationships/hyperlink" Target="http://docs.napams.org/NapamsDocuments/NAFRC13695902016/Product_71799/ProductFrontViewImage.jpg" TargetMode="External"/><Relationship Id="rId328" Type="http://schemas.openxmlformats.org/officeDocument/2006/relationships/hyperlink" Target="http://docs.napams.org/NapamsDocuments/NAFRC13695902016/Product_71799/ProductWholeViewImage.jpg" TargetMode="External"/><Relationship Id="rId329" Type="http://schemas.openxmlformats.org/officeDocument/2006/relationships/hyperlink" Target="http://docs.napams.org/NapamsDocuments/NAFRC13695902016/Product_71800/ProductFrontViewImage.jpg" TargetMode="External"/><Relationship Id="rId330" Type="http://schemas.openxmlformats.org/officeDocument/2006/relationships/hyperlink" Target="http://docs.napams.org/NapamsDocuments/NAFRC13695902016/Product_71800/ProductWholeViewImage.jpg" TargetMode="External"/><Relationship Id="rId331" Type="http://schemas.openxmlformats.org/officeDocument/2006/relationships/hyperlink" Target="http://docs.napams.org/NapamsDocuments/NAFRC8291772009/Product_71960/ProductFrontViewImage.jpg" TargetMode="External"/><Relationship Id="rId332" Type="http://schemas.openxmlformats.org/officeDocument/2006/relationships/hyperlink" Target="http://docs.napams.org/NapamsDocuments/NAFRC8291772009/Product_71960/ProductWholeViewImage.jpg" TargetMode="External"/><Relationship Id="rId333" Type="http://schemas.openxmlformats.org/officeDocument/2006/relationships/hyperlink" Target="http://docs.napams.org/NapamsDocuments/NAFRC8291772009/Product_71965/ProductFrontViewImage.jpg" TargetMode="External"/><Relationship Id="rId334" Type="http://schemas.openxmlformats.org/officeDocument/2006/relationships/hyperlink" Target="http://docs.napams.org/NapamsDocuments/NAFRC8291772009/Product_71965/ProductWholeViewImage.jpg" TargetMode="External"/><Relationship Id="rId335" Type="http://schemas.openxmlformats.org/officeDocument/2006/relationships/hyperlink" Target="http://docs.napams.org/NapamsDocuments/NAFRC1804341991/Product_72115/ProductFrontViewImage.JPG" TargetMode="External"/><Relationship Id="rId336" Type="http://schemas.openxmlformats.org/officeDocument/2006/relationships/hyperlink" Target="http://docs.napams.org/NapamsDocuments/NAFRC1804341991/Product_72115/ProductWholeViewImage.JPG" TargetMode="External"/><Relationship Id="rId337" Type="http://schemas.openxmlformats.org/officeDocument/2006/relationships/hyperlink" Target="http://docs.napams.org/NapamsDocuments/NAFRC1804341991/Product_72206/ProductFrontViewImage.JPG" TargetMode="External"/><Relationship Id="rId338" Type="http://schemas.openxmlformats.org/officeDocument/2006/relationships/hyperlink" Target="http://docs.napams.org/NapamsDocuments/NAFRC1804341991/Product_72206/ProductWholeViewImage.JPG" TargetMode="External"/><Relationship Id="rId339" Type="http://schemas.openxmlformats.org/officeDocument/2006/relationships/hyperlink" Target="http://docs.napams.org/NapamsDocuments/NAFRC15513782019/Product_72218/ProductFrontViewImage.jpg" TargetMode="External"/><Relationship Id="rId340" Type="http://schemas.openxmlformats.org/officeDocument/2006/relationships/hyperlink" Target="http://docs.napams.org/NapamsDocuments/NAFRC15513782019/Product_72218/ProductWholeViewImage.jpg" TargetMode="External"/><Relationship Id="rId341" Type="http://schemas.openxmlformats.org/officeDocument/2006/relationships/hyperlink" Target="http://docs.napams.org/NapamsDocuments/NAF6278352005/Product_73285/ProductFrontViewImage.jpg" TargetMode="External"/><Relationship Id="rId342" Type="http://schemas.openxmlformats.org/officeDocument/2006/relationships/hyperlink" Target="http://docs.napams.org/NapamsDocuments/NAF6278352005/Product_73285/ProductWholeViewImage.jpg" TargetMode="External"/><Relationship Id="rId343" Type="http://schemas.openxmlformats.org/officeDocument/2006/relationships/hyperlink" Target="http://docs.napams.org/NapamsDocuments/NAF12312342017/Product_73416/ProductFrontViewImage.jpg" TargetMode="External"/><Relationship Id="rId344" Type="http://schemas.openxmlformats.org/officeDocument/2006/relationships/hyperlink" Target="http://docs.napams.org/NapamsDocuments/NAF12312342017/Product_73416/ProductWholeViewImage.jpg" TargetMode="External"/><Relationship Id="rId345" Type="http://schemas.openxmlformats.org/officeDocument/2006/relationships/hyperlink" Target="http://docs.napams.org/NapamsDocuments/NAFRC7452222008/Product_74008/ProductFrontViewImage.jpg" TargetMode="External"/><Relationship Id="rId346" Type="http://schemas.openxmlformats.org/officeDocument/2006/relationships/hyperlink" Target="http://docs.napams.org/NapamsDocuments/NAFRC7452222008/Product_74008/ProductWholeViewImage.jpg" TargetMode="External"/><Relationship Id="rId347" Type="http://schemas.openxmlformats.org/officeDocument/2006/relationships/hyperlink" Target="http://docs.napams.org/NapamsDocuments/NAFRC8291772009/Product_74381/ProductFrontViewImage.jpg" TargetMode="External"/><Relationship Id="rId348" Type="http://schemas.openxmlformats.org/officeDocument/2006/relationships/hyperlink" Target="http://docs.napams.org/NapamsDocuments/NAFRC8291772009/Product_74381/ProductWholeViewImage.jpg" TargetMode="External"/><Relationship Id="rId349" Type="http://schemas.openxmlformats.org/officeDocument/2006/relationships/hyperlink" Target="http://docs.napams.org/NapamsDocuments/NAF1124021988/Product_74461/ProductFrontViewImage.jpg" TargetMode="External"/><Relationship Id="rId350" Type="http://schemas.openxmlformats.org/officeDocument/2006/relationships/hyperlink" Target="http://docs.napams.org/NapamsDocuments/NAF1124021988/Product_74461/ProductWholeViewImage.jpg" TargetMode="External"/><Relationship Id="rId351" Type="http://schemas.openxmlformats.org/officeDocument/2006/relationships/hyperlink" Target="http://docs.napams.org/NapamsDocuments/NAF1124021988/Product_74464/ProductFrontViewImage.jpg" TargetMode="External"/><Relationship Id="rId352" Type="http://schemas.openxmlformats.org/officeDocument/2006/relationships/hyperlink" Target="http://docs.napams.org/NapamsDocuments/NAF1124021988/Product_74464/ProductWholeViewImage.jpg" TargetMode="External"/><Relationship Id="rId353" Type="http://schemas.openxmlformats.org/officeDocument/2006/relationships/hyperlink" Target="http://docs.napams.org/NapamsDocuments/NAF1124021988/Product_74465/ProductFrontViewImage.jpg" TargetMode="External"/><Relationship Id="rId354" Type="http://schemas.openxmlformats.org/officeDocument/2006/relationships/hyperlink" Target="http://docs.napams.org/NapamsDocuments/NAF1124021988/Product_74465/ProductWholeViewImage.jpg" TargetMode="External"/><Relationship Id="rId355" Type="http://schemas.openxmlformats.org/officeDocument/2006/relationships/hyperlink" Target="http://docs.napams.org/NapamsDocuments/NAF1124021988/Product_74492/ProductFrontViewImage.jpg" TargetMode="External"/><Relationship Id="rId356" Type="http://schemas.openxmlformats.org/officeDocument/2006/relationships/hyperlink" Target="http://docs.napams.org/NapamsDocuments/NAF1124021988/Product_74492/ProductWholeViewImage.jpg" TargetMode="External"/><Relationship Id="rId357" Type="http://schemas.openxmlformats.org/officeDocument/2006/relationships/hyperlink" Target="http://docs.napams.org/NapamsDocuments/NAF1124021988/Product_74497/ProductFrontViewImage.jpg" TargetMode="External"/><Relationship Id="rId358" Type="http://schemas.openxmlformats.org/officeDocument/2006/relationships/hyperlink" Target="http://docs.napams.org/NapamsDocuments/NAF1124021988/Product_74497/ProductWholeViewImage.jpg" TargetMode="External"/><Relationship Id="rId359" Type="http://schemas.openxmlformats.org/officeDocument/2006/relationships/hyperlink" Target="http://docs.napams.org/NapamsDocuments/NAF1124021988/Product_74499/ProductFrontViewImage.jpg" TargetMode="External"/><Relationship Id="rId360" Type="http://schemas.openxmlformats.org/officeDocument/2006/relationships/hyperlink" Target="http://docs.napams.org/NapamsDocuments/NAF1124021988/Product_74499/ProductWholeViewImage.jpg" TargetMode="External"/><Relationship Id="rId361" Type="http://schemas.openxmlformats.org/officeDocument/2006/relationships/hyperlink" Target="http://docs.napams.org/NapamsDocuments/NAF1124021988/Product_74517/ProductFrontViewImage.jpg" TargetMode="External"/><Relationship Id="rId362" Type="http://schemas.openxmlformats.org/officeDocument/2006/relationships/hyperlink" Target="http://docs.napams.org/NapamsDocuments/NAF1124021988/Product_74517/ProductWholeViewImage.jpg" TargetMode="External"/><Relationship Id="rId363" Type="http://schemas.openxmlformats.org/officeDocument/2006/relationships/hyperlink" Target="http://docs.napams.org/NapamsDocuments/NAF15960872019/Product_74618/ProductFrontViewImage.jpg" TargetMode="External"/><Relationship Id="rId364" Type="http://schemas.openxmlformats.org/officeDocument/2006/relationships/hyperlink" Target="http://docs.napams.org/NapamsDocuments/NAF15960872019/Product_74618/ProductWholeViewImage.jpg" TargetMode="External"/><Relationship Id="rId365" Type="http://schemas.openxmlformats.org/officeDocument/2006/relationships/hyperlink" Target="http://docs.napams.org/NapamsDocuments/NAF15664332019/Product_74640/ProductFrontViewImage.jpg" TargetMode="External"/><Relationship Id="rId366" Type="http://schemas.openxmlformats.org/officeDocument/2006/relationships/hyperlink" Target="http://docs.napams.org/NapamsDocuments/NAF15664332019/Product_74640/ProductWholeViewImage.jpg" TargetMode="External"/><Relationship Id="rId367" Type="http://schemas.openxmlformats.org/officeDocument/2006/relationships/hyperlink" Target="http://docs.napams.org/NapamsDocuments/NAF13452132016/Product_74705/ProductFrontViewImage.jpg" TargetMode="External"/><Relationship Id="rId368" Type="http://schemas.openxmlformats.org/officeDocument/2006/relationships/hyperlink" Target="http://docs.napams.org/NapamsDocuments/NAF13452132016/Product_74705/ProductWholeViewImage.jpg" TargetMode="External"/><Relationship Id="rId369" Type="http://schemas.openxmlformats.org/officeDocument/2006/relationships/hyperlink" Target="http://docs.napams.org/NapamsDocuments/NAF13452132016/Product_74711/ProductFrontViewImage.jpg" TargetMode="External"/><Relationship Id="rId370" Type="http://schemas.openxmlformats.org/officeDocument/2006/relationships/hyperlink" Target="http://docs.napams.org/NapamsDocuments/NAF13452132016/Product_74711/ProductWholeViewImage.jpg" TargetMode="External"/><Relationship Id="rId371" Type="http://schemas.openxmlformats.org/officeDocument/2006/relationships/hyperlink" Target="http://docs.napams.org/NapamsDocuments/NAF15664332019/Product_74849/ProductFrontViewImage.jpg" TargetMode="External"/><Relationship Id="rId372" Type="http://schemas.openxmlformats.org/officeDocument/2006/relationships/hyperlink" Target="http://docs.napams.org/NapamsDocuments/NAF15664332019/Product_74849/ProductWholeViewImage.jpg" TargetMode="External"/><Relationship Id="rId373" Type="http://schemas.openxmlformats.org/officeDocument/2006/relationships/hyperlink" Target="http://docs.napams.org/NapamsDocuments/NAF15960872019/Product_74863/ProductFrontViewImage.jpg" TargetMode="External"/><Relationship Id="rId374" Type="http://schemas.openxmlformats.org/officeDocument/2006/relationships/hyperlink" Target="http://docs.napams.org/NapamsDocuments/NAF15960872019/Product_74863/ProductWholeViewImage.jpg" TargetMode="External"/><Relationship Id="rId375" Type="http://schemas.openxmlformats.org/officeDocument/2006/relationships/hyperlink" Target="http://docs.napams.org/NapamsDocuments/NAF15960872019/Product_74864/ProductFrontViewImage.jpg" TargetMode="External"/><Relationship Id="rId376" Type="http://schemas.openxmlformats.org/officeDocument/2006/relationships/hyperlink" Target="http://docs.napams.org/NapamsDocuments/NAF15960872019/Product_74864/ProductWholeViewImage.jpg" TargetMode="External"/><Relationship Id="rId377" Type="http://schemas.openxmlformats.org/officeDocument/2006/relationships/hyperlink" Target="http://docs.napams.org/NapamsDocuments/NAF15960872019/Product_74869/ProductFrontViewImage.jpg" TargetMode="External"/><Relationship Id="rId378" Type="http://schemas.openxmlformats.org/officeDocument/2006/relationships/hyperlink" Target="http://docs.napams.org/NapamsDocuments/NAF15960872019/Product_74869/ProductWholeViewImage.jpg" TargetMode="External"/><Relationship Id="rId379" Type="http://schemas.openxmlformats.org/officeDocument/2006/relationships/hyperlink" Target="http://docs.napams.org/NapamsDocuments/NAF15960872019/Product_74877/ProductFrontViewImage.jpg" TargetMode="External"/><Relationship Id="rId380" Type="http://schemas.openxmlformats.org/officeDocument/2006/relationships/hyperlink" Target="http://docs.napams.org/NapamsDocuments/NAF15960872019/Product_74877/ProductWholeViewImage.jpg" TargetMode="External"/><Relationship Id="rId381" Type="http://schemas.openxmlformats.org/officeDocument/2006/relationships/hyperlink" Target="http://docs.napams.org/NapamsDocuments/NAFRC9875202011/Product_74899/ProductFrontViewImage.jpg" TargetMode="External"/><Relationship Id="rId382" Type="http://schemas.openxmlformats.org/officeDocument/2006/relationships/hyperlink" Target="http://docs.napams.org/NapamsDocuments/NAFRC9875202011/Product_74899/ProductWholeViewImage.jpg" TargetMode="External"/><Relationship Id="rId383" Type="http://schemas.openxmlformats.org/officeDocument/2006/relationships/hyperlink" Target="http://docs.napams.org/NapamsDocuments/NAFRC9875202011/Product_74908/ProductFrontViewImage.jpg" TargetMode="External"/><Relationship Id="rId384" Type="http://schemas.openxmlformats.org/officeDocument/2006/relationships/hyperlink" Target="http://docs.napams.org/NapamsDocuments/NAFRC9875202011/Product_74908/ProductWholeViewImage.jpg" TargetMode="External"/><Relationship Id="rId385" Type="http://schemas.openxmlformats.org/officeDocument/2006/relationships/hyperlink" Target="http://docs.napams.org/NapamsDocuments/NAFRC9875202011/Product_74912/ProductFrontViewImage.jpg" TargetMode="External"/><Relationship Id="rId386" Type="http://schemas.openxmlformats.org/officeDocument/2006/relationships/hyperlink" Target="http://docs.napams.org/NapamsDocuments/NAFRC9875202011/Product_74912/ProductWholeViewImage.jpg" TargetMode="External"/><Relationship Id="rId387" Type="http://schemas.openxmlformats.org/officeDocument/2006/relationships/hyperlink" Target="http://docs.napams.org/NapamsDocuments/NAF29046952019/Product_77246/ProductFrontViewImage.jpg" TargetMode="External"/><Relationship Id="rId388" Type="http://schemas.openxmlformats.org/officeDocument/2006/relationships/hyperlink" Target="http://docs.napams.org/NapamsDocuments/NAF29046952019/Product_77246/ProductWholeViewImage.jpg" TargetMode="External"/><Relationship Id="rId389" Type="http://schemas.openxmlformats.org/officeDocument/2006/relationships/hyperlink" Target="http://docs.napams.org/NapamsDocuments/NAF29046952019/Product_77248/ProductFrontViewImage.jpg" TargetMode="External"/><Relationship Id="rId390" Type="http://schemas.openxmlformats.org/officeDocument/2006/relationships/hyperlink" Target="http://docs.napams.org/NapamsDocuments/NAF29046952019/Product_77248/ProductWholeViewImage.jpg" TargetMode="External"/><Relationship Id="rId391" Type="http://schemas.openxmlformats.org/officeDocument/2006/relationships/hyperlink" Target="http://docs.napams.org/NapamsDocuments/NAF29046952019/Product_77249/ProductFrontViewImage.jpg" TargetMode="External"/><Relationship Id="rId392" Type="http://schemas.openxmlformats.org/officeDocument/2006/relationships/hyperlink" Target="http://docs.napams.org/NapamsDocuments/NAF29046952019/Product_77249/ProductWholeViewImage.jpg" TargetMode="External"/><Relationship Id="rId393" Type="http://schemas.openxmlformats.org/officeDocument/2006/relationships/hyperlink" Target="http://docs.napams.org/NapamsDocuments/NAF29046952019/Product_77250/ProductFrontViewImage.jpg" TargetMode="External"/><Relationship Id="rId394" Type="http://schemas.openxmlformats.org/officeDocument/2006/relationships/hyperlink" Target="http://docs.napams.org/NapamsDocuments/NAF29046952019/Product_77250/ProductWholeViewImage.jpg" TargetMode="External"/><Relationship Id="rId395" Type="http://schemas.openxmlformats.org/officeDocument/2006/relationships/hyperlink" Target="http://docs.napams.org/NapamsDocuments/NAF29046952019/Product_77251/ProductFrontViewImage.jpg" TargetMode="External"/><Relationship Id="rId396" Type="http://schemas.openxmlformats.org/officeDocument/2006/relationships/hyperlink" Target="http://docs.napams.org/NapamsDocuments/NAF29046952019/Product_77251/ProductWholeViewImage.jpg" TargetMode="External"/><Relationship Id="rId397" Type="http://schemas.openxmlformats.org/officeDocument/2006/relationships/hyperlink" Target="http://docs.napams.org/NapamsDocuments/NAF29046952019/Product_77252/ProductFrontViewImage.jpg" TargetMode="External"/><Relationship Id="rId398" Type="http://schemas.openxmlformats.org/officeDocument/2006/relationships/hyperlink" Target="http://docs.napams.org/NapamsDocuments/NAF29046952019/Product_77252/ProductWholeViewImage.jpg" TargetMode="External"/><Relationship Id="rId399" Type="http://schemas.openxmlformats.org/officeDocument/2006/relationships/hyperlink" Target="http://docs.napams.org/NapamsDocuments/NAF29046952019/Product_77255/ProductFrontViewImage.jpg" TargetMode="External"/><Relationship Id="rId400" Type="http://schemas.openxmlformats.org/officeDocument/2006/relationships/hyperlink" Target="http://docs.napams.org/NapamsDocuments/NAF29046952019/Product_77255/ProductWholeViewImage.jpg" TargetMode="External"/><Relationship Id="rId401" Type="http://schemas.openxmlformats.org/officeDocument/2006/relationships/hyperlink" Target="http://docs.napams.org/NapamsDocuments/NAF29046952019/Product_77256/ProductFrontViewImage.jpg" TargetMode="External"/><Relationship Id="rId402" Type="http://schemas.openxmlformats.org/officeDocument/2006/relationships/hyperlink" Target="http://docs.napams.org/NapamsDocuments/NAF29046952019/Product_77256/ProductWholeViewImage.jpg" TargetMode="External"/><Relationship Id="rId403" Type="http://schemas.openxmlformats.org/officeDocument/2006/relationships/hyperlink" Target="http://docs.napams.org/NapamsDocuments/NAFRC9981992011/Product_77337/ProductFrontViewImage.jpeg" TargetMode="External"/><Relationship Id="rId404" Type="http://schemas.openxmlformats.org/officeDocument/2006/relationships/hyperlink" Target="http://docs.napams.org/NapamsDocuments/NAFRC9981992011/Product_77337/ProductWholeViewImage.jpeg" TargetMode="External"/><Relationship Id="rId405" Type="http://schemas.openxmlformats.org/officeDocument/2006/relationships/hyperlink" Target="http://docs.napams.org/NapamsDocuments/NAFRC14979192018/Product_77657/ProductFrontViewImage.jpg" TargetMode="External"/><Relationship Id="rId406" Type="http://schemas.openxmlformats.org/officeDocument/2006/relationships/hyperlink" Target="http://docs.napams.org/NapamsDocuments/NAFRC14979192018/Product_77657/ProductWholeViewImage.jpg" TargetMode="External"/><Relationship Id="rId407" Type="http://schemas.openxmlformats.org/officeDocument/2006/relationships/hyperlink" Target="http://docs.napams.org/NapamsDocuments/NAFRC14979192018/Product_77665/ProductFrontViewImage.jpg" TargetMode="External"/><Relationship Id="rId408" Type="http://schemas.openxmlformats.org/officeDocument/2006/relationships/hyperlink" Target="http://docs.napams.org/NapamsDocuments/NAFRC14979192018/Product_77665/ProductWholeViewImage.jpg" TargetMode="External"/><Relationship Id="rId409" Type="http://schemas.openxmlformats.org/officeDocument/2006/relationships/hyperlink" Target="http://docs.napams.org/NapamsDocuments/NAFRC13257932016/Product_78053/ProductFrontViewImage.jpg" TargetMode="External"/><Relationship Id="rId410" Type="http://schemas.openxmlformats.org/officeDocument/2006/relationships/hyperlink" Target="http://docs.napams.org/NapamsDocuments/NAFRC13257932016/Product_78053/ProductWholeViewImage.jpg" TargetMode="External"/><Relationship Id="rId411" Type="http://schemas.openxmlformats.org/officeDocument/2006/relationships/hyperlink" Target="http://docs.napams.org/NapamsDocuments/NAFRC13257932016/Product_78057/ProductFrontViewImage.jpg" TargetMode="External"/><Relationship Id="rId412" Type="http://schemas.openxmlformats.org/officeDocument/2006/relationships/hyperlink" Target="http://docs.napams.org/NapamsDocuments/NAFRC13257932016/Product_78057/ProductWholeViewImage.jpg" TargetMode="External"/><Relationship Id="rId413" Type="http://schemas.openxmlformats.org/officeDocument/2006/relationships/hyperlink" Target="http://docs.napams.org/NapamsDocuments/NAFRC13257932016/Product_78061/ProductFrontViewImage.jpg" TargetMode="External"/><Relationship Id="rId414" Type="http://schemas.openxmlformats.org/officeDocument/2006/relationships/hyperlink" Target="http://docs.napams.org/NapamsDocuments/NAFRC13257932016/Product_78061/ProductWholeViewImage.jpg" TargetMode="External"/><Relationship Id="rId415" Type="http://schemas.openxmlformats.org/officeDocument/2006/relationships/hyperlink" Target="http://docs.napams.org/NapamsDocuments/NAFRC13257932016/Product_78063/ProductFrontViewImage.jpg" TargetMode="External"/><Relationship Id="rId416" Type="http://schemas.openxmlformats.org/officeDocument/2006/relationships/hyperlink" Target="http://docs.napams.org/NapamsDocuments/NAFRC13257932016/Product_78063/ProductWholeViewImage.jpg" TargetMode="External"/><Relationship Id="rId417" Type="http://schemas.openxmlformats.org/officeDocument/2006/relationships/hyperlink" Target="http://docs.napams.org/NapamsDocuments/NAFRC618941983/Product_78086/ProductFrontViewImage.jpg" TargetMode="External"/><Relationship Id="rId418" Type="http://schemas.openxmlformats.org/officeDocument/2006/relationships/hyperlink" Target="http://docs.napams.org/NapamsDocuments/NAFRC618941983/Product_78086/ProductWholeViewImage.jpg" TargetMode="External"/><Relationship Id="rId419" Type="http://schemas.openxmlformats.org/officeDocument/2006/relationships/hyperlink" Target="http://docs.napams.org/NapamsDocuments/NAFRC2437572009/Product_78094/ProductFrontViewImage.jpeg" TargetMode="External"/><Relationship Id="rId420" Type="http://schemas.openxmlformats.org/officeDocument/2006/relationships/hyperlink" Target="http://docs.napams.org/NapamsDocuments/NAFRC2437572009/Product_78094/ProductWholeViewImage.jpeg" TargetMode="External"/><Relationship Id="rId421" Type="http://schemas.openxmlformats.org/officeDocument/2006/relationships/hyperlink" Target="http://docs.napams.org/NapamsDocuments/NAFRC618941983/Product_78112/ProductFrontViewImage.jpg" TargetMode="External"/><Relationship Id="rId422" Type="http://schemas.openxmlformats.org/officeDocument/2006/relationships/hyperlink" Target="http://docs.napams.org/NapamsDocuments/NAFRC618941983/Product_78112/ProductWholeViewImage.jpg" TargetMode="External"/><Relationship Id="rId423" Type="http://schemas.openxmlformats.org/officeDocument/2006/relationships/hyperlink" Target="http://docs.napams.org/NapamsDocuments/NAFRC618941983/Product_78113/ProductFrontViewImage.jpg" TargetMode="External"/><Relationship Id="rId424" Type="http://schemas.openxmlformats.org/officeDocument/2006/relationships/hyperlink" Target="http://docs.napams.org/NapamsDocuments/NAFRC618941983/Product_78113/ProductWholeViewImage.jpg" TargetMode="External"/><Relationship Id="rId425" Type="http://schemas.openxmlformats.org/officeDocument/2006/relationships/hyperlink" Target="http://docs.napams.org/NapamsDocuments/NAF6051412014/Product_78946/ProductFrontViewImage.jpeg" TargetMode="External"/><Relationship Id="rId426" Type="http://schemas.openxmlformats.org/officeDocument/2006/relationships/hyperlink" Target="http://docs.napams.org/NapamsDocuments/NAF6051412014/Product_78946/ProductWholeViewImage.jpeg" TargetMode="External"/><Relationship Id="rId427" Type="http://schemas.openxmlformats.org/officeDocument/2006/relationships/hyperlink" Target="http://docs.napams.org/NapamsDocuments/NAF1124021988/Product_79038/ProductFrontViewImage.jpg" TargetMode="External"/><Relationship Id="rId428" Type="http://schemas.openxmlformats.org/officeDocument/2006/relationships/hyperlink" Target="http://docs.napams.org/NapamsDocuments/NAF1124021988/Product_79038/ProductWholeViewImage.jpg" TargetMode="External"/><Relationship Id="rId429" Type="http://schemas.openxmlformats.org/officeDocument/2006/relationships/hyperlink" Target="http://docs.napams.org/NapamsDocuments/NAFDE201662010/Product_80171/ProductFrontViewImage.jpeg" TargetMode="External"/><Relationship Id="rId430" Type="http://schemas.openxmlformats.org/officeDocument/2006/relationships/hyperlink" Target="http://docs.napams.org/NapamsDocuments/NAFDE201662010/Product_80171/ProductWholeViewImage.jpeg" TargetMode="External"/><Relationship Id="rId431" Type="http://schemas.openxmlformats.org/officeDocument/2006/relationships/hyperlink" Target="http://docs.napams.org/NapamsDocuments/NAF1124021988/Product_80232/ProductFrontViewImage.jpg" TargetMode="External"/><Relationship Id="rId432" Type="http://schemas.openxmlformats.org/officeDocument/2006/relationships/hyperlink" Target="http://docs.napams.org/NapamsDocuments/NAF1124021988/Product_80232/ProductWholeViewImage.jpg" TargetMode="External"/><Relationship Id="rId433" Type="http://schemas.openxmlformats.org/officeDocument/2006/relationships/hyperlink" Target="http://docs.napams.org/NapamsDocuments/NAF1124021988/Product_80351/ProductFrontViewImage.jpg" TargetMode="External"/><Relationship Id="rId434" Type="http://schemas.openxmlformats.org/officeDocument/2006/relationships/hyperlink" Target="http://docs.napams.org/NapamsDocuments/NAF1124021988/Product_80351/ProductWholeViewImage.jpg" TargetMode="External"/><Relationship Id="rId435" Type="http://schemas.openxmlformats.org/officeDocument/2006/relationships/hyperlink" Target="http://docs.napams.org/NapamsDocuments/NAF1124021988/Product_80357/ProductFrontViewImage.jpg" TargetMode="External"/><Relationship Id="rId436" Type="http://schemas.openxmlformats.org/officeDocument/2006/relationships/hyperlink" Target="http://docs.napams.org/NapamsDocuments/NAF1124021988/Product_80357/ProductWholeViewImage.jpg" TargetMode="External"/><Relationship Id="rId437" Type="http://schemas.openxmlformats.org/officeDocument/2006/relationships/hyperlink" Target="http://docs.napams.org/NapamsDocuments/NAF1124021988/Product_80361/ProductFrontViewImage.jpg" TargetMode="External"/><Relationship Id="rId438" Type="http://schemas.openxmlformats.org/officeDocument/2006/relationships/hyperlink" Target="http://docs.napams.org/NapamsDocuments/NAF1124021988/Product_80361/ProductWholeViewImage.jpg" TargetMode="External"/><Relationship Id="rId439" Type="http://schemas.openxmlformats.org/officeDocument/2006/relationships/hyperlink" Target="http://docs.napams.org/NapamsDocuments/NAF2039501992/Product_80379/ProductFrontViewImage.jpg" TargetMode="External"/><Relationship Id="rId440" Type="http://schemas.openxmlformats.org/officeDocument/2006/relationships/hyperlink" Target="http://docs.napams.org/NapamsDocuments/NAF2039501992/Product_80379/ProductWholeViewImage.jpg" TargetMode="External"/><Relationship Id="rId441" Type="http://schemas.openxmlformats.org/officeDocument/2006/relationships/hyperlink" Target="http://docs.napams.org/NapamsDocuments/NAFBN27653692019/Product_80486/ProductFrontViewImage.jpg" TargetMode="External"/><Relationship Id="rId442" Type="http://schemas.openxmlformats.org/officeDocument/2006/relationships/hyperlink" Target="http://docs.napams.org/NapamsDocuments/NAFBN27653692019/Product_80486/ProductWholeViewImage.jpg" TargetMode="External"/><Relationship Id="rId443" Type="http://schemas.openxmlformats.org/officeDocument/2006/relationships/hyperlink" Target="http://docs.napams.org/NapamsDocuments/NAF2039501992/Product_80740/ProductFrontViewImage.jpg" TargetMode="External"/><Relationship Id="rId444" Type="http://schemas.openxmlformats.org/officeDocument/2006/relationships/hyperlink" Target="http://docs.napams.org/NapamsDocuments/NAF2039501992/Product_80740/ProductWholeViewImage.jpg" TargetMode="External"/><Relationship Id="rId445" Type="http://schemas.openxmlformats.org/officeDocument/2006/relationships/hyperlink" Target="http://docs.napams.org/NapamsDocuments/NAF6420042005/Product_82545/ProductFrontViewImage.jpg" TargetMode="External"/><Relationship Id="rId446" Type="http://schemas.openxmlformats.org/officeDocument/2006/relationships/hyperlink" Target="http://docs.napams.org/NapamsDocuments/NAF6420042005/Product_82545/ProductWholeViewImage.jpg" TargetMode="External"/><Relationship Id="rId447" Type="http://schemas.openxmlformats.org/officeDocument/2006/relationships/hyperlink" Target="http://docs.napams.org/NapamsDocuments/NAF6420042005/Product_82548/ProductFrontViewImage.jpg" TargetMode="External"/><Relationship Id="rId448" Type="http://schemas.openxmlformats.org/officeDocument/2006/relationships/hyperlink" Target="http://docs.napams.org/NapamsDocuments/NAF6420042005/Product_82548/ProductWholeViewImage.jpg" TargetMode="External"/><Relationship Id="rId449" Type="http://schemas.openxmlformats.org/officeDocument/2006/relationships/hyperlink" Target="http://docs.napams.org/NapamsDocuments/NAFBN27653692019/Product_84112/ProductFrontViewImage.jpg" TargetMode="External"/><Relationship Id="rId450" Type="http://schemas.openxmlformats.org/officeDocument/2006/relationships/hyperlink" Target="http://docs.napams.org/NapamsDocuments/NAFBN27653692019/Product_84112/ProductWholeViewImage.jpg" TargetMode="External"/><Relationship Id="rId451" Type="http://schemas.openxmlformats.org/officeDocument/2006/relationships/hyperlink" Target="http://docs.napams.org/NapamsDocuments/NAFBN27653692019/Product_84241/ProductFrontViewImage.jpg" TargetMode="External"/><Relationship Id="rId452" Type="http://schemas.openxmlformats.org/officeDocument/2006/relationships/hyperlink" Target="http://docs.napams.org/NapamsDocuments/NAFBN27653692019/Product_84241/ProductWholeViewImage.pdf" TargetMode="External"/><Relationship Id="rId453" Type="http://schemas.openxmlformats.org/officeDocument/2006/relationships/hyperlink" Target="http://docs.napams.org/NapamsDocuments/NAFCAC/IT/NO550952013/Product_84362/ProductFrontViewImage.JPG" TargetMode="External"/><Relationship Id="rId454" Type="http://schemas.openxmlformats.org/officeDocument/2006/relationships/hyperlink" Target="http://docs.napams.org/NapamsDocuments/NAFCAC/IT/NO550952013/Product_84362/ProductWholeViewImage.JPG" TargetMode="External"/><Relationship Id="rId455" Type="http://schemas.openxmlformats.org/officeDocument/2006/relationships/hyperlink" Target="http://docs.napams.org/NapamsDocuments/NAF10533722012/Product_87173/ProductFrontViewImage.jpg" TargetMode="External"/><Relationship Id="rId456" Type="http://schemas.openxmlformats.org/officeDocument/2006/relationships/hyperlink" Target="http://docs.napams.org/NapamsDocuments/NAF10533722012/Product_87173/ProductWholeViewImage.jpg" TargetMode="External"/><Relationship Id="rId457" Type="http://schemas.openxmlformats.org/officeDocument/2006/relationships/hyperlink" Target="http://docs.napams.org/NapamsDocuments/NAF6248982005/Product_87185/ProductFrontViewImage.jpg" TargetMode="External"/><Relationship Id="rId458" Type="http://schemas.openxmlformats.org/officeDocument/2006/relationships/hyperlink" Target="http://docs.napams.org/NapamsDocuments/NAF6248982005/Product_87185/ProductWholeViewImage.jpg" TargetMode="External"/><Relationship Id="rId459" Type="http://schemas.openxmlformats.org/officeDocument/2006/relationships/hyperlink" Target="http://docs.napams.org/NapamsDocuments/NAFRC-15958922019/Product_87470/ProductFrontViewImage.jpg" TargetMode="External"/><Relationship Id="rId460" Type="http://schemas.openxmlformats.org/officeDocument/2006/relationships/hyperlink" Target="http://docs.napams.org/NapamsDocuments/NAFRC-15958922019/Product_87470/ProductWholeViewImage.jpg" TargetMode="External"/><Relationship Id="rId461" Type="http://schemas.openxmlformats.org/officeDocument/2006/relationships/hyperlink" Target="http://docs.napams.org/NapamsDocuments/NAFRC-15958922019/Product_87473/ProductFrontViewImage.jpg" TargetMode="External"/><Relationship Id="rId462" Type="http://schemas.openxmlformats.org/officeDocument/2006/relationships/hyperlink" Target="http://docs.napams.org/NapamsDocuments/NAFRC-15958922019/Product_87473/ProductWholeViewImage.jpg" TargetMode="External"/><Relationship Id="rId463" Type="http://schemas.openxmlformats.org/officeDocument/2006/relationships/hyperlink" Target="http://docs.napams.org/NapamsDocuments/NAFRC-15958922019/Product_87476/ProductFrontViewImage.jpg" TargetMode="External"/><Relationship Id="rId464" Type="http://schemas.openxmlformats.org/officeDocument/2006/relationships/hyperlink" Target="http://docs.napams.org/NapamsDocuments/NAFRC-15958922019/Product_87476/ProductWholeViewImage.jpg" TargetMode="External"/><Relationship Id="rId465" Type="http://schemas.openxmlformats.org/officeDocument/2006/relationships/hyperlink" Target="http://docs.napams.org/NapamsDocuments/NAFRC-15958922019/Product_87479/ProductFrontViewImage.jpg" TargetMode="External"/><Relationship Id="rId466" Type="http://schemas.openxmlformats.org/officeDocument/2006/relationships/hyperlink" Target="http://docs.napams.org/NapamsDocuments/NAFRC-15958922019/Product_87479/ProductWholeViewImage.jpg" TargetMode="External"/><Relationship Id="rId467" Type="http://schemas.openxmlformats.org/officeDocument/2006/relationships/hyperlink" Target="http://docs.napams.org/NapamsDocuments/NAFRC-15958922019/Product_87491/ProductFrontViewImage.jpg" TargetMode="External"/><Relationship Id="rId468" Type="http://schemas.openxmlformats.org/officeDocument/2006/relationships/hyperlink" Target="http://docs.napams.org/NapamsDocuments/NAFRC-15958922019/Product_87491/ProductWholeViewImage.jpg" TargetMode="External"/><Relationship Id="rId469" Type="http://schemas.openxmlformats.org/officeDocument/2006/relationships/hyperlink" Target="http://docs.napams.org/NapamsDocuments/NAFRC-15958922019/Product_87501/ProductFrontViewImage.jpg" TargetMode="External"/><Relationship Id="rId470" Type="http://schemas.openxmlformats.org/officeDocument/2006/relationships/hyperlink" Target="http://docs.napams.org/NapamsDocuments/NAFRC-15958922019/Product_87501/ProductWholeViewImage.jpg" TargetMode="External"/><Relationship Id="rId471" Type="http://schemas.openxmlformats.org/officeDocument/2006/relationships/hyperlink" Target="http://docs.napams.org/NapamsDocuments/NAFRC4137142001/Product_87563/ProductFrontViewImage.jpg" TargetMode="External"/><Relationship Id="rId472" Type="http://schemas.openxmlformats.org/officeDocument/2006/relationships/hyperlink" Target="http://docs.napams.org/NapamsDocuments/NAFRC4137142001/Product_87563/ProductWholeViewImage.jpg" TargetMode="External"/><Relationship Id="rId473" Type="http://schemas.openxmlformats.org/officeDocument/2006/relationships/hyperlink" Target="http://docs.napams.org/NapamsDocuments/NAFRC4137142001/Product_87583/ProductFrontViewImage.jpg" TargetMode="External"/><Relationship Id="rId474" Type="http://schemas.openxmlformats.org/officeDocument/2006/relationships/hyperlink" Target="http://docs.napams.org/NapamsDocuments/NAFRC4137142001/Product_87583/ProductWholeViewImage.jpg" TargetMode="External"/><Relationship Id="rId475" Type="http://schemas.openxmlformats.org/officeDocument/2006/relationships/hyperlink" Target="http://docs.napams.org/NapamsDocuments/NAF6248982005/Product_87747/ProductFrontViewImage.jpg" TargetMode="External"/><Relationship Id="rId476" Type="http://schemas.openxmlformats.org/officeDocument/2006/relationships/hyperlink" Target="http://docs.napams.org/NapamsDocuments/NAF6248982005/Product_87747/ProductWholeViewImage.jpg" TargetMode="External"/><Relationship Id="rId477" Type="http://schemas.openxmlformats.org/officeDocument/2006/relationships/hyperlink" Target="http://docs.napams.org/NapamsDocuments/NAFRC.4724482003/Product_87831/ProductFrontViewImage.jpg" TargetMode="External"/><Relationship Id="rId478" Type="http://schemas.openxmlformats.org/officeDocument/2006/relationships/hyperlink" Target="http://docs.napams.org/NapamsDocuments/NAFRC.4724482003/Product_87831/ProductWholeViewImage.jpg" TargetMode="External"/><Relationship Id="rId479" Type="http://schemas.openxmlformats.org/officeDocument/2006/relationships/hyperlink" Target="http://docs.napams.org/NapamsDocuments/NAFRC15513782019/Product_89771/ProductFrontViewImage.jpg" TargetMode="External"/><Relationship Id="rId480" Type="http://schemas.openxmlformats.org/officeDocument/2006/relationships/hyperlink" Target="http://docs.napams.org/NapamsDocuments/NAFRC15513782019/Product_89771/ProductWholeViewImage.jpg" TargetMode="External"/><Relationship Id="rId481" Type="http://schemas.openxmlformats.org/officeDocument/2006/relationships/hyperlink" Target="http://docs.napams.org/NapamsDocuments/NAFRC15513782019/Product_90685/ProductFrontViewImage.jpg" TargetMode="External"/><Relationship Id="rId482" Type="http://schemas.openxmlformats.org/officeDocument/2006/relationships/hyperlink" Target="http://docs.napams.org/NapamsDocuments/NAFRC15513782019/Product_90685/ProductWholeViewImage.jpg" TargetMode="External"/><Relationship Id="rId483" Type="http://schemas.openxmlformats.org/officeDocument/2006/relationships/hyperlink" Target="http://docs.napams.org/NapamsDocuments/NAFRC15513782019/Product_90769/ProductFrontViewImage.jpg" TargetMode="External"/><Relationship Id="rId484" Type="http://schemas.openxmlformats.org/officeDocument/2006/relationships/hyperlink" Target="http://docs.napams.org/NapamsDocuments/NAFRC15513782019/Product_90769/ProductWholeViewImage.jpg" TargetMode="External"/><Relationship Id="rId485" Type="http://schemas.openxmlformats.org/officeDocument/2006/relationships/hyperlink" Target="http://docs.napams.org/NapamsDocuments/NAFRC15513782019/Product_90780/ProductFrontViewImage.jpg" TargetMode="External"/><Relationship Id="rId486" Type="http://schemas.openxmlformats.org/officeDocument/2006/relationships/hyperlink" Target="http://docs.napams.org/NapamsDocuments/NAFRC15513782019/Product_90780/ProductWholeViewImage.jpg" TargetMode="External"/><Relationship Id="rId487" Type="http://schemas.openxmlformats.org/officeDocument/2006/relationships/hyperlink" Target="http://docs.napams.org/NapamsDocuments/NAF4358292003/Product_95925/ProductFrontViewImage.jpeg" TargetMode="External"/><Relationship Id="rId488" Type="http://schemas.openxmlformats.org/officeDocument/2006/relationships/hyperlink" Target="http://docs.napams.org/NapamsDocuments/NAF4358292003/Product_95925/ProductWholeViewImage.jpeg" TargetMode="External"/><Relationship Id="rId489" Type="http://schemas.openxmlformats.org/officeDocument/2006/relationships/hyperlink" Target="http://docs.napams.org/NapamsDocuments/NAFRC11244172013/Product_97033/ProductFrontViewImage.pdf" TargetMode="External"/><Relationship Id="rId490" Type="http://schemas.openxmlformats.org/officeDocument/2006/relationships/hyperlink" Target="http://docs.napams.org/NapamsDocuments/NAFRC11244172013/Product_97033/ProductWholeViewImage.pdf" TargetMode="External"/><Relationship Id="rId491" Type="http://schemas.openxmlformats.org/officeDocument/2006/relationships/hyperlink" Target="http://docs.napams.org/NapamsDocuments/NAF2039501992/Product_97323/ProductFrontViewImage.jpg" TargetMode="External"/><Relationship Id="rId492" Type="http://schemas.openxmlformats.org/officeDocument/2006/relationships/hyperlink" Target="http://docs.napams.org/NapamsDocuments/NAF2039501992/Product_97323/ProductWholeViewImage.jpg" TargetMode="External"/><Relationship Id="rId493" Type="http://schemas.openxmlformats.org/officeDocument/2006/relationships/hyperlink" Target="http://docs.napams.org/NapamsDocuments/NAF2039501992/Product_97344/ProductFrontViewImage.jpg" TargetMode="External"/><Relationship Id="rId494" Type="http://schemas.openxmlformats.org/officeDocument/2006/relationships/hyperlink" Target="http://docs.napams.org/NapamsDocuments/NAF2039501992/Product_97344/ProductWholeViewImage.jpg" TargetMode="External"/><Relationship Id="rId495" Type="http://schemas.openxmlformats.org/officeDocument/2006/relationships/hyperlink" Target="http://docs.napams.org/NapamsDocuments/NAF6108482004/Product_97404/ProductFrontViewImage.jpg" TargetMode="External"/><Relationship Id="rId496" Type="http://schemas.openxmlformats.org/officeDocument/2006/relationships/hyperlink" Target="http://docs.napams.org/NapamsDocuments/NAF6108482004/Product_97404/ProductWholeViewImage.jpg" TargetMode="External"/><Relationship Id="rId497" Type="http://schemas.openxmlformats.org/officeDocument/2006/relationships/hyperlink" Target="http://docs.napams.org/NapamsDocuments/NAFRC4097952001/Product_97406/ProductFrontViewImage.JPG" TargetMode="External"/><Relationship Id="rId498" Type="http://schemas.openxmlformats.org/officeDocument/2006/relationships/hyperlink" Target="http://docs.napams.org/NapamsDocuments/NAFRC4097952001/Product_97406/ProductWholeViewImage.JPG" TargetMode="External"/><Relationship Id="rId499" Type="http://schemas.openxmlformats.org/officeDocument/2006/relationships/hyperlink" Target="http://docs.napams.org/NapamsDocuments/NAF13226302016/Product_99658/ProductFrontViewImage.jpg" TargetMode="External"/><Relationship Id="rId500" Type="http://schemas.openxmlformats.org/officeDocument/2006/relationships/hyperlink" Target="http://docs.napams.org/NapamsDocuments/NAF13226302016/Product_99658/ProductWholeViewImage.jpg" TargetMode="External"/><Relationship Id="rId501" Type="http://schemas.openxmlformats.org/officeDocument/2006/relationships/hyperlink" Target="http://docs.napams.org/NapamsDocuments/NAFRC8070602011/Product_101917/ProductFrontViewImage.jpg" TargetMode="External"/><Relationship Id="rId502" Type="http://schemas.openxmlformats.org/officeDocument/2006/relationships/hyperlink" Target="http://docs.napams.org/NapamsDocuments/NAFRC8070602011/Product_101917/ProductWholeViewImage.jpg" TargetMode="External"/><Relationship Id="rId503" Type="http://schemas.openxmlformats.org/officeDocument/2006/relationships/hyperlink" Target="http://docs.napams.org/NapamsDocuments/NAFRC8070602011/Product_102027/ProductFrontViewImage.jpg" TargetMode="External"/><Relationship Id="rId504" Type="http://schemas.openxmlformats.org/officeDocument/2006/relationships/hyperlink" Target="http://docs.napams.org/NapamsDocuments/NAFRC8070602011/Product_102027/ProductWholeViewImage.pdf" TargetMode="External"/><Relationship Id="rId505" Type="http://schemas.openxmlformats.org/officeDocument/2006/relationships/hyperlink" Target="http://docs.napams.org/NapamsDocuments/NAFRC15108592018/Product_102195/ProductFrontViewImage.jpg" TargetMode="External"/><Relationship Id="rId506" Type="http://schemas.openxmlformats.org/officeDocument/2006/relationships/hyperlink" Target="http://docs.napams.org/NapamsDocuments/NAFRC15108592018/Product_102195/ProductWholeViewImage.jpg" TargetMode="External"/><Relationship Id="rId507" Type="http://schemas.openxmlformats.org/officeDocument/2006/relationships/hyperlink" Target="http://docs.napams.org/NapamsDocuments/NAFRC15108592018/Product_102196/ProductFrontViewImage.jpg" TargetMode="External"/><Relationship Id="rId508" Type="http://schemas.openxmlformats.org/officeDocument/2006/relationships/hyperlink" Target="http://docs.napams.org/NapamsDocuments/NAFRC15108592018/Product_102196/ProductWholeViewImage.jpg" TargetMode="External"/><Relationship Id="rId509" Type="http://schemas.openxmlformats.org/officeDocument/2006/relationships/hyperlink" Target="http://docs.napams.org/NapamsDocuments/NAFRC15108592018/Product_102217/ProductFrontViewImage.jpg" TargetMode="External"/><Relationship Id="rId510" Type="http://schemas.openxmlformats.org/officeDocument/2006/relationships/hyperlink" Target="http://docs.napams.org/NapamsDocuments/NAFRC15108592018/Product_102217/ProductWholeViewImage.jpg" TargetMode="External"/><Relationship Id="rId511" Type="http://schemas.openxmlformats.org/officeDocument/2006/relationships/hyperlink" Target="http://docs.napams.org/NapamsDocuments/NAFRC15108592018/Product_102222/ProductFrontViewImage.jpg" TargetMode="External"/><Relationship Id="rId512" Type="http://schemas.openxmlformats.org/officeDocument/2006/relationships/hyperlink" Target="http://docs.napams.org/NapamsDocuments/NAFRC15108592018/Product_102222/ProductWholeViewImage.jpg" TargetMode="External"/><Relationship Id="rId513" Type="http://schemas.openxmlformats.org/officeDocument/2006/relationships/hyperlink" Target="http://docs.napams.org/NapamsDocuments/NAF346181998/Product_103943/ProductFrontViewImage.jpg" TargetMode="External"/><Relationship Id="rId514" Type="http://schemas.openxmlformats.org/officeDocument/2006/relationships/hyperlink" Target="http://docs.napams.org/NapamsDocuments/NAF346181998/Product_103943/ProductWholeViewImage.jpg" TargetMode="External"/><Relationship Id="rId515" Type="http://schemas.openxmlformats.org/officeDocument/2006/relationships/hyperlink" Target="http://docs.napams.org/NapamsDocuments/NAF10819142012/Product_110715/ProductFrontViewImage.jpg" TargetMode="External"/><Relationship Id="rId516" Type="http://schemas.openxmlformats.org/officeDocument/2006/relationships/hyperlink" Target="http://docs.napams.org/NapamsDocuments/NAF10819142012/Product_110715/ProductWholeViewImage.jpg" TargetMode="External"/><Relationship Id="rId517" Type="http://schemas.openxmlformats.org/officeDocument/2006/relationships/hyperlink" Target="http://docs.napams.org/NapamsDocuments/NAFRC10358192012/Product_110756/ProductFrontViewImage.JPG" TargetMode="External"/><Relationship Id="rId518" Type="http://schemas.openxmlformats.org/officeDocument/2006/relationships/hyperlink" Target="http://docs.napams.org/NapamsDocuments/NAFRC10358192012/Product_110756/ProductWholeViewImage.JPG" TargetMode="External"/><Relationship Id="rId519" Type="http://schemas.openxmlformats.org/officeDocument/2006/relationships/hyperlink" Target="http://docs.napams.org/NapamsDocuments/NAFRC12017852014/Product_111866/ProductFrontViewImage.jpeg" TargetMode="External"/><Relationship Id="rId520" Type="http://schemas.openxmlformats.org/officeDocument/2006/relationships/hyperlink" Target="http://docs.napams.org/NapamsDocuments/NAFRC12017852014/Product_111866/ProductWholeViewImage.jpeg" TargetMode="External"/><Relationship Id="rId521" Type="http://schemas.openxmlformats.org/officeDocument/2006/relationships/hyperlink" Target="http://docs.napams.org/NapamsDocuments/NAF15588672019/Product_112674/ProductFrontViewImage.jpg" TargetMode="External"/><Relationship Id="rId522" Type="http://schemas.openxmlformats.org/officeDocument/2006/relationships/hyperlink" Target="http://docs.napams.org/NapamsDocuments/NAF15588672019/Product_112674/ProductWholeViewImage.jpg" TargetMode="External"/><Relationship Id="rId523" Type="http://schemas.openxmlformats.org/officeDocument/2006/relationships/hyperlink" Target="http://docs.napams.org/NapamsDocuments/NAF15588672019/Product_112702/ProductFrontViewImage.jpg" TargetMode="External"/><Relationship Id="rId524" Type="http://schemas.openxmlformats.org/officeDocument/2006/relationships/hyperlink" Target="http://docs.napams.org/NapamsDocuments/NAF15588672019/Product_112702/ProductWholeViewImage.jpg" TargetMode="External"/><Relationship Id="rId525" Type="http://schemas.openxmlformats.org/officeDocument/2006/relationships/hyperlink" Target="http://docs.napams.org/NapamsDocuments/NAF15588672019/Product_112704/ProductFrontViewImage.jpg" TargetMode="External"/><Relationship Id="rId526" Type="http://schemas.openxmlformats.org/officeDocument/2006/relationships/hyperlink" Target="http://docs.napams.org/NapamsDocuments/NAF15588672019/Product_112704/ProductWholeViewImage.jpg" TargetMode="External"/><Relationship Id="rId527" Type="http://schemas.openxmlformats.org/officeDocument/2006/relationships/hyperlink" Target="http://docs.napams.org/NapamsDocuments/NAF15588672019/Product_112705/ProductFrontViewImage.jpg" TargetMode="External"/><Relationship Id="rId528" Type="http://schemas.openxmlformats.org/officeDocument/2006/relationships/hyperlink" Target="http://docs.napams.org/NapamsDocuments/NAF15588672019/Product_112705/ProductWholeViewImage.jpg" TargetMode="External"/><Relationship Id="rId529" Type="http://schemas.openxmlformats.org/officeDocument/2006/relationships/hyperlink" Target="http://docs.napams.org/NapamsDocuments/NAF15588672019/Product_116143/ProductFrontViewImage.jpg" TargetMode="External"/><Relationship Id="rId530" Type="http://schemas.openxmlformats.org/officeDocument/2006/relationships/hyperlink" Target="http://docs.napams.org/NapamsDocuments/NAF15588672019/Product_116143/ProductWholeViewImage.jpg" TargetMode="External"/><Relationship Id="rId531" Type="http://schemas.openxmlformats.org/officeDocument/2006/relationships/hyperlink" Target="http://docs.napams.org/NapamsDocuments/NAF6248982005/Product_117540/ProductFrontViewImage.jpg" TargetMode="External"/><Relationship Id="rId532" Type="http://schemas.openxmlformats.org/officeDocument/2006/relationships/hyperlink" Target="http://docs.napams.org/NapamsDocuments/NAF6248982005/Product_117540/ProductWholeViewImage.jpg" TargetMode="External"/><Relationship Id="rId533" Type="http://schemas.openxmlformats.org/officeDocument/2006/relationships/hyperlink" Target="http://docs.napams.org/NapamsDocuments/NAF6248982005/Product_117688/ProductFrontViewImage.jpg" TargetMode="External"/><Relationship Id="rId534" Type="http://schemas.openxmlformats.org/officeDocument/2006/relationships/hyperlink" Target="http://docs.napams.org/NapamsDocuments/NAF6248982005/Product_117688/ProductWholeViewImage.jpg" TargetMode="External"/><Relationship Id="rId535" Type="http://schemas.openxmlformats.org/officeDocument/2006/relationships/hyperlink" Target="http://docs.napams.org/NapamsDocuments/NAF10728192012/Product_124041/ProductFrontViewImage.jpg" TargetMode="External"/><Relationship Id="rId536" Type="http://schemas.openxmlformats.org/officeDocument/2006/relationships/hyperlink" Target="http://docs.napams.org/NapamsDocuments/NAF10728192012/Product_124041/ProductWholeViewImage.jpg" TargetMode="External"/><Relationship Id="rId537" Type="http://schemas.openxmlformats.org/officeDocument/2006/relationships/hyperlink" Target="http://docs.napams.org/NapamsDocuments/NAF10728192012/Product_124092/ProductFrontViewImage.jpg" TargetMode="External"/><Relationship Id="rId538" Type="http://schemas.openxmlformats.org/officeDocument/2006/relationships/hyperlink" Target="http://docs.napams.org/NapamsDocuments/NAF10728192012/Product_124092/ProductWholeViewImage.jpg" TargetMode="External"/><Relationship Id="rId539" Type="http://schemas.openxmlformats.org/officeDocument/2006/relationships/hyperlink" Target="http://docs.napams.org/NapamsDocuments/NAF10728192012/Product_124097/ProductFrontViewImage.jpg" TargetMode="External"/><Relationship Id="rId540" Type="http://schemas.openxmlformats.org/officeDocument/2006/relationships/hyperlink" Target="http://docs.napams.org/NapamsDocuments/NAF10728192012/Product_124097/ProductWholeViewImage.jpg" TargetMode="External"/><Relationship Id="rId541" Type="http://schemas.openxmlformats.org/officeDocument/2006/relationships/hyperlink" Target="http://docs.napams.org/NapamsDocuments/NAF10728192012/Product_124099/ProductFrontViewImage.jpg" TargetMode="External"/><Relationship Id="rId542" Type="http://schemas.openxmlformats.org/officeDocument/2006/relationships/hyperlink" Target="http://docs.napams.org/NapamsDocuments/NAF10728192012/Product_124099/ProductWholeViewImage.jpg" TargetMode="External"/><Relationship Id="rId543" Type="http://schemas.openxmlformats.org/officeDocument/2006/relationships/hyperlink" Target="http://docs.napams.org/NapamsDocuments/NAF3000511996/Product_126143/ProductFrontViewImage.jpg" TargetMode="External"/><Relationship Id="rId544" Type="http://schemas.openxmlformats.org/officeDocument/2006/relationships/hyperlink" Target="http://docs.napams.org/NapamsDocuments/NAF3000511996/Product_126143/ProductWholeViewImage.jpg" TargetMode="External"/><Relationship Id="rId545" Type="http://schemas.openxmlformats.org/officeDocument/2006/relationships/hyperlink" Target="http://docs.napams.org/NapamsDocuments/NAF9580572011/Product_126434/ProductFrontViewImage.jpg" TargetMode="External"/><Relationship Id="rId546" Type="http://schemas.openxmlformats.org/officeDocument/2006/relationships/hyperlink" Target="http://docs.napams.org/NapamsDocuments/NAF9580572011/Product_126434/ProductWholeViewImage.jpg" TargetMode="External"/><Relationship Id="rId547" Type="http://schemas.openxmlformats.org/officeDocument/2006/relationships/hyperlink" Target="http://docs.napams.org/NapamsDocuments/NAFRC8070602011/Product_127323/ProductFrontViewImage.jpg" TargetMode="External"/><Relationship Id="rId548" Type="http://schemas.openxmlformats.org/officeDocument/2006/relationships/hyperlink" Target="http://docs.napams.org/NapamsDocuments/NAFRC8070602011/Product_127323/ProductWholeViewImage.jpg" TargetMode="External"/><Relationship Id="rId549" Type="http://schemas.openxmlformats.org/officeDocument/2006/relationships/hyperlink" Target="http://docs.napams.org/NapamsDocuments/NAFRCI/06042015/Product_129475/ProductFrontViewImage.jpg" TargetMode="External"/><Relationship Id="rId550" Type="http://schemas.openxmlformats.org/officeDocument/2006/relationships/hyperlink" Target="http://docs.napams.org/NapamsDocuments/NAFRCI/06042015/Product_129475/ProductWholeViewImage.jpg" TargetMode="External"/><Relationship Id="rId551" Type="http://schemas.openxmlformats.org/officeDocument/2006/relationships/hyperlink" Target="http://docs.napams.org/NapamsDocuments/NAFRCI/06042015/Product_129727/ProductFrontViewImage.jpg" TargetMode="External"/><Relationship Id="rId552" Type="http://schemas.openxmlformats.org/officeDocument/2006/relationships/hyperlink" Target="http://docs.napams.org/NapamsDocuments/NAFRCI/06042015/Product_129727/ProductWholeViewImage.jpg" TargetMode="External"/><Relationship Id="rId553" Type="http://schemas.openxmlformats.org/officeDocument/2006/relationships/hyperlink" Target="http://docs.napams.org/NapamsDocuments/NAFRCI/06042015/Product_129733/ProductFrontViewImage.jpg" TargetMode="External"/><Relationship Id="rId554" Type="http://schemas.openxmlformats.org/officeDocument/2006/relationships/hyperlink" Target="http://docs.napams.org/NapamsDocuments/NAFRCI/06042015/Product_129733/ProductWholeViewImage.pdf" TargetMode="External"/><Relationship Id="rId555" Type="http://schemas.openxmlformats.org/officeDocument/2006/relationships/hyperlink" Target="http://docs.napams.org/NapamsDocuments/NAFRCI/06042015/Product_129736/ProductFrontViewImage.jpg" TargetMode="External"/><Relationship Id="rId556" Type="http://schemas.openxmlformats.org/officeDocument/2006/relationships/hyperlink" Target="http://docs.napams.org/NapamsDocuments/NAFRCI/06042015/Product_129736/ProductWholeViewImage.pdf" TargetMode="External"/><Relationship Id="rId557" Type="http://schemas.openxmlformats.org/officeDocument/2006/relationships/hyperlink" Target="http://docs.napams.org/NapamsDocuments/NAFRCI/06042015/Product_129742/ProductFrontViewImage.jpg" TargetMode="External"/><Relationship Id="rId558" Type="http://schemas.openxmlformats.org/officeDocument/2006/relationships/hyperlink" Target="http://docs.napams.org/NapamsDocuments/NAFRCI/06042015/Product_129742/ProductWholeViewImage.pdf" TargetMode="External"/><Relationship Id="rId559" Type="http://schemas.openxmlformats.org/officeDocument/2006/relationships/hyperlink" Target="http://docs.napams.org/NapamsDocuments/NAFRCI/06042015/Product_129747/ProductFrontViewImage.jpg" TargetMode="External"/><Relationship Id="rId560" Type="http://schemas.openxmlformats.org/officeDocument/2006/relationships/hyperlink" Target="http://docs.napams.org/NapamsDocuments/NAFRCI/06042015/Product_129747/ProductWholeViewImage.jpg" TargetMode="External"/><Relationship Id="rId561" Type="http://schemas.openxmlformats.org/officeDocument/2006/relationships/hyperlink" Target="http://docs.napams.org/NapamsDocuments/NAFCAC/IT/NO34741985/Product_129974/ProductFrontViewImage.jpg" TargetMode="External"/><Relationship Id="rId562" Type="http://schemas.openxmlformats.org/officeDocument/2006/relationships/hyperlink" Target="http://docs.napams.org/NapamsDocuments/NAFCAC/IT/NO34741985/Product_129974/ProductWholeViewImage.jpg" TargetMode="External"/><Relationship Id="rId563" Type="http://schemas.openxmlformats.org/officeDocument/2006/relationships/hyperlink" Target="http://docs.napams.org/NapamsDocuments/NAFRC8070602011/Product_133697/ProductFrontViewImage.jpg" TargetMode="External"/><Relationship Id="rId564" Type="http://schemas.openxmlformats.org/officeDocument/2006/relationships/hyperlink" Target="http://docs.napams.org/NapamsDocuments/NAFRC8070602011/Product_133697/ProductWholeViewImage.jpg" TargetMode="External"/><Relationship Id="rId565" Type="http://schemas.openxmlformats.org/officeDocument/2006/relationships/hyperlink" Target="http://docs.napams.org/NapamsDocuments/NAFRC8070602011/Product_133749/ProductFrontViewImage.jpg" TargetMode="External"/><Relationship Id="rId566" Type="http://schemas.openxmlformats.org/officeDocument/2006/relationships/hyperlink" Target="http://docs.napams.org/NapamsDocuments/NAFRC8070602011/Product_133749/ProductWholeViewImage.jpg" TargetMode="External"/><Relationship Id="rId567" Type="http://schemas.openxmlformats.org/officeDocument/2006/relationships/hyperlink" Target="http://docs.napams.org/NapamsDocuments/NAFRCI/06042015/Product_134208/ProductFrontViewImage.jpg" TargetMode="External"/><Relationship Id="rId568" Type="http://schemas.openxmlformats.org/officeDocument/2006/relationships/hyperlink" Target="http://docs.napams.org/NapamsDocuments/NAFRCI/06042015/Product_134208/ProductWholeViewImage.jpg" TargetMode="External"/><Relationship Id="rId569" Type="http://schemas.openxmlformats.org/officeDocument/2006/relationships/hyperlink" Target="http://docs.napams.org/NapamsDocuments/NAFRCI/06042015/Product_134209/ProductFrontViewImage.jpg" TargetMode="External"/><Relationship Id="rId570" Type="http://schemas.openxmlformats.org/officeDocument/2006/relationships/hyperlink" Target="http://docs.napams.org/NapamsDocuments/NAFRCI/06042015/Product_134209/ProductWholeViewImage.jpg" TargetMode="External"/><Relationship Id="rId571" Type="http://schemas.openxmlformats.org/officeDocument/2006/relationships/hyperlink" Target="http://docs.napams.org/NapamsDocuments/NAFRC.2576091994/Product_137329/ProductFrontViewImage.jpg" TargetMode="External"/><Relationship Id="rId572" Type="http://schemas.openxmlformats.org/officeDocument/2006/relationships/hyperlink" Target="http://docs.napams.org/NapamsDocuments/NAFRC.2576091994/Product_137329/ProductWholeViewImage.jpg" TargetMode="External"/><Relationship Id="rId573" Type="http://schemas.openxmlformats.org/officeDocument/2006/relationships/hyperlink" Target="http://docs.napams.org/NapamsDocuments/NAFRC.2576091994/Product_137350/ProductFrontViewImage.jpg" TargetMode="External"/><Relationship Id="rId574" Type="http://schemas.openxmlformats.org/officeDocument/2006/relationships/hyperlink" Target="http://docs.napams.org/NapamsDocuments/NAFRC.2576091994/Product_137350/ProductWholeViewImage.jpg" TargetMode="External"/><Relationship Id="rId575" Type="http://schemas.openxmlformats.org/officeDocument/2006/relationships/hyperlink" Target="http://docs.napams.org/NapamsDocuments/NAFRC9593932011/Product_138098/ProductFrontViewImage.jpeg" TargetMode="External"/><Relationship Id="rId576" Type="http://schemas.openxmlformats.org/officeDocument/2006/relationships/hyperlink" Target="http://docs.napams.org/NapamsDocuments/NAFRC9593932011/Product_138098/ProductWholeViewImage.jpeg" TargetMode="External"/><Relationship Id="rId577" Type="http://schemas.openxmlformats.org/officeDocument/2006/relationships/hyperlink" Target="http://docs.napams.org/NapamsDocuments/NAFRC4097952001/Product_138404/ProductFrontViewImage.JPG" TargetMode="External"/><Relationship Id="rId578" Type="http://schemas.openxmlformats.org/officeDocument/2006/relationships/hyperlink" Target="http://docs.napams.org/NapamsDocuments/NAFRC4097952001/Product_138404/ProductWholeViewImage.JPG" TargetMode="External"/><Relationship Id="rId579" Type="http://schemas.openxmlformats.org/officeDocument/2006/relationships/hyperlink" Target="http://docs.napams.org/NapamsDocuments/NAFRC9593932011/Product_138733/ProductFrontViewImage.jpeg" TargetMode="External"/><Relationship Id="rId580" Type="http://schemas.openxmlformats.org/officeDocument/2006/relationships/hyperlink" Target="http://docs.napams.org/NapamsDocuments/NAFRC9593932011/Product_138733/ProductWholeViewImage.jpeg" TargetMode="External"/><Relationship Id="rId581" Type="http://schemas.openxmlformats.org/officeDocument/2006/relationships/hyperlink" Target="http://docs.napams.org/NapamsDocuments/NAFRC9593932011/Product_138772/ProductFrontViewImage.jpeg" TargetMode="External"/><Relationship Id="rId582" Type="http://schemas.openxmlformats.org/officeDocument/2006/relationships/hyperlink" Target="http://docs.napams.org/NapamsDocuments/NAFRC9593932011/Product_138772/ProductWholeViewImage.jpg" TargetMode="External"/><Relationship Id="rId583" Type="http://schemas.openxmlformats.org/officeDocument/2006/relationships/hyperlink" Target="http://docs.napams.org/NapamsDocuments/NAFRC15619212019/Product_139175/ProductFrontViewImage.jpg" TargetMode="External"/><Relationship Id="rId584" Type="http://schemas.openxmlformats.org/officeDocument/2006/relationships/hyperlink" Target="http://docs.napams.org/NapamsDocuments/NAFRC15619212019/Product_139175/ProductWholeViewImage.jpg" TargetMode="External"/><Relationship Id="rId585" Type="http://schemas.openxmlformats.org/officeDocument/2006/relationships/hyperlink" Target="http://docs.napams.org/NapamsDocuments/NAF10602042012/Product_139198/ProductFrontViewImage.jpg" TargetMode="External"/><Relationship Id="rId586" Type="http://schemas.openxmlformats.org/officeDocument/2006/relationships/hyperlink" Target="http://docs.napams.org/NapamsDocuments/NAF10602042012/Product_139198/ProductWholeViewImage.jpg" TargetMode="External"/><Relationship Id="rId587" Type="http://schemas.openxmlformats.org/officeDocument/2006/relationships/hyperlink" Target="http://docs.napams.org/NapamsDocuments/NAF10602042012/Product_139199/ProductFrontViewImage.jpg" TargetMode="External"/><Relationship Id="rId588" Type="http://schemas.openxmlformats.org/officeDocument/2006/relationships/hyperlink" Target="http://docs.napams.org/NapamsDocuments/NAF10602042012/Product_139199/ProductWholeViewImage.jpg" TargetMode="External"/><Relationship Id="rId589" Type="http://schemas.openxmlformats.org/officeDocument/2006/relationships/hyperlink" Target="http://docs.napams.org/NapamsDocuments/NAFCAC/IT/NO34741985/Product_140058/ProductFrontViewImage.jpg" TargetMode="External"/><Relationship Id="rId590" Type="http://schemas.openxmlformats.org/officeDocument/2006/relationships/hyperlink" Target="http://docs.napams.org/NapamsDocuments/NAFCAC/IT/NO34741985/Product_140058/ProductWholeViewImage.jpg" TargetMode="External"/><Relationship Id="rId591" Type="http://schemas.openxmlformats.org/officeDocument/2006/relationships/hyperlink" Target="http://docs.napams.org/NapamsDocuments/NAF16263372019/Product_144551/ProductFrontViewImage.jpg" TargetMode="External"/><Relationship Id="rId592" Type="http://schemas.openxmlformats.org/officeDocument/2006/relationships/hyperlink" Target="http://docs.napams.org/NapamsDocuments/NAF16263372019/Product_144551/ProductWholeViewImage.jpg" TargetMode="External"/><Relationship Id="rId593" Type="http://schemas.openxmlformats.org/officeDocument/2006/relationships/hyperlink" Target="http://docs.napams.org/NapamsDocuments/NAFCAC/IT/NO550952013/Product_147409/ProductFrontViewImage.pdf" TargetMode="External"/><Relationship Id="rId594" Type="http://schemas.openxmlformats.org/officeDocument/2006/relationships/hyperlink" Target="http://docs.napams.org/NapamsDocuments/NAFCAC/IT/NO550952013/Product_147409/ProductWholeViewImage.jpg" TargetMode="External"/><Relationship Id="rId595" Type="http://schemas.openxmlformats.org/officeDocument/2006/relationships/hyperlink" Target="http://docs.napams.org/NapamsDocuments/NAFCAC/IT/NO550952013/Product_148719/ProductFrontViewImage.jpg" TargetMode="External"/><Relationship Id="rId596" Type="http://schemas.openxmlformats.org/officeDocument/2006/relationships/hyperlink" Target="http://docs.napams.org/NapamsDocuments/NAFCAC/IT/NO550952013/Product_148719/ProductWholeViewImage.jpg" TargetMode="External"/><Relationship Id="rId597" Type="http://schemas.openxmlformats.org/officeDocument/2006/relationships/hyperlink" Target="http://docs.napams.org/NapamsDocuments/NAFCAC/IT/NO550952013/Product_148728/ProductFrontViewImage.pdf" TargetMode="External"/><Relationship Id="rId598" Type="http://schemas.openxmlformats.org/officeDocument/2006/relationships/hyperlink" Target="http://docs.napams.org/NapamsDocuments/NAFCAC/IT/NO550952013/Product_148728/ProductWholeViewImage.jpg" TargetMode="External"/><Relationship Id="rId599" Type="http://schemas.openxmlformats.org/officeDocument/2006/relationships/hyperlink" Target="http://docs.napams.org/NapamsDocuments/NAFrc4684182002/Product_153685/ProductFrontViewImage.jpg" TargetMode="External"/><Relationship Id="rId600" Type="http://schemas.openxmlformats.org/officeDocument/2006/relationships/hyperlink" Target="http://docs.napams.org/NapamsDocuments/NAFrc4684182002/Product_153685/ProductWholeViewImage.jpg" TargetMode="External"/><Relationship Id="rId601" Type="http://schemas.openxmlformats.org/officeDocument/2006/relationships/hyperlink" Target="http://docs.napams.org/NapamsDocuments/NAFrc4684182002/Product_154652/ProductFrontViewImage.jpg" TargetMode="External"/><Relationship Id="rId602" Type="http://schemas.openxmlformats.org/officeDocument/2006/relationships/hyperlink" Target="http://docs.napams.org/NapamsDocuments/NAFrc4684182002/Product_154652/ProductWholeViewImage.jpg" TargetMode="External"/><Relationship Id="rId603" Type="http://schemas.openxmlformats.org/officeDocument/2006/relationships/hyperlink" Target="http://docs.napams.org/NapamsDocuments/NAFRC4097952001/Product_154830/ProductFrontViewImage.JPG" TargetMode="External"/><Relationship Id="rId604" Type="http://schemas.openxmlformats.org/officeDocument/2006/relationships/hyperlink" Target="http://docs.napams.org/NapamsDocuments/NAFRC4097952001/Product_154830/ProductWholeViewImage.JPG" TargetMode="External"/><Relationship Id="rId605" Type="http://schemas.openxmlformats.org/officeDocument/2006/relationships/hyperlink" Target="http://docs.napams.org/NapamsDocuments/NAF13628552016/Product_155003/ProductFrontViewImage.pdf" TargetMode="External"/><Relationship Id="rId606" Type="http://schemas.openxmlformats.org/officeDocument/2006/relationships/hyperlink" Target="http://docs.napams.org/NapamsDocuments/NAF13628552016/Product_155003/ProductWholeViewImage.pdf" TargetMode="External"/><Relationship Id="rId607" Type="http://schemas.openxmlformats.org/officeDocument/2006/relationships/hyperlink" Target="http://docs.napams.org/NapamsDocuments/NAF10177682012/Product_155999/ProductFrontViewImage.jpg" TargetMode="External"/><Relationship Id="rId608" Type="http://schemas.openxmlformats.org/officeDocument/2006/relationships/hyperlink" Target="http://docs.napams.org/NapamsDocuments/NAF10177682012/Product_155999/ProductWholeViewImage.jpg" TargetMode="External"/><Relationship Id="rId609" Type="http://schemas.openxmlformats.org/officeDocument/2006/relationships/hyperlink" Target="http://docs.napams.org/NapamsDocuments/NAF13591302016/Product_158358/ProductFrontViewImage.JPG" TargetMode="External"/><Relationship Id="rId610" Type="http://schemas.openxmlformats.org/officeDocument/2006/relationships/hyperlink" Target="http://docs.napams.org/NapamsDocuments/NAF13591302016/Product_158358/ProductWholeViewImage.JPG" TargetMode="External"/><Relationship Id="rId611" Type="http://schemas.openxmlformats.org/officeDocument/2006/relationships/hyperlink" Target="http://docs.napams.org/NapamsDocuments/NAF13591302016/Product_158360/ProductFrontViewImage.JPG" TargetMode="External"/><Relationship Id="rId612" Type="http://schemas.openxmlformats.org/officeDocument/2006/relationships/hyperlink" Target="http://docs.napams.org/NapamsDocuments/NAF13591302016/Product_158360/ProductWholeViewImage.JPG" TargetMode="External"/><Relationship Id="rId613" Type="http://schemas.openxmlformats.org/officeDocument/2006/relationships/hyperlink" Target="http://docs.napams.org/NapamsDocuments/NAF13591302016/Product_158361/ProductFrontViewImage.JPG" TargetMode="External"/><Relationship Id="rId614" Type="http://schemas.openxmlformats.org/officeDocument/2006/relationships/hyperlink" Target="http://docs.napams.org/NapamsDocuments/NAF13591302016/Product_158361/ProductWholeViewImage.JPG" TargetMode="External"/><Relationship Id="rId615" Type="http://schemas.openxmlformats.org/officeDocument/2006/relationships/hyperlink" Target="http://docs.napams.org/NapamsDocuments/NAF1124021988/Product_158503/ProductFrontViewImage.jpg" TargetMode="External"/><Relationship Id="rId616" Type="http://schemas.openxmlformats.org/officeDocument/2006/relationships/hyperlink" Target="http://docs.napams.org/NapamsDocuments/NAF1124021988/Product_158503/ProductWholeViewImage.jpg" TargetMode="External"/><Relationship Id="rId617" Type="http://schemas.openxmlformats.org/officeDocument/2006/relationships/hyperlink" Target="http://docs.napams.org/NapamsDocuments/NAF1124021988/Product_158507/ProductFrontViewImage.jpg" TargetMode="External"/><Relationship Id="rId618" Type="http://schemas.openxmlformats.org/officeDocument/2006/relationships/hyperlink" Target="http://docs.napams.org/NapamsDocuments/NAF1124021988/Product_158507/ProductWholeViewImage.jpg" TargetMode="External"/><Relationship Id="rId619" Type="http://schemas.openxmlformats.org/officeDocument/2006/relationships/hyperlink" Target="http://docs.napams.org/NapamsDocuments/NAF16959112020/Product_159374/ProductFrontViewImage.jpg" TargetMode="External"/><Relationship Id="rId620" Type="http://schemas.openxmlformats.org/officeDocument/2006/relationships/hyperlink" Target="http://docs.napams.org/NapamsDocuments/NAF16959112020/Product_159374/ProductWholeViewImage.jpg" TargetMode="External"/><Relationship Id="rId621" Type="http://schemas.openxmlformats.org/officeDocument/2006/relationships/hyperlink" Target="http://docs.napams.org/NapamsDocuments/NAF16959112020/Product_159381/ProductFrontViewImage.jpg" TargetMode="External"/><Relationship Id="rId622" Type="http://schemas.openxmlformats.org/officeDocument/2006/relationships/hyperlink" Target="http://docs.napams.org/NapamsDocuments/NAF16959112020/Product_159381/ProductWholeViewImage.jpg" TargetMode="External"/><Relationship Id="rId623" Type="http://schemas.openxmlformats.org/officeDocument/2006/relationships/hyperlink" Target="http://docs.napams.org/NapamsDocuments/NAF16959112020/Product_160006/ProductFrontViewImage.jpg" TargetMode="External"/><Relationship Id="rId624" Type="http://schemas.openxmlformats.org/officeDocument/2006/relationships/hyperlink" Target="http://docs.napams.org/NapamsDocuments/NAF16959112020/Product_160006/ProductWholeViewImage.jpg" TargetMode="External"/><Relationship Id="rId625" Type="http://schemas.openxmlformats.org/officeDocument/2006/relationships/hyperlink" Target="http://docs.napams.org/NapamsDocuments/NAF16959112020/Product_160063/ProductFrontViewImage.jpg" TargetMode="External"/><Relationship Id="rId626" Type="http://schemas.openxmlformats.org/officeDocument/2006/relationships/hyperlink" Target="http://docs.napams.org/NapamsDocuments/NAF16959112020/Product_160063/ProductWholeViewImage.jpg" TargetMode="External"/><Relationship Id="rId627" Type="http://schemas.openxmlformats.org/officeDocument/2006/relationships/hyperlink" Target="http://docs.napams.org/NapamsDocuments/NAF16959112020/Product_160065/ProductFrontViewImage.jpg" TargetMode="External"/><Relationship Id="rId628" Type="http://schemas.openxmlformats.org/officeDocument/2006/relationships/hyperlink" Target="http://docs.napams.org/NapamsDocuments/NAF16959112020/Product_160065/ProductWholeViewImage.jpg" TargetMode="External"/><Relationship Id="rId629" Type="http://schemas.openxmlformats.org/officeDocument/2006/relationships/hyperlink" Target="http://docs.napams.org/NapamsDocuments/NAFRC10392152012/Product_160920/ProductFrontViewImage.jpg" TargetMode="External"/><Relationship Id="rId630" Type="http://schemas.openxmlformats.org/officeDocument/2006/relationships/hyperlink" Target="http://docs.napams.org/NapamsDocuments/NAFRC10392152012/Product_160920/ProductWholeViewImage.jpg" TargetMode="External"/><Relationship Id="rId631" Type="http://schemas.openxmlformats.org/officeDocument/2006/relationships/hyperlink" Target="http://docs.napams.org/NapamsDocuments/NAF13628552016/Product_162303/ProductFrontViewImage.jpeg" TargetMode="External"/><Relationship Id="rId632" Type="http://schemas.openxmlformats.org/officeDocument/2006/relationships/hyperlink" Target="http://docs.napams.org/NapamsDocuments/NAF13628552016/Product_162303/ProductWholeViewImage.jpeg" TargetMode="External"/><Relationship Id="rId633" Type="http://schemas.openxmlformats.org/officeDocument/2006/relationships/hyperlink" Target="http://docs.napams.org/NapamsDocuments/NAF10452912012/Product_162734/ProductFrontViewImage.jpeg" TargetMode="External"/><Relationship Id="rId634" Type="http://schemas.openxmlformats.org/officeDocument/2006/relationships/hyperlink" Target="http://docs.napams.org/NapamsDocuments/NAF10452912012/Product_162734/ProductWholeViewImage.jpeg" TargetMode="External"/><Relationship Id="rId635" Type="http://schemas.openxmlformats.org/officeDocument/2006/relationships/hyperlink" Target="http://docs.napams.org/NapamsDocuments/NAFRC-2722361995/Product_166832/ProductFrontViewImage.pdf" TargetMode="External"/><Relationship Id="rId636" Type="http://schemas.openxmlformats.org/officeDocument/2006/relationships/hyperlink" Target="http://docs.napams.org/NapamsDocuments/NAFRC-2722361995/Product_166832/ProductWholeViewImage.pdf" TargetMode="External"/><Relationship Id="rId637" Type="http://schemas.openxmlformats.org/officeDocument/2006/relationships/hyperlink" Target="http://docs.napams.org/NapamsDocuments/NAFRC4097952001/Product_167292/ProductFrontViewImage.jpg" TargetMode="External"/><Relationship Id="rId638" Type="http://schemas.openxmlformats.org/officeDocument/2006/relationships/hyperlink" Target="http://docs.napams.org/NapamsDocuments/NAFRC4097952001/Product_167292/ProductWholeViewImage.jpg" TargetMode="External"/><Relationship Id="rId639" Type="http://schemas.openxmlformats.org/officeDocument/2006/relationships/hyperlink" Target="http://docs.napams.org/NapamsDocuments/NAF15960872019/Product_168152/ProductFrontViewImage.pdf" TargetMode="External"/><Relationship Id="rId640" Type="http://schemas.openxmlformats.org/officeDocument/2006/relationships/hyperlink" Target="http://docs.napams.org/NapamsDocuments/NAF15960872019/Product_168152/ProductWholeViewImage.pdf" TargetMode="External"/><Relationship Id="rId641" Type="http://schemas.openxmlformats.org/officeDocument/2006/relationships/hyperlink" Target="http://docs.napams.org/NapamsDocuments/NAF4059082001/Product_168491/ProductFrontViewImage.jpg" TargetMode="External"/><Relationship Id="rId642" Type="http://schemas.openxmlformats.org/officeDocument/2006/relationships/hyperlink" Target="http://docs.napams.org/NapamsDocuments/NAF4059082001/Product_168491/ProductWholeViewImage.jpg" TargetMode="External"/><Relationship Id="rId643" Type="http://schemas.openxmlformats.org/officeDocument/2006/relationships/hyperlink" Target="http://docs.napams.org/NapamsDocuments/NAF4059082001/Product_168510/ProductFrontViewImage.jpg" TargetMode="External"/><Relationship Id="rId644" Type="http://schemas.openxmlformats.org/officeDocument/2006/relationships/hyperlink" Target="http://docs.napams.org/NapamsDocuments/NAF4059082001/Product_168510/ProductWholeViewImage.jpg" TargetMode="External"/><Relationship Id="rId645" Type="http://schemas.openxmlformats.org/officeDocument/2006/relationships/hyperlink" Target="http://docs.napams.org/NapamsDocuments/NAF4059082001/Product_168578/ProductFrontViewImage.jpg" TargetMode="External"/><Relationship Id="rId646" Type="http://schemas.openxmlformats.org/officeDocument/2006/relationships/hyperlink" Target="http://docs.napams.org/NapamsDocuments/NAF4059082001/Product_168578/ProductWholeViewImage.jpg" TargetMode="External"/><Relationship Id="rId647" Type="http://schemas.openxmlformats.org/officeDocument/2006/relationships/hyperlink" Target="http://docs.napams.org/NapamsDocuments/NAFRC11483842013/Product_168960/ProductFrontViewImage.JPG" TargetMode="External"/><Relationship Id="rId648" Type="http://schemas.openxmlformats.org/officeDocument/2006/relationships/hyperlink" Target="http://docs.napams.org/NapamsDocuments/NAFRC11483842013/Product_168960/ProductWholeViewImage.JPG" TargetMode="External"/><Relationship Id="rId649" Type="http://schemas.openxmlformats.org/officeDocument/2006/relationships/hyperlink" Target="http://docs.napams.org/NapamsDocuments/NAF4059082001/Product_170640/ProductFrontViewImage.jpg" TargetMode="External"/><Relationship Id="rId650" Type="http://schemas.openxmlformats.org/officeDocument/2006/relationships/hyperlink" Target="http://docs.napams.org/NapamsDocuments/NAF4059082001/Product_170640/ProductWholeViewImage.jpg" TargetMode="External"/><Relationship Id="rId651" Type="http://schemas.openxmlformats.org/officeDocument/2006/relationships/hyperlink" Target="http://docs.napams.org/NapamsDocuments/NAF10533722012/Product_172866/ProductFrontViewImage.jpeg" TargetMode="External"/><Relationship Id="rId652" Type="http://schemas.openxmlformats.org/officeDocument/2006/relationships/hyperlink" Target="http://docs.napams.org/NapamsDocuments/NAF10533722012/Product_172866/ProductWholeViewImage.jpeg" TargetMode="External"/><Relationship Id="rId653" Type="http://schemas.openxmlformats.org/officeDocument/2006/relationships/hyperlink" Target="http://docs.napams.org/NapamsDocuments/NAF10533722012/Product_172867/ProductFrontViewImage.jpeg" TargetMode="External"/><Relationship Id="rId654" Type="http://schemas.openxmlformats.org/officeDocument/2006/relationships/hyperlink" Target="http://docs.napams.org/NapamsDocuments/NAF10533722012/Product_172867/ProductWholeViewImage.jpeg" TargetMode="External"/><Relationship Id="rId655" Type="http://schemas.openxmlformats.org/officeDocument/2006/relationships/hyperlink" Target="http://docs.napams.org/NapamsDocuments/NAF10533722012/Product_172868/ProductFrontViewImage.jpeg" TargetMode="External"/><Relationship Id="rId656" Type="http://schemas.openxmlformats.org/officeDocument/2006/relationships/hyperlink" Target="http://docs.napams.org/NapamsDocuments/NAF10533722012/Product_172868/ProductWholeViewImage.jpeg" TargetMode="External"/><Relationship Id="rId657" Type="http://schemas.openxmlformats.org/officeDocument/2006/relationships/hyperlink" Target="http://docs.napams.org/NapamsDocuments/NAF10533722012/Product_172871/ProductFrontViewImage.jpeg" TargetMode="External"/><Relationship Id="rId658" Type="http://schemas.openxmlformats.org/officeDocument/2006/relationships/hyperlink" Target="http://docs.napams.org/NapamsDocuments/NAF10533722012/Product_172871/ProductWholeViewImage.jpeg" TargetMode="External"/><Relationship Id="rId659" Type="http://schemas.openxmlformats.org/officeDocument/2006/relationships/hyperlink" Target="http://docs.napams.org/NapamsDocuments/NAF13432912016/Product_177418/ProductFrontViewImage.jpg" TargetMode="External"/><Relationship Id="rId660" Type="http://schemas.openxmlformats.org/officeDocument/2006/relationships/hyperlink" Target="http://docs.napams.org/NapamsDocuments/NAF13432912016/Product_177418/ProductWholeViewImage.jpg" TargetMode="External"/><Relationship Id="rId661" Type="http://schemas.openxmlformats.org/officeDocument/2006/relationships/hyperlink" Target="http://docs.napams.org/NapamsDocuments/NAFCAC/IT/NO550952013/Product_177503/ProductFrontViewImage.jpg" TargetMode="External"/><Relationship Id="rId662" Type="http://schemas.openxmlformats.org/officeDocument/2006/relationships/hyperlink" Target="http://docs.napams.org/NapamsDocuments/NAFCAC/IT/NO550952013/Product_177503/ProductWholeViewImage.jpg" TargetMode="External"/><Relationship Id="rId663" Type="http://schemas.openxmlformats.org/officeDocument/2006/relationships/hyperlink" Target="http://docs.napams.org/NapamsDocuments/NAF10391552012/Product_177547/ProductFrontViewImage.jpg" TargetMode="External"/><Relationship Id="rId664" Type="http://schemas.openxmlformats.org/officeDocument/2006/relationships/hyperlink" Target="http://docs.napams.org/NapamsDocuments/NAF10391552012/Product_177547/ProductWholeViewImage.jpg" TargetMode="External"/><Relationship Id="rId665" Type="http://schemas.openxmlformats.org/officeDocument/2006/relationships/hyperlink" Target="http://docs.napams.org/NapamsDocuments/NAFRC13257932016/Product_179096/ProductFrontViewImage.jpg" TargetMode="External"/><Relationship Id="rId666" Type="http://schemas.openxmlformats.org/officeDocument/2006/relationships/hyperlink" Target="http://docs.napams.org/NapamsDocuments/NAFRC13257932016/Product_179096/ProductWholeViewImage.jpg" TargetMode="External"/><Relationship Id="rId667" Type="http://schemas.openxmlformats.org/officeDocument/2006/relationships/hyperlink" Target="http://docs.napams.org/NapamsDocuments/NAF6108482004/Product_179367/ProductFrontViewImage.jpeg" TargetMode="External"/><Relationship Id="rId668" Type="http://schemas.openxmlformats.org/officeDocument/2006/relationships/hyperlink" Target="http://docs.napams.org/NapamsDocuments/NAF6108482004/Product_179367/ProductWholeViewImage.jpeg" TargetMode="External"/><Relationship Id="rId669" Type="http://schemas.openxmlformats.org/officeDocument/2006/relationships/hyperlink" Target="http://docs.napams.org/NapamsDocuments/NAF14694692018/Product_179524/ProductFrontViewImage.jpg" TargetMode="External"/><Relationship Id="rId670" Type="http://schemas.openxmlformats.org/officeDocument/2006/relationships/hyperlink" Target="http://docs.napams.org/NapamsDocuments/NAF14694692018/Product_179524/ProductWholeViewImage.JPG" TargetMode="External"/><Relationship Id="rId671" Type="http://schemas.openxmlformats.org/officeDocument/2006/relationships/hyperlink" Target="http://docs.napams.org/NapamsDocuments/NAFCAC/IT/NO550952013/Product_181199/ProductFrontViewImage.jpg" TargetMode="External"/><Relationship Id="rId672" Type="http://schemas.openxmlformats.org/officeDocument/2006/relationships/hyperlink" Target="http://docs.napams.org/NapamsDocuments/NAFCAC/IT/NO550952013/Product_181199/ProductWholeViewImage.jpg" TargetMode="External"/><Relationship Id="rId673" Type="http://schemas.openxmlformats.org/officeDocument/2006/relationships/hyperlink" Target="http://docs.napams.org/NapamsDocuments/NAF2534111994/Product_181221/ProductFrontViewImage.jpeg" TargetMode="External"/><Relationship Id="rId674" Type="http://schemas.openxmlformats.org/officeDocument/2006/relationships/hyperlink" Target="http://docs.napams.org/NapamsDocuments/NAF2534111994/Product_181221/ProductWholeViewImage.jpeg" TargetMode="External"/><Relationship Id="rId675" Type="http://schemas.openxmlformats.org/officeDocument/2006/relationships/hyperlink" Target="http://docs.napams.org/NapamsDocuments/NAF6108482004/Product_181773/ProductFrontViewImage.jpeg" TargetMode="External"/><Relationship Id="rId676" Type="http://schemas.openxmlformats.org/officeDocument/2006/relationships/hyperlink" Target="http://docs.napams.org/NapamsDocuments/NAF6108482004/Product_181773/ProductWholeViewImage.jpeg" TargetMode="External"/><Relationship Id="rId677" Type="http://schemas.openxmlformats.org/officeDocument/2006/relationships/hyperlink" Target="http://docs.napams.org/NapamsDocuments/NAFRC13440172016/Product_182016/ProductFrontViewImage.jpg" TargetMode="External"/><Relationship Id="rId678" Type="http://schemas.openxmlformats.org/officeDocument/2006/relationships/hyperlink" Target="http://docs.napams.org/NapamsDocuments/NAFRC13440172016/Product_182016/ProductWholeViewImage.jpg" TargetMode="External"/><Relationship Id="rId679" Type="http://schemas.openxmlformats.org/officeDocument/2006/relationships/hyperlink" Target="http://docs.napams.org/NapamsDocuments/NAFBN24395152016/Product_182264/ProductFrontViewImage.jpeg" TargetMode="External"/><Relationship Id="rId680" Type="http://schemas.openxmlformats.org/officeDocument/2006/relationships/hyperlink" Target="http://docs.napams.org/NapamsDocuments/NAFBN24395152016/Product_182264/ProductWholeViewImage.jpeg" TargetMode="External"/><Relationship Id="rId681" Type="http://schemas.openxmlformats.org/officeDocument/2006/relationships/hyperlink" Target="http://docs.napams.org/NapamsDocuments/NAFRC10040452012/Product_184953/ProductFrontViewImage.jpg" TargetMode="External"/><Relationship Id="rId682" Type="http://schemas.openxmlformats.org/officeDocument/2006/relationships/hyperlink" Target="http://docs.napams.org/NapamsDocuments/NAFRC10040452012/Product_184953/ProductWholeViewImage.jpg" TargetMode="External"/><Relationship Id="rId683" Type="http://schemas.openxmlformats.org/officeDocument/2006/relationships/hyperlink" Target="http://docs.napams.org/NapamsDocuments/NAFRC10040452012/Product_184955/ProductFrontViewImage.jpg" TargetMode="External"/><Relationship Id="rId684" Type="http://schemas.openxmlformats.org/officeDocument/2006/relationships/hyperlink" Target="http://docs.napams.org/NapamsDocuments/NAFRC10040452012/Product_184955/ProductWholeViewImage.jpg" TargetMode="External"/><Relationship Id="rId685" Type="http://schemas.openxmlformats.org/officeDocument/2006/relationships/hyperlink" Target="http://docs.napams.org/NapamsDocuments/NAFRC10040452012/Product_186073/ProductFrontViewImage.jpg" TargetMode="External"/><Relationship Id="rId686" Type="http://schemas.openxmlformats.org/officeDocument/2006/relationships/hyperlink" Target="http://docs.napams.org/NapamsDocuments/NAFRC10040452012/Product_186073/ProductWholeViewImage.pdf" TargetMode="External"/><Relationship Id="rId687" Type="http://schemas.openxmlformats.org/officeDocument/2006/relationships/hyperlink" Target="http://docs.napams.org/NapamsDocuments/NAF15488602018/Product_186086/ProductFrontViewImage.jpg" TargetMode="External"/><Relationship Id="rId688" Type="http://schemas.openxmlformats.org/officeDocument/2006/relationships/hyperlink" Target="http://docs.napams.org/NapamsDocuments/NAF15488602018/Product_186086/ProductWholeViewImage.jpg" TargetMode="External"/><Relationship Id="rId689" Type="http://schemas.openxmlformats.org/officeDocument/2006/relationships/hyperlink" Target="http://docs.napams.org/NapamsDocuments/NAF16959112020/Product_187824/ProductFrontViewImage.jpg" TargetMode="External"/><Relationship Id="rId690" Type="http://schemas.openxmlformats.org/officeDocument/2006/relationships/hyperlink" Target="http://docs.napams.org/NapamsDocuments/NAF16959112020/Product_187824/ProductWholeViewImage.jpg" TargetMode="External"/><Relationship Id="rId691" Type="http://schemas.openxmlformats.org/officeDocument/2006/relationships/hyperlink" Target="http://docs.napams.org/NapamsDocuments/NAF2558831994/Product_189191/ProductFrontViewImage.jpg" TargetMode="External"/><Relationship Id="rId692" Type="http://schemas.openxmlformats.org/officeDocument/2006/relationships/hyperlink" Target="http://docs.napams.org/NapamsDocuments/NAF2558831994/Product_189191/ProductWholeViewImage.jpg" TargetMode="External"/><Relationship Id="rId693" Type="http://schemas.openxmlformats.org/officeDocument/2006/relationships/hyperlink" Target="http://docs.napams.org/NapamsDocuments/NAFRC6493082006/Product_189600/ProductFrontViewImage.pdf" TargetMode="External"/><Relationship Id="rId694" Type="http://schemas.openxmlformats.org/officeDocument/2006/relationships/hyperlink" Target="http://docs.napams.org/NapamsDocuments/NAFRC6493082006/Product_189600/ProductWholeViewImage.jpg" TargetMode="External"/><Relationship Id="rId695" Type="http://schemas.openxmlformats.org/officeDocument/2006/relationships/hyperlink" Target="http://docs.napams.org/NapamsDocuments/NAFRC6067932004/Product_190347/ProductFrontViewImage.jpg" TargetMode="External"/><Relationship Id="rId696" Type="http://schemas.openxmlformats.org/officeDocument/2006/relationships/hyperlink" Target="http://docs.napams.org/NapamsDocuments/NAFRC6067932004/Product_190347/ProductWholeViewImage.jpeg" TargetMode="External"/><Relationship Id="rId697" Type="http://schemas.openxmlformats.org/officeDocument/2006/relationships/hyperlink" Target="http://docs.napams.org/NapamsDocuments/NAFRC6067932004/Product_190356/ProductFrontViewImage.jpeg" TargetMode="External"/><Relationship Id="rId698" Type="http://schemas.openxmlformats.org/officeDocument/2006/relationships/hyperlink" Target="http://docs.napams.org/NapamsDocuments/NAFRC6067932004/Product_190356/ProductWholeViewImage.jpeg" TargetMode="External"/><Relationship Id="rId699" Type="http://schemas.openxmlformats.org/officeDocument/2006/relationships/hyperlink" Target="http://docs.napams.org/NapamsDocuments/NAFRC3707531999/Product_190591/ProductFrontViewImage.pdf" TargetMode="External"/><Relationship Id="rId700" Type="http://schemas.openxmlformats.org/officeDocument/2006/relationships/hyperlink" Target="http://docs.napams.org/NapamsDocuments/NAFRC3707531999/Product_190591/ProductWholeViewImage.pdf" TargetMode="External"/><Relationship Id="rId701" Type="http://schemas.openxmlformats.org/officeDocument/2006/relationships/hyperlink" Target="http://docs.napams.org/NapamsDocuments/NAFRC6067932004/Product_191466/ProductFrontViewImage.jpeg" TargetMode="External"/><Relationship Id="rId702" Type="http://schemas.openxmlformats.org/officeDocument/2006/relationships/hyperlink" Target="http://docs.napams.org/NapamsDocuments/NAFRC6067932004/Product_191466/ProductWholeViewImage.jpeg" TargetMode="External"/><Relationship Id="rId703" Type="http://schemas.openxmlformats.org/officeDocument/2006/relationships/hyperlink" Target="http://docs.napams.org/NapamsDocuments/NAF6278352005/Product_191557/ProductFrontViewImage.jpg" TargetMode="External"/><Relationship Id="rId704" Type="http://schemas.openxmlformats.org/officeDocument/2006/relationships/hyperlink" Target="http://docs.napams.org/NapamsDocuments/NAF6278352005/Product_191557/ProductWholeViewImage.jpg" TargetMode="External"/><Relationship Id="rId705" Type="http://schemas.openxmlformats.org/officeDocument/2006/relationships/hyperlink" Target="http://docs.napams.org/NapamsDocuments/NAF6278352005/Product_192339/ProductFrontViewImage.jpg" TargetMode="External"/><Relationship Id="rId706" Type="http://schemas.openxmlformats.org/officeDocument/2006/relationships/hyperlink" Target="http://docs.napams.org/NapamsDocuments/NAF6278352005/Product_192339/ProductWholeViewImage.jpg" TargetMode="External"/><Relationship Id="rId707" Type="http://schemas.openxmlformats.org/officeDocument/2006/relationships/hyperlink" Target="http://docs.napams.org/NapamsDocuments/NAF6278352005/Product_192421/ProductFrontViewImage.jpg" TargetMode="External"/><Relationship Id="rId708" Type="http://schemas.openxmlformats.org/officeDocument/2006/relationships/hyperlink" Target="http://docs.napams.org/NapamsDocuments/NAF6278352005/Product_192421/ProductWholeViewImage.jpg" TargetMode="External"/><Relationship Id="rId709" Type="http://schemas.openxmlformats.org/officeDocument/2006/relationships/hyperlink" Target="http://docs.napams.org/NapamsDocuments/NAFBC-4853572003/Product_193360/ProductFrontViewImage.jpg" TargetMode="External"/><Relationship Id="rId710" Type="http://schemas.openxmlformats.org/officeDocument/2006/relationships/hyperlink" Target="http://docs.napams.org/NapamsDocuments/NAFBC-4853572003/Product_193360/ProductWholeViewImage.jpg" TargetMode="External"/><Relationship Id="rId711" Type="http://schemas.openxmlformats.org/officeDocument/2006/relationships/hyperlink" Target="http://docs.napams.org/NapamsDocuments/NAFRC16078962019/Product_195188/ProductFrontViewImage.jpg" TargetMode="External"/><Relationship Id="rId712" Type="http://schemas.openxmlformats.org/officeDocument/2006/relationships/hyperlink" Target="http://docs.napams.org/NapamsDocuments/NAFRC16078962019/Product_195188/ProductWholeViewImage.jpg" TargetMode="External"/><Relationship Id="rId713" Type="http://schemas.openxmlformats.org/officeDocument/2006/relationships/hyperlink" Target="http://docs.napams.org/NapamsDocuments/NAFRC16078962019/Product_197628/ProductFrontViewImage.jpg" TargetMode="External"/><Relationship Id="rId714" Type="http://schemas.openxmlformats.org/officeDocument/2006/relationships/hyperlink" Target="http://docs.napams.org/NapamsDocuments/NAFRC16078962019/Product_197628/ProductWholeViewImage.jpg" TargetMode="External"/><Relationship Id="rId715" Type="http://schemas.openxmlformats.org/officeDocument/2006/relationships/hyperlink" Target="http://docs.napams.org/NapamsDocuments/NAFRc10432362012/Product_200257/ProductFrontViewImage.jpg" TargetMode="External"/><Relationship Id="rId716" Type="http://schemas.openxmlformats.org/officeDocument/2006/relationships/hyperlink" Target="http://docs.napams.org/NapamsDocuments/NAFRc10432362012/Product_200257/ProductWholeViewImage.jpg" TargetMode="External"/><Relationship Id="rId717" Type="http://schemas.openxmlformats.org/officeDocument/2006/relationships/hyperlink" Target="http://docs.napams.org/NapamsDocuments/NAFRc10432362012/Product_200261/ProductFrontViewImage.jpg" TargetMode="External"/><Relationship Id="rId718" Type="http://schemas.openxmlformats.org/officeDocument/2006/relationships/hyperlink" Target="http://docs.napams.org/NapamsDocuments/NAFRc10432362012/Product_200261/ProductWholeViewImage.jpg" TargetMode="External"/><Relationship Id="rId719" Type="http://schemas.openxmlformats.org/officeDocument/2006/relationships/hyperlink" Target="http://docs.napams.org/NapamsDocuments/NAF17405452020/Product_203937/ProductFrontViewImage.jpg" TargetMode="External"/><Relationship Id="rId720" Type="http://schemas.openxmlformats.org/officeDocument/2006/relationships/hyperlink" Target="http://docs.napams.org/NapamsDocuments/NAF17405452020/Product_203937/ProductWholeViewImage.jpg" TargetMode="External"/><Relationship Id="rId721" Type="http://schemas.openxmlformats.org/officeDocument/2006/relationships/hyperlink" Target="http://docs.napams.org/NapamsDocuments/NAF7536562014/Product_205303/ProductFrontViewImage.jpg" TargetMode="External"/><Relationship Id="rId722" Type="http://schemas.openxmlformats.org/officeDocument/2006/relationships/hyperlink" Target="http://docs.napams.org/NapamsDocuments/NAF7536562014/Product_205303/ProductWholeViewImage.jpg" TargetMode="External"/><Relationship Id="rId723" Type="http://schemas.openxmlformats.org/officeDocument/2006/relationships/hyperlink" Target="http://docs.napams.org/NapamsDocuments/NAF17801862021/Product_205461/ProductFrontViewImage.jpg" TargetMode="External"/><Relationship Id="rId724" Type="http://schemas.openxmlformats.org/officeDocument/2006/relationships/hyperlink" Target="http://docs.napams.org/NapamsDocuments/NAF17801862021/Product_205461/ProductWholeViewImage.jpeg" TargetMode="External"/><Relationship Id="rId725" Type="http://schemas.openxmlformats.org/officeDocument/2006/relationships/hyperlink" Target="http://docs.napams.org/NapamsDocuments/NAF17801862021/Product_205461/ProductFrontViewImage.jpeg" TargetMode="External"/><Relationship Id="rId726" Type="http://schemas.openxmlformats.org/officeDocument/2006/relationships/hyperlink" Target="http://docs.napams.org/NapamsDocuments/NAF17801862021/Product_205461/ProductWholeViewImage.jpeg" TargetMode="External"/><Relationship Id="rId727" Type="http://schemas.openxmlformats.org/officeDocument/2006/relationships/hyperlink" Target="http://docs.napams.org/NapamsDocuments/NAF30041522000/Product_205636/ProductFrontViewImage.jpg" TargetMode="External"/><Relationship Id="rId728" Type="http://schemas.openxmlformats.org/officeDocument/2006/relationships/hyperlink" Target="http://docs.napams.org/NapamsDocuments/NAF30041522000/Product_205636/ProductWholeViewImage.jpg" TargetMode="External"/><Relationship Id="rId729" Type="http://schemas.openxmlformats.org/officeDocument/2006/relationships/hyperlink" Target="http://docs.napams.org/NapamsDocuments/NAF775271985/Product_206692/ProductFrontViewImage.jpg" TargetMode="External"/><Relationship Id="rId730" Type="http://schemas.openxmlformats.org/officeDocument/2006/relationships/hyperlink" Target="http://docs.napams.org/NapamsDocuments/NAF775271985/Product_206692/ProductWholeViewImage.jpg" TargetMode="External"/><Relationship Id="rId731" Type="http://schemas.openxmlformats.org/officeDocument/2006/relationships/hyperlink" Target="http://docs.napams.org/NapamsDocuments/NAF16787802020/Product_206832/ProductFrontViewImage.jpeg" TargetMode="External"/><Relationship Id="rId732" Type="http://schemas.openxmlformats.org/officeDocument/2006/relationships/hyperlink" Target="http://docs.napams.org/NapamsDocuments/NAF16787802020/Product_206832/ProductWholeViewImage.jpeg" TargetMode="External"/><Relationship Id="rId733" Type="http://schemas.openxmlformats.org/officeDocument/2006/relationships/hyperlink" Target="http://docs.napams.org/NapamsDocuments/NAF14554172017/Product_207794/ProductFrontViewImage.jpg" TargetMode="External"/><Relationship Id="rId734" Type="http://schemas.openxmlformats.org/officeDocument/2006/relationships/hyperlink" Target="http://docs.napams.org/NapamsDocuments/NAF14554172017/Product_207794/ProductWholeViewImage.jpg" TargetMode="External"/><Relationship Id="rId735" Type="http://schemas.openxmlformats.org/officeDocument/2006/relationships/hyperlink" Target="http://docs.napams.org/NapamsDocuments/NAF14554172017/Product_207799/ProductFrontViewImage.jpg" TargetMode="External"/><Relationship Id="rId736" Type="http://schemas.openxmlformats.org/officeDocument/2006/relationships/hyperlink" Target="http://docs.napams.org/NapamsDocuments/NAF14554172017/Product_207799/ProductWholeViewImage.jpg" TargetMode="External"/><Relationship Id="rId737" Type="http://schemas.openxmlformats.org/officeDocument/2006/relationships/hyperlink" Target="http://docs.napams.org/NapamsDocuments/NAF0012010/Product_208652/ProductFrontViewImage.jpg" TargetMode="External"/><Relationship Id="rId738" Type="http://schemas.openxmlformats.org/officeDocument/2006/relationships/hyperlink" Target="http://docs.napams.org/NapamsDocuments/NAF0012010/Product_208652/ProductWholeViewImage.jpg" TargetMode="External"/><Relationship Id="rId739" Type="http://schemas.openxmlformats.org/officeDocument/2006/relationships/hyperlink" Target="http://docs.napams.org/NapamsDocuments/NAF0012010/Product_208656/ProductFrontViewImage.jpg" TargetMode="External"/><Relationship Id="rId740" Type="http://schemas.openxmlformats.org/officeDocument/2006/relationships/hyperlink" Target="http://docs.napams.org/NapamsDocuments/NAF0012010/Product_208656/ProductWholeViewImage.jpg" TargetMode="External"/><Relationship Id="rId741" Type="http://schemas.openxmlformats.org/officeDocument/2006/relationships/hyperlink" Target="http://docs.napams.org/NapamsDocuments/NAF0012010/Product_208695/ProductFrontViewImage.jpg" TargetMode="External"/><Relationship Id="rId742" Type="http://schemas.openxmlformats.org/officeDocument/2006/relationships/hyperlink" Target="http://docs.napams.org/NapamsDocuments/NAF0012010/Product_208695/ProductWholeViewImage.jpg" TargetMode="External"/><Relationship Id="rId743" Type="http://schemas.openxmlformats.org/officeDocument/2006/relationships/hyperlink" Target="http://docs.napams.org/NapamsDocuments/NAF10646452012/Product_209209/ProductFrontViewImage.JPG" TargetMode="External"/><Relationship Id="rId744" Type="http://schemas.openxmlformats.org/officeDocument/2006/relationships/hyperlink" Target="http://docs.napams.org/NapamsDocuments/NAF10646452012/Product_209209/ProductWholeViewImage.JPG" TargetMode="External"/><Relationship Id="rId745" Type="http://schemas.openxmlformats.org/officeDocument/2006/relationships/hyperlink" Target="http://docs.napams.org/NapamsDocuments/NAFCAC/IT/NO550952013/Product_213002/ProductFrontViewImage.jpg" TargetMode="External"/><Relationship Id="rId746" Type="http://schemas.openxmlformats.org/officeDocument/2006/relationships/hyperlink" Target="http://docs.napams.org/NapamsDocuments/NAFCAC/IT/NO550952013/Product_213002/ProductWholeViewImage.jpg" TargetMode="External"/><Relationship Id="rId747" Type="http://schemas.openxmlformats.org/officeDocument/2006/relationships/hyperlink" Target="http://docs.napams.org/NapamsDocuments/NAF3120121997/Product_217660/ProductFrontViewImage.jpg" TargetMode="External"/><Relationship Id="rId748" Type="http://schemas.openxmlformats.org/officeDocument/2006/relationships/hyperlink" Target="http://docs.napams.org/NapamsDocuments/NAF3120121997/Product_217660/ProductWholeViewImage.pdf" TargetMode="External"/><Relationship Id="rId749" Type="http://schemas.openxmlformats.org/officeDocument/2006/relationships/hyperlink" Target="http://docs.napams.org/NapamsDocuments/NAFRC8070602011/Product_218190/ProductFrontViewImage.JPG" TargetMode="External"/><Relationship Id="rId750" Type="http://schemas.openxmlformats.org/officeDocument/2006/relationships/hyperlink" Target="http://docs.napams.org/NapamsDocuments/NAFRC8070602011/Product_218190/ProductWholeViewImage.JPG" TargetMode="External"/><Relationship Id="rId751" Type="http://schemas.openxmlformats.org/officeDocument/2006/relationships/hyperlink" Target="http://docs.napams.org/NapamsDocuments/NAF7647932008/Product_219268/ProductFrontViewImage.jpg" TargetMode="External"/><Relationship Id="rId752" Type="http://schemas.openxmlformats.org/officeDocument/2006/relationships/hyperlink" Target="http://docs.napams.org/NapamsDocuments/NAF7647932008/Product_219268/ProductWholeViewImage.jpg" TargetMode="External"/><Relationship Id="rId753" Type="http://schemas.openxmlformats.org/officeDocument/2006/relationships/hyperlink" Target="http://docs.napams.org/NapamsDocuments/NAF7647932008/Product_219270/ProductFrontViewImage.jpg" TargetMode="External"/><Relationship Id="rId754" Type="http://schemas.openxmlformats.org/officeDocument/2006/relationships/hyperlink" Target="http://docs.napams.org/NapamsDocuments/NAF7647932008/Product_219270/ProductWholeViewImage.jpg" TargetMode="External"/><Relationship Id="rId755" Type="http://schemas.openxmlformats.org/officeDocument/2006/relationships/hyperlink" Target="http://docs.napams.org/NapamsDocuments/NAF7647932008/Product_219688/ProductFrontViewImage.jpg" TargetMode="External"/><Relationship Id="rId756" Type="http://schemas.openxmlformats.org/officeDocument/2006/relationships/hyperlink" Target="http://docs.napams.org/NapamsDocuments/NAF7647932008/Product_219688/ProductWholeViewImage.jpg" TargetMode="External"/><Relationship Id="rId757" Type="http://schemas.openxmlformats.org/officeDocument/2006/relationships/hyperlink" Target="http://docs.napams.org/NapamsDocuments/NAFRC18247232020/Product_220172/ProductFrontViewImage.jpeg" TargetMode="External"/><Relationship Id="rId758" Type="http://schemas.openxmlformats.org/officeDocument/2006/relationships/hyperlink" Target="http://docs.napams.org/NapamsDocuments/NAFRC18247232020/Product_220172/ProductWholeViewImage.jpeg" TargetMode="External"/><Relationship Id="rId759" Type="http://schemas.openxmlformats.org/officeDocument/2006/relationships/hyperlink" Target="http://docs.napams.org/NapamsDocuments/NAF7647932008/Product_220178/ProductFrontViewImage.jpg" TargetMode="External"/><Relationship Id="rId760" Type="http://schemas.openxmlformats.org/officeDocument/2006/relationships/hyperlink" Target="http://docs.napams.org/NapamsDocuments/NAF7647932008/Product_220178/ProductWholeViewImage.jpg" TargetMode="External"/><Relationship Id="rId761" Type="http://schemas.openxmlformats.org/officeDocument/2006/relationships/hyperlink" Target="http://docs.napams.org/NapamsDocuments/NAFRC15787542019/Product_224894/ProductFrontViewImage.jpg" TargetMode="External"/><Relationship Id="rId762" Type="http://schemas.openxmlformats.org/officeDocument/2006/relationships/hyperlink" Target="http://docs.napams.org/NapamsDocuments/NAFRC15787542019/Product_224894/ProductWholeViewImage.jpg" TargetMode="External"/><Relationship Id="rId763" Type="http://schemas.openxmlformats.org/officeDocument/2006/relationships/hyperlink" Target="http://docs.napams.org/NapamsDocuments/NAFBN26276762018/Product_225239/ProductFrontViewImage.jpg" TargetMode="External"/><Relationship Id="rId764" Type="http://schemas.openxmlformats.org/officeDocument/2006/relationships/hyperlink" Target="http://docs.napams.org/NapamsDocuments/NAFBN26276762018/Product_225239/ProductWholeViewImage.jpg" TargetMode="External"/><Relationship Id="rId765" Type="http://schemas.openxmlformats.org/officeDocument/2006/relationships/hyperlink" Target="http://docs.napams.org/NapamsDocuments/NAF14523932017/Product_228576/ProductFrontViewImage.jpeg" TargetMode="External"/><Relationship Id="rId766" Type="http://schemas.openxmlformats.org/officeDocument/2006/relationships/hyperlink" Target="http://docs.napams.org/NapamsDocuments/NAF14523932017/Product_228576/ProductWholeViewImage.jpeg" TargetMode="External"/><Relationship Id="rId767" Type="http://schemas.openxmlformats.org/officeDocument/2006/relationships/hyperlink" Target="http://docs.napams.org/NapamsDocuments/NAFRC17171262020/Product_229174/ProductFrontViewImage.jpeg" TargetMode="External"/><Relationship Id="rId768" Type="http://schemas.openxmlformats.org/officeDocument/2006/relationships/hyperlink" Target="http://docs.napams.org/NapamsDocuments/NAFRC17171262020/Product_229174/ProductWholeViewImage.jpeg" TargetMode="External"/><Relationship Id="rId769" Type="http://schemas.openxmlformats.org/officeDocument/2006/relationships/hyperlink" Target="http://docs.napams.org/NapamsDocuments/NAFRC17171262020/Product_230783/ProductFrontViewImage.jpg" TargetMode="External"/><Relationship Id="rId770" Type="http://schemas.openxmlformats.org/officeDocument/2006/relationships/hyperlink" Target="http://docs.napams.org/NapamsDocuments/NAFRC17171262020/Product_230783/ProductWholeViewImage.jpg" TargetMode="External"/><Relationship Id="rId771" Type="http://schemas.openxmlformats.org/officeDocument/2006/relationships/hyperlink" Target="http://docs.napams.org/NapamsDocuments/NAF12645882015/Product_230957/ProductFrontViewImage.JPG" TargetMode="External"/><Relationship Id="rId772" Type="http://schemas.openxmlformats.org/officeDocument/2006/relationships/hyperlink" Target="http://docs.napams.org/NapamsDocuments/NAF12645882015/Product_230957/ProductWholeViewImage.jpg" TargetMode="External"/><Relationship Id="rId773" Type="http://schemas.openxmlformats.org/officeDocument/2006/relationships/hyperlink" Target="http://docs.napams.org/NapamsDocuments/NAFRC17171262020/Product_231857/ProductFrontViewImage.jpg" TargetMode="External"/><Relationship Id="rId774" Type="http://schemas.openxmlformats.org/officeDocument/2006/relationships/hyperlink" Target="http://docs.napams.org/NapamsDocuments/NAFRC17171262020/Product_231857/ProductWholeViewImage.jpg" TargetMode="External"/><Relationship Id="rId775" Type="http://schemas.openxmlformats.org/officeDocument/2006/relationships/hyperlink" Target="http://docs.napams.org/NapamsDocuments/NAFRC17171262020/Product_232406/ProductFrontViewImage.jpg" TargetMode="External"/><Relationship Id="rId776" Type="http://schemas.openxmlformats.org/officeDocument/2006/relationships/hyperlink" Target="http://docs.napams.org/NapamsDocuments/NAFRC17171262020/Product_232406/ProductWholeViewImage.jpg" TargetMode="External"/><Relationship Id="rId777" Type="http://schemas.openxmlformats.org/officeDocument/2006/relationships/hyperlink" Target="http://docs.napams.org/NapamsDocuments/NAF18969382022/Product_233727/ProductFrontViewImage.jpg" TargetMode="External"/><Relationship Id="rId778" Type="http://schemas.openxmlformats.org/officeDocument/2006/relationships/hyperlink" Target="http://docs.napams.org/NapamsDocuments/NAF18969382022/Product_233727/ProductWholeViewImage.jpg" TargetMode="External"/><Relationship Id="rId779" Type="http://schemas.openxmlformats.org/officeDocument/2006/relationships/hyperlink" Target="http://docs.napams.org/NapamsDocuments/NAF18969382022/Product_233734/ProductFrontViewImage.jpg" TargetMode="External"/><Relationship Id="rId780" Type="http://schemas.openxmlformats.org/officeDocument/2006/relationships/hyperlink" Target="http://docs.napams.org/NapamsDocuments/NAF18969382022/Product_233734/ProductWholeViewImage.jpg" TargetMode="External"/><Relationship Id="rId781" Type="http://schemas.openxmlformats.org/officeDocument/2006/relationships/hyperlink" Target="http://docs.napams.org/NapamsDocuments/NAFRC11785702021/Product_234814/ProductFrontViewImage.jpg" TargetMode="External"/><Relationship Id="rId782" Type="http://schemas.openxmlformats.org/officeDocument/2006/relationships/hyperlink" Target="http://docs.napams.org/NapamsDocuments/NAFRC11785702021/Product_234814/ProductWholeViewImage.jpg" TargetMode="External"/><Relationship Id="rId783" Type="http://schemas.openxmlformats.org/officeDocument/2006/relationships/hyperlink" Target="http://docs.napams.org/NapamsDocuments/NAF10476652012/Product_235411/ProductFrontViewImage.jpg" TargetMode="External"/><Relationship Id="rId784" Type="http://schemas.openxmlformats.org/officeDocument/2006/relationships/hyperlink" Target="http://docs.napams.org/NapamsDocuments/NAF10476652012/Product_235411/ProductWholeViewImage.jpg" TargetMode="External"/><Relationship Id="rId785" Type="http://schemas.openxmlformats.org/officeDocument/2006/relationships/hyperlink" Target="http://docs.napams.org/NapamsDocuments/NAF188200732021/Product_236816/ProductFrontViewImage.jpg" TargetMode="External"/><Relationship Id="rId786" Type="http://schemas.openxmlformats.org/officeDocument/2006/relationships/hyperlink" Target="http://docs.napams.org/NapamsDocuments/NAF188200732021/Product_236816/ProductWholeViewImage.jpg" TargetMode="External"/><Relationship Id="rId787" Type="http://schemas.openxmlformats.org/officeDocument/2006/relationships/hyperlink" Target="http://docs.napams.org/NapamsDocuments/NAFRC17171262020/Product_238755/ProductFrontViewImage.jpg" TargetMode="External"/><Relationship Id="rId788" Type="http://schemas.openxmlformats.org/officeDocument/2006/relationships/hyperlink" Target="http://docs.napams.org/NapamsDocuments/NAFRC17171262020/Product_238755/ProductWholeViewImage.jpg" TargetMode="External"/><Relationship Id="rId789" Type="http://schemas.openxmlformats.org/officeDocument/2006/relationships/hyperlink" Target="http://docs.napams.org/NapamsDocuments/NAF10476652012/Product_239931/ProductFrontViewImage.jpg" TargetMode="External"/><Relationship Id="rId790" Type="http://schemas.openxmlformats.org/officeDocument/2006/relationships/hyperlink" Target="http://docs.napams.org/NapamsDocuments/NAF10476652012/Product_239931/ProductWholeViewImage.jpg" TargetMode="External"/><Relationship Id="rId791" Type="http://schemas.openxmlformats.org/officeDocument/2006/relationships/hyperlink" Target="http://docs.napams.org/NapamsDocuments/NAFRC.N0.14802072022/Product_241384/ProductFrontViewImage.jpg" TargetMode="External"/><Relationship Id="rId792" Type="http://schemas.openxmlformats.org/officeDocument/2006/relationships/hyperlink" Target="http://docs.napams.org/NapamsDocuments/NAFRC.N0.14802072022/Product_241384/ProductWholeViewImage.jpg" TargetMode="External"/><Relationship Id="rId793" Type="http://schemas.openxmlformats.org/officeDocument/2006/relationships/hyperlink" Target="http://docs.napams.org/NapamsDocuments/NAF15488602018/Product_242094/ProductFrontViewImage.jpg" TargetMode="External"/><Relationship Id="rId794" Type="http://schemas.openxmlformats.org/officeDocument/2006/relationships/hyperlink" Target="http://docs.napams.org/NapamsDocuments/NAF15488602018/Product_242094/ProductWholeViewImage.jpg" TargetMode="External"/><Relationship Id="rId795" Type="http://schemas.openxmlformats.org/officeDocument/2006/relationships/hyperlink" Target="http://docs.napams.org/NapamsDocuments/NAFRC9058342010/Product_242583/ProductFrontViewImage.jpg" TargetMode="External"/><Relationship Id="rId796" Type="http://schemas.openxmlformats.org/officeDocument/2006/relationships/hyperlink" Target="http://docs.napams.org/NapamsDocuments/NAFRC9058342010/Product_242583/ProductWholeViewImage.jpg" TargetMode="External"/><Relationship Id="rId797" Type="http://schemas.openxmlformats.org/officeDocument/2006/relationships/hyperlink" Target="http://docs.napams.org/NapamsDocuments/NAFRC9058342010/Product_242584/ProductFrontViewImage.jpg" TargetMode="External"/><Relationship Id="rId798" Type="http://schemas.openxmlformats.org/officeDocument/2006/relationships/hyperlink" Target="http://docs.napams.org/NapamsDocuments/NAFRC9058342010/Product_242584/ProductWholeViewImage.jpg" TargetMode="External"/><Relationship Id="rId799" Type="http://schemas.openxmlformats.org/officeDocument/2006/relationships/hyperlink" Target="http://docs.napams.org/NapamsDocuments/NAF10646452012/Product_251153/ProductFrontViewImage.jpg" TargetMode="External"/><Relationship Id="rId800" Type="http://schemas.openxmlformats.org/officeDocument/2006/relationships/hyperlink" Target="http://docs.napams.org/NapamsDocuments/NAF10646452012/Product_251153/ProductWholeViewImage.jpg" TargetMode="External"/><Relationship Id="rId801" Type="http://schemas.openxmlformats.org/officeDocument/2006/relationships/hyperlink" Target="http://docs.napams.org/NapamsDocuments/NAF12917302015/Product_253477/ProductFrontViewImage.jpg" TargetMode="External"/><Relationship Id="rId802" Type="http://schemas.openxmlformats.org/officeDocument/2006/relationships/hyperlink" Target="http://docs.napams.org/NapamsDocuments/NAF12917302015/Product_253477/ProductWholeViewImage.jpg" TargetMode="External"/><Relationship Id="rId803" Type="http://schemas.openxmlformats.org/officeDocument/2006/relationships/hyperlink" Target="http://docs.napams.org/NapamsDocuments/NAF18173172021/Product_253491/ProductFrontViewImage.jpg" TargetMode="External"/><Relationship Id="rId804" Type="http://schemas.openxmlformats.org/officeDocument/2006/relationships/hyperlink" Target="http://docs.napams.org/NapamsDocuments/NAF18173172021/Product_253491/ProductWholeViewImage.jpg" TargetMode="External"/><Relationship Id="rId805" Type="http://schemas.openxmlformats.org/officeDocument/2006/relationships/hyperlink" Target="http://docs.napams.org/NapamsDocuments/NAF12077882014/Product_254941/ProductFrontViewImage.jpg" TargetMode="External"/><Relationship Id="rId806" Type="http://schemas.openxmlformats.org/officeDocument/2006/relationships/hyperlink" Target="http://docs.napams.org/NapamsDocuments/NAF12077882014/Product_254941/ProductWholeViewImage.jpg" TargetMode="External"/><Relationship Id="rId807" Type="http://schemas.openxmlformats.org/officeDocument/2006/relationships/hyperlink" Target="http://docs.napams.org/NapamsDocuments/NAFRC12089312014/Product_255235/ProductFrontViewImage.jpg" TargetMode="External"/><Relationship Id="rId808" Type="http://schemas.openxmlformats.org/officeDocument/2006/relationships/hyperlink" Target="http://docs.napams.org/NapamsDocuments/NAFRC12089312014/Product_255235/ProductWholeViewImage.jpg" TargetMode="External"/><Relationship Id="rId809" Type="http://schemas.openxmlformats.org/officeDocument/2006/relationships/hyperlink" Target="http://docs.napams.org/NapamsDocuments/NAFRC12089312014/Product_255240/ProductFrontViewImage.jpg" TargetMode="External"/><Relationship Id="rId810" Type="http://schemas.openxmlformats.org/officeDocument/2006/relationships/hyperlink" Target="http://docs.napams.org/NapamsDocuments/NAFRC12089312014/Product_255240/ProductWholeViewImage.jpg" TargetMode="External"/><Relationship Id="rId811" Type="http://schemas.openxmlformats.org/officeDocument/2006/relationships/hyperlink" Target="http://docs.napams.org/NapamsDocuments/NAFRC12089312014/Product_255242/ProductFrontViewImage.jpg" TargetMode="External"/><Relationship Id="rId812" Type="http://schemas.openxmlformats.org/officeDocument/2006/relationships/hyperlink" Target="http://docs.napams.org/NapamsDocuments/NAFRC12089312014/Product_255242/ProductWholeViewImage.jpg" TargetMode="External"/><Relationship Id="rId813" Type="http://schemas.openxmlformats.org/officeDocument/2006/relationships/hyperlink" Target="http://docs.napams.org/NapamsDocuments/NAF10646452012/Product_257023/ProductFrontViewImage.jpg" TargetMode="External"/><Relationship Id="rId814" Type="http://schemas.openxmlformats.org/officeDocument/2006/relationships/hyperlink" Target="http://docs.napams.org/NapamsDocuments/NAF10646452012/Product_257023/ProductWholeViewImage.jpg" TargetMode="External"/><Relationship Id="rId815" Type="http://schemas.openxmlformats.org/officeDocument/2006/relationships/hyperlink" Target="http://docs.napams.org/NapamsDocuments/NAF10841432012/Product_259606/ProductFrontViewImage.jpg" TargetMode="External"/><Relationship Id="rId816" Type="http://schemas.openxmlformats.org/officeDocument/2006/relationships/hyperlink" Target="http://docs.napams.org/NapamsDocuments/NAF10841432012/Product_259606/ProductWholeViewImage.jpg" TargetMode="External"/><Relationship Id="rId817" Type="http://schemas.openxmlformats.org/officeDocument/2006/relationships/hyperlink" Target="http://docs.napams.org/NapamsDocuments/NAFRC10841432012/Product_263974/ProductFrontViewImage.jpg" TargetMode="External"/><Relationship Id="rId818" Type="http://schemas.openxmlformats.org/officeDocument/2006/relationships/hyperlink" Target="http://docs.napams.org/NapamsDocuments/NAFRC10841432012/Product_263974/ProductWholeViewImage.jpg" TargetMode="External"/><Relationship Id="rId819" Type="http://schemas.openxmlformats.org/officeDocument/2006/relationships/hyperlink" Target="http://docs.napams.org/NapamsDocuments/NAFRC10841432012/Product_264179/ProductFrontViewImage.jpg" TargetMode="External"/><Relationship Id="rId820" Type="http://schemas.openxmlformats.org/officeDocument/2006/relationships/hyperlink" Target="http://docs.napams.org/NapamsDocuments/NAFRC10841432012/Product_264179/ProductWholeViewImage.jpg" TargetMode="External"/><Relationship Id="rId821" Type="http://schemas.openxmlformats.org/officeDocument/2006/relationships/hyperlink" Target="http://docs.napams.org/NapamsDocuments/NAF30041522000/Product_264346/ProductFrontViewImage.jpg" TargetMode="External"/><Relationship Id="rId822" Type="http://schemas.openxmlformats.org/officeDocument/2006/relationships/hyperlink" Target="http://docs.napams.org/NapamsDocuments/NAF30041522000/Product_264346/ProductWholeViewImage.jpg" TargetMode="External"/><Relationship Id="rId823" Type="http://schemas.openxmlformats.org/officeDocument/2006/relationships/hyperlink" Target="http://docs.napams.org/NapamsDocuments/NAF10391552012/Product_265885/ProductFrontViewImage.jpg" TargetMode="External"/><Relationship Id="rId824" Type="http://schemas.openxmlformats.org/officeDocument/2006/relationships/hyperlink" Target="http://docs.napams.org/NapamsDocuments/NAF10391552012/Product_265885/ProductWholeViewImage.jpg" TargetMode="External"/><Relationship Id="rId825" Type="http://schemas.openxmlformats.org/officeDocument/2006/relationships/hyperlink" Target="http://docs.napams.org/NapamsDocuments/NAF31591962/Product_278911/ProductFrontViewImage.jpg" TargetMode="External"/><Relationship Id="rId826" Type="http://schemas.openxmlformats.org/officeDocument/2006/relationships/hyperlink" Target="http://docs.napams.org/NapamsDocuments/NAF31591962/Product_278911/ProductWholeViewImage.jpg" TargetMode="External"/><Relationship Id="rId827" Type="http://schemas.openxmlformats.org/officeDocument/2006/relationships/hyperlink" Target="http://docs.napams.org/NapamsDocuments/NAF14523932017/Product_280718/ProductFrontViewImage.jpg" TargetMode="External"/><Relationship Id="rId828" Type="http://schemas.openxmlformats.org/officeDocument/2006/relationships/hyperlink" Target="http://docs.napams.org/NapamsDocuments/NAF14523932017/Product_280718/ProductWholeViewImage.jpg" TargetMode="External"/><Relationship Id="rId829" Type="http://schemas.openxmlformats.org/officeDocument/2006/relationships/hyperlink" Target="http://docs.napams.org/NapamsDocuments/NAF9580572011/Product_282083/ProductFrontViewImage.jpg" TargetMode="External"/><Relationship Id="rId830" Type="http://schemas.openxmlformats.org/officeDocument/2006/relationships/hyperlink" Target="http://docs.napams.org/NapamsDocuments/NAF9580572011/Product_282083/ProductWholeViewImage.jpg" TargetMode="External"/><Relationship Id="rId831" Type="http://schemas.openxmlformats.org/officeDocument/2006/relationships/hyperlink" Target="http://docs.napams.org/NapamsDocuments/NAFRC4675592002/Product_286038/ProductFrontViewImage.jpg" TargetMode="External"/><Relationship Id="rId832" Type="http://schemas.openxmlformats.org/officeDocument/2006/relationships/hyperlink" Target="http://docs.napams.org/NapamsDocuments/NAFRC4675592002/Product_286038/ProductWholeViewImage.jpg" TargetMode="External"/><Relationship Id="rId833" Type="http://schemas.openxmlformats.org/officeDocument/2006/relationships/hyperlink" Target="http://docs.napams.org/NapamsDocuments/NAFRC4675592002/Product_286066/ProductFrontViewImage.jpg" TargetMode="External"/><Relationship Id="rId834" Type="http://schemas.openxmlformats.org/officeDocument/2006/relationships/hyperlink" Target="http://docs.napams.org/NapamsDocuments/NAFRC4675592002/Product_286066/ProductWholeViewImage.jpg" TargetMode="External"/><Relationship Id="rId835" Type="http://schemas.openxmlformats.org/officeDocument/2006/relationships/hyperlink" Target="http://docs.napams.org/NapamsDocuments/NAF7047462007/Product_291211/ProductFrontViewImage.jpg" TargetMode="External"/><Relationship Id="rId836" Type="http://schemas.openxmlformats.org/officeDocument/2006/relationships/hyperlink" Target="http://docs.napams.org/NapamsDocuments/NAF7047462007/Product_291211/ProductWholeViewImage.jpg" TargetMode="External"/><Relationship Id="rId837" Type="http://schemas.openxmlformats.org/officeDocument/2006/relationships/hyperlink" Target="http://docs.napams.org/NapamsDocuments/NAF12077882014/Product_294822/ProductFrontViewImage.jpg" TargetMode="External"/><Relationship Id="rId838" Type="http://schemas.openxmlformats.org/officeDocument/2006/relationships/hyperlink" Target="http://docs.napams.org/NapamsDocuments/NAF12077882014/Product_294822/ProductWholeViewImage.jpg" TargetMode="External"/><Relationship Id="rId839" Type="http://schemas.openxmlformats.org/officeDocument/2006/relationships/hyperlink" Target="http://docs.napams.org/NapamsDocuments/NAFRC4097952001/Product_297290/ProductFrontViewImage.jpg" TargetMode="External"/><Relationship Id="rId840" Type="http://schemas.openxmlformats.org/officeDocument/2006/relationships/hyperlink" Target="http://docs.napams.org/NapamsDocuments/NAFRC4097952001/Product_297290/ProductWholeViewImage.jpg" TargetMode="External"/><Relationship Id="rId841" Type="http://schemas.openxmlformats.org/officeDocument/2006/relationships/hyperlink" Target="http://docs.napams.org/NapamsDocuments/NAF10391552012/Product_319118/ProductFrontViewImage.jpg" TargetMode="External"/><Relationship Id="rId842" Type="http://schemas.openxmlformats.org/officeDocument/2006/relationships/hyperlink" Target="http://docs.napams.org/NapamsDocuments/NAF10391552012/Product_319118/ProductWholeViewImage.jpg" TargetMode="External"/><Relationship Id="rId843" Type="http://schemas.openxmlformats.org/officeDocument/2006/relationships/hyperlink" Target="http://docs.napams.org/NapamsDocuments/NAF1777902000/Product_322888/ProductFrontViewImage.jpg" TargetMode="External"/><Relationship Id="rId844" Type="http://schemas.openxmlformats.org/officeDocument/2006/relationships/hyperlink" Target="http://docs.napams.org/NapamsDocuments/NAF1777902000/Product_322888/ProductWholeViewImage.jpg" TargetMode="External"/><Relationship Id="rId845" Type="http://schemas.openxmlformats.org/officeDocument/2006/relationships/hyperlink" Target="http://docs.napams.org/NapamsDocuments/NAF6241922005/Product_327056/ProductFrontViewImage.jpg" TargetMode="External"/><Relationship Id="rId846" Type="http://schemas.openxmlformats.org/officeDocument/2006/relationships/hyperlink" Target="http://docs.napams.org/NapamsDocuments/NAF6241922005/Product_327056/ProductWholeViewImage.jpg" TargetMode="External"/><Relationship Id="rId847" Type="http://schemas.openxmlformats.org/officeDocument/2006/relationships/hyperlink" Target="http://docs.napams.org/NapamsDocuments/NAFRC12089312014/Product_343101/ProductFrontViewImage.jpg" TargetMode="External"/><Relationship Id="rId848" Type="http://schemas.openxmlformats.org/officeDocument/2006/relationships/hyperlink" Target="http://docs.napams.org/NapamsDocuments/NAFRC12089312014/Product_343101/ProductWholeViewImage.jpg" TargetMode="External"/><Relationship Id="rId849" Type="http://schemas.openxmlformats.org/officeDocument/2006/relationships/hyperlink" Target="http://docs.napams.org/NapamsDocuments/NAFRC12089312014/Product_343112/ProductFrontViewImage.jpg" TargetMode="External"/><Relationship Id="rId850" Type="http://schemas.openxmlformats.org/officeDocument/2006/relationships/hyperlink" Target="http://docs.napams.org/NapamsDocuments/NAFRC12089312014/Product_343112/ProductWholeViewImage.jpg" TargetMode="External"/><Relationship Id="rId851" Type="http://schemas.openxmlformats.org/officeDocument/2006/relationships/hyperlink" Target="http://docs.napams.org/NapamsDocuments/NAF12077882014/Product_344760/ProductFrontViewImage.jpg" TargetMode="External"/><Relationship Id="rId852" Type="http://schemas.openxmlformats.org/officeDocument/2006/relationships/hyperlink" Target="http://docs.napams.org/NapamsDocuments/NAF12077882014/Product_344760/ProductWholeViewImage.jpg" TargetMode="External"/><Relationship Id="rId853" Type="http://schemas.openxmlformats.org/officeDocument/2006/relationships/hyperlink" Target="http://docs.napams.org/NapamsDocuments/NAF12077882014/Product_345015/ProductFrontViewImage.jpg" TargetMode="External"/><Relationship Id="rId854" Type="http://schemas.openxmlformats.org/officeDocument/2006/relationships/hyperlink" Target="http://docs.napams.org/NapamsDocuments/NAF12077882014/Product_345015/ProductWholeViewImage.jpg" TargetMode="External"/><Relationship Id="rId855" Type="http://schemas.openxmlformats.org/officeDocument/2006/relationships/hyperlink" Target="http://docs.napams.org/NapamsDocuments/NAF12077882014/Product_345039/ProductFrontViewImage.jpg" TargetMode="External"/><Relationship Id="rId856" Type="http://schemas.openxmlformats.org/officeDocument/2006/relationships/hyperlink" Target="http://docs.napams.org/NapamsDocuments/NAF12077882014/Product_345039/ProductWholeViewImage.jpg" TargetMode="External"/><Relationship Id="rId857" Type="http://schemas.openxmlformats.org/officeDocument/2006/relationships/hyperlink" Target="http://docs.napams.org/NapamsDocuments/NAFRC12580832015/Product_346608/ProductFrontViewImage.jpg" TargetMode="External"/><Relationship Id="rId858" Type="http://schemas.openxmlformats.org/officeDocument/2006/relationships/hyperlink" Target="http://docs.napams.org/NapamsDocuments/NAFRC12580832015/Product_346608/ProductWholeViewImage.jpg" TargetMode="External"/><Relationship Id="rId859" Type="http://schemas.openxmlformats.org/officeDocument/2006/relationships/hyperlink" Target="http://docs.napams.org/NapamsDocuments/NAFRC13257932016/Product_347194/ProductFrontViewImage.JPG" TargetMode="External"/><Relationship Id="rId860" Type="http://schemas.openxmlformats.org/officeDocument/2006/relationships/hyperlink" Target="http://docs.napams.org/NapamsDocuments/NAFRC13257932016/Product_347194/ProductWholeViewImage.JPG" TargetMode="External"/><Relationship Id="rId861" Type="http://schemas.openxmlformats.org/officeDocument/2006/relationships/hyperlink" Target="http://docs.napams.org/NapamsDocuments/NAF12077882014/Product_350873/ProductFrontViewImage.jpg" TargetMode="External"/><Relationship Id="rId862" Type="http://schemas.openxmlformats.org/officeDocument/2006/relationships/hyperlink" Target="http://docs.napams.org/NapamsDocuments/NAF12077882014/Product_350873/ProductWholeViewImage.jpg" TargetMode="External"/><Relationship Id="rId863" Type="http://schemas.openxmlformats.org/officeDocument/2006/relationships/hyperlink" Target="http://docs.napams.org/NapamsDocuments/NAF12077882014/Product_350907/ProductFrontViewImage.jpg" TargetMode="External"/><Relationship Id="rId864" Type="http://schemas.openxmlformats.org/officeDocument/2006/relationships/hyperlink" Target="http://docs.napams.org/NapamsDocuments/NAF12077882014/Product_350907/ProductWholeViewImage.jpg" TargetMode="External"/><Relationship Id="rId865" Type="http://schemas.openxmlformats.org/officeDocument/2006/relationships/hyperlink" Target="http://docs.napams.org/NapamsDocuments/NAF12077882014/Product_350921/ProductFrontViewImage.jpg" TargetMode="External"/><Relationship Id="rId866" Type="http://schemas.openxmlformats.org/officeDocument/2006/relationships/hyperlink" Target="http://docs.napams.org/NapamsDocuments/NAF12077882014/Product_350921/ProductWholeViewImage.jpg" TargetMode="External"/><Relationship Id="rId867" Type="http://schemas.openxmlformats.org/officeDocument/2006/relationships/hyperlink" Target="http://docs.napams.org/NapamsDocuments/NAF12077882014/Product_350932/ProductFrontViewImage.jpg" TargetMode="External"/><Relationship Id="rId868" Type="http://schemas.openxmlformats.org/officeDocument/2006/relationships/hyperlink" Target="http://docs.napams.org/NapamsDocuments/NAF12077882014/Product_350932/ProductWholeViewImage.jpg" TargetMode="External"/><Relationship Id="rId869" Type="http://schemas.openxmlformats.org/officeDocument/2006/relationships/hyperlink" Target="http://docs.napams.org/NapamsDocuments/NAF12077882014/Product_350935/ProductFrontViewImage.jpg" TargetMode="External"/><Relationship Id="rId870" Type="http://schemas.openxmlformats.org/officeDocument/2006/relationships/hyperlink" Target="http://docs.napams.org/NapamsDocuments/NAF12077882014/Product_350935/ProductWholeViewImage.jpg" TargetMode="External"/><Relationship Id="rId871" Type="http://schemas.openxmlformats.org/officeDocument/2006/relationships/hyperlink" Target="http://docs.napams.org/NapamsDocuments/NAF12077882014/Product_351224/ProductFrontViewImage.jpg" TargetMode="External"/><Relationship Id="rId872" Type="http://schemas.openxmlformats.org/officeDocument/2006/relationships/hyperlink" Target="http://docs.napams.org/NapamsDocuments/NAF12077882014/Product_351224/ProductWholeViewImage.jpg" TargetMode="External"/><Relationship Id="rId873" Type="http://schemas.openxmlformats.org/officeDocument/2006/relationships/hyperlink" Target="http://docs.napams.org/NapamsDocuments/NAF12077882014/Product_351230/ProductFrontViewImage.jpg" TargetMode="External"/><Relationship Id="rId874" Type="http://schemas.openxmlformats.org/officeDocument/2006/relationships/hyperlink" Target="http://docs.napams.org/NapamsDocuments/NAF12077882014/Product_351230/ProductWholeViewImage.jpg" TargetMode="External"/><Relationship Id="rId875" Type="http://schemas.openxmlformats.org/officeDocument/2006/relationships/hyperlink" Target="http://docs.napams.org/NapamsDocuments/NAF12077882014/Product_351233/ProductFrontViewImage.jpg" TargetMode="External"/><Relationship Id="rId876" Type="http://schemas.openxmlformats.org/officeDocument/2006/relationships/hyperlink" Target="http://docs.napams.org/NapamsDocuments/NAF12077882014/Product_351233/ProductWholeViewImage.jpg" TargetMode="External"/><Relationship Id="rId877" Type="http://schemas.openxmlformats.org/officeDocument/2006/relationships/hyperlink" Target="http://docs.napams.org/NapamsDocuments/NAF12077882014/Product_351240/ProductFrontViewImage.jpg" TargetMode="External"/><Relationship Id="rId878" Type="http://schemas.openxmlformats.org/officeDocument/2006/relationships/hyperlink" Target="http://docs.napams.org/NapamsDocuments/NAF12077882014/Product_351240/ProductWholeViewImage.jpg" TargetMode="External"/><Relationship Id="rId879" Type="http://schemas.openxmlformats.org/officeDocument/2006/relationships/hyperlink" Target="http://docs.napams.org/NapamsDocuments/NAF12077882014/Product_351267/ProductFrontViewImage.jpg" TargetMode="External"/><Relationship Id="rId880" Type="http://schemas.openxmlformats.org/officeDocument/2006/relationships/hyperlink" Target="http://docs.napams.org/NapamsDocuments/NAF12077882014/Product_351267/ProductWholeViewImage.jpg" TargetMode="External"/><Relationship Id="rId881" Type="http://schemas.openxmlformats.org/officeDocument/2006/relationships/hyperlink" Target="http://docs.napams.org/NapamsDocuments/NAF12077882014/Product_351794/ProductFrontViewImage.jpg" TargetMode="External"/><Relationship Id="rId882" Type="http://schemas.openxmlformats.org/officeDocument/2006/relationships/hyperlink" Target="http://docs.napams.org/NapamsDocuments/NAF12077882014/Product_351794/ProductWholeViewImage.jpg" TargetMode="External"/><Relationship Id="rId883" Type="http://schemas.openxmlformats.org/officeDocument/2006/relationships/hyperlink" Target="http://docs.napams.org/NapamsDocuments/NAF12077882014/Product_351796/ProductFrontViewImage.jpg" TargetMode="External"/><Relationship Id="rId884" Type="http://schemas.openxmlformats.org/officeDocument/2006/relationships/hyperlink" Target="http://docs.napams.org/NapamsDocuments/NAF12077882014/Product_351796/ProductWholeViewImage.jpg" TargetMode="External"/><Relationship Id="rId885" Type="http://schemas.openxmlformats.org/officeDocument/2006/relationships/hyperlink" Target="http://docs.napams.org/NapamsDocuments/NAF12077882014/Product_351804/ProductFrontViewImage.jpg" TargetMode="External"/><Relationship Id="rId886" Type="http://schemas.openxmlformats.org/officeDocument/2006/relationships/hyperlink" Target="http://docs.napams.org/NapamsDocuments/NAF12077882014/Product_351804/ProductWholeViewImage.jpg" TargetMode="External"/><Relationship Id="rId887" Type="http://schemas.openxmlformats.org/officeDocument/2006/relationships/hyperlink" Target="http://docs.napams.org/NapamsDocuments/NAF12077882014/Product_351809/ProductFrontViewImage.jpg" TargetMode="External"/><Relationship Id="rId888" Type="http://schemas.openxmlformats.org/officeDocument/2006/relationships/hyperlink" Target="http://docs.napams.org/NapamsDocuments/NAF12077882014/Product_351809/ProductWholeViewImage.jpg" TargetMode="External"/><Relationship Id="rId889" Type="http://schemas.openxmlformats.org/officeDocument/2006/relationships/hyperlink" Target="http://docs.napams.org/NapamsDocuments/NAF15488602018/Product_351891/ProductFrontViewImage.jpg" TargetMode="External"/><Relationship Id="rId890" Type="http://schemas.openxmlformats.org/officeDocument/2006/relationships/hyperlink" Target="http://docs.napams.org/NapamsDocuments/NAF15488602018/Product_351891/ProductWholeViewImage.jpg" TargetMode="External"/><Relationship Id="rId891" Type="http://schemas.openxmlformats.org/officeDocument/2006/relationships/hyperlink" Target="http://docs.napams.org/NapamsDocuments/NAFRC13010252015/Product_354978/ProductFrontViewImage.jpg" TargetMode="External"/><Relationship Id="rId892" Type="http://schemas.openxmlformats.org/officeDocument/2006/relationships/hyperlink" Target="http://docs.napams.org/NapamsDocuments/NAFRC13010252015/Product_354978/ProductWholeViewImage.jpg" TargetMode="External"/><Relationship Id="rId893" Type="http://schemas.openxmlformats.org/officeDocument/2006/relationships/hyperlink" Target="http://docs.napams.org/NapamsDocuments/NAFRC9614072011/Product_355249/ProductFrontViewImage.jpeg" TargetMode="External"/><Relationship Id="rId894" Type="http://schemas.openxmlformats.org/officeDocument/2006/relationships/hyperlink" Target="http://docs.napams.org/NapamsDocuments/NAFRC9614072011/Product_355249/ProductWholeViewImage.jpeg" TargetMode="External"/><Relationship Id="rId895" Type="http://schemas.openxmlformats.org/officeDocument/2006/relationships/hyperlink" Target="http://docs.napams.org/NapamsDocuments/NAFRC8070602011/Product_359171/ProductFrontViewImage.jpg" TargetMode="External"/><Relationship Id="rId896" Type="http://schemas.openxmlformats.org/officeDocument/2006/relationships/hyperlink" Target="http://docs.napams.org/NapamsDocuments/NAFRC8070602011/Product_359171/ProductWholeViewImage.jpg" TargetMode="External"/><Relationship Id="rId897" Type="http://schemas.openxmlformats.org/officeDocument/2006/relationships/hyperlink" Target="http://docs.napams.org/NapamsDocuments/NAFRC15115672018/Product_359179/ProductFrontViewImage.jpg" TargetMode="External"/><Relationship Id="rId898" Type="http://schemas.openxmlformats.org/officeDocument/2006/relationships/hyperlink" Target="http://docs.napams.org/NapamsDocuments/NAFRC15115672018/Product_359179/ProductWholeViewImage.jpg" TargetMode="External"/><Relationship Id="rId899" Type="http://schemas.openxmlformats.org/officeDocument/2006/relationships/hyperlink" Target="http://docs.napams.org/NapamsDocuments/NAF10646452012/Product_360050/ProductFrontViewImage.jpg" TargetMode="External"/><Relationship Id="rId900" Type="http://schemas.openxmlformats.org/officeDocument/2006/relationships/hyperlink" Target="http://docs.napams.org/NapamsDocuments/NAF10646452012/Product_360050/ProductWholeViewImage.jpg" TargetMode="External"/><Relationship Id="rId901" Type="http://schemas.openxmlformats.org/officeDocument/2006/relationships/hyperlink" Target="http://docs.napams.org/NapamsDocuments/NAFRC12495092015/Product_365401/ProductFrontViewImage.jpeg" TargetMode="External"/><Relationship Id="rId902" Type="http://schemas.openxmlformats.org/officeDocument/2006/relationships/hyperlink" Target="http://docs.napams.org/NapamsDocuments/NAFRC12495092015/Product_365401/ProductWholeViewImage.jpeg" TargetMode="External"/><Relationship Id="rId903" Type="http://schemas.openxmlformats.org/officeDocument/2006/relationships/hyperlink" Target="http://docs.napams.org/NapamsDocuments/NAF6241922005/Product_375793/ProductFrontViewImage.jpg" TargetMode="External"/><Relationship Id="rId904" Type="http://schemas.openxmlformats.org/officeDocument/2006/relationships/hyperlink" Target="http://docs.napams.org/NapamsDocuments/NAF6241922005/Product_375793/ProductWholeViewImage.jpg" TargetMode="External"/><Relationship Id="rId905" Type="http://schemas.openxmlformats.org/officeDocument/2006/relationships/hyperlink" Target="http://docs.napams.org/NapamsDocuments/NAF6241922005/Product_375795/ProductFrontViewImage.jpg" TargetMode="External"/><Relationship Id="rId906" Type="http://schemas.openxmlformats.org/officeDocument/2006/relationships/hyperlink" Target="http://docs.napams.org/NapamsDocuments/NAF6241922005/Product_375795/ProductWholeViewImage.jpg" TargetMode="External"/><Relationship Id="rId907" Type="http://schemas.openxmlformats.org/officeDocument/2006/relationships/hyperlink" Target="http://docs.napams.org/NapamsDocuments/NAFRC7311432008/Product_380648/ProductFrontViewImage.jpg" TargetMode="External"/><Relationship Id="rId908" Type="http://schemas.openxmlformats.org/officeDocument/2006/relationships/hyperlink" Target="http://docs.napams.org/NapamsDocuments/NAFRC7311432008/Product_380648/ProductWholeViewImage.jpeg" TargetMode="External"/><Relationship Id="rId909" Type="http://schemas.openxmlformats.org/officeDocument/2006/relationships/hyperlink" Target="http://docs.napams.org/NapamsDocuments/NAFRC7311432008/Product_381154/ProductFrontViewImage.jpg" TargetMode="External"/><Relationship Id="rId910" Type="http://schemas.openxmlformats.org/officeDocument/2006/relationships/hyperlink" Target="http://docs.napams.org/NapamsDocuments/NAFRC7311432008/Product_381154/ProductWholeViewImage.jpg" TargetMode="External"/><Relationship Id="rId911" Type="http://schemas.openxmlformats.org/officeDocument/2006/relationships/hyperlink" Target="http://docs.napams.org/NapamsDocuments/NAF12077882014/Product_382012/ProductFrontViewImage.jpg" TargetMode="External"/><Relationship Id="rId912" Type="http://schemas.openxmlformats.org/officeDocument/2006/relationships/hyperlink" Target="http://docs.napams.org/NapamsDocuments/NAF12077882014/Product_382012/ProductWholeViewImage.jpg" TargetMode="External"/><Relationship Id="rId913" Type="http://schemas.openxmlformats.org/officeDocument/2006/relationships/hyperlink" Target="http://docs.napams.org/NapamsDocuments/NAFRC11193192013/Product_387811/ProductFrontViewImage.jpg" TargetMode="External"/><Relationship Id="rId914" Type="http://schemas.openxmlformats.org/officeDocument/2006/relationships/hyperlink" Target="http://docs.napams.org/NapamsDocuments/NAFRC11193192013/Product_387811/ProductWholeViewImage.jpg" TargetMode="External"/><Relationship Id="rId915" Type="http://schemas.openxmlformats.org/officeDocument/2006/relationships/hyperlink" Target="http://docs.napams.org/NapamsDocuments/NAF11200252013/Product_395835/ProductFrontViewImage.jpeg" TargetMode="External"/><Relationship Id="rId916" Type="http://schemas.openxmlformats.org/officeDocument/2006/relationships/hyperlink" Target="http://docs.napams.org/NapamsDocuments/NAF11200252013/Product_395835/ProductWholeViewImage.jpeg" TargetMode="External"/><Relationship Id="rId917" Type="http://schemas.openxmlformats.org/officeDocument/2006/relationships/hyperlink" Target="http://docs.napams.org/NapamsDocuments/NAF14467462017/Product_410504/ProductFrontViewImage.jpg" TargetMode="External"/><Relationship Id="rId918" Type="http://schemas.openxmlformats.org/officeDocument/2006/relationships/hyperlink" Target="http://docs.napams.org/NapamsDocuments/NAF14467462017/Product_410504/ProductWholeViewImage.jpg" TargetMode="External"/><Relationship Id="rId919" Type="http://schemas.openxmlformats.org/officeDocument/2006/relationships/hyperlink" Target="http://docs.napams.org/NapamsDocuments/NAF28849282019/Product_413353/ProductFrontViewImage.jpg" TargetMode="External"/><Relationship Id="rId920" Type="http://schemas.openxmlformats.org/officeDocument/2006/relationships/hyperlink" Target="http://docs.napams.org/NapamsDocuments/NAF28849282019/Product_413353/ProductWholeView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77289</v>
      </c>
      <c r="B2" t="s">
        <v>11</v>
      </c>
      <c r="C2" t="s">
        <v>468</v>
      </c>
      <c r="D2" t="s">
        <v>928</v>
      </c>
      <c r="E2" t="s">
        <v>1291</v>
      </c>
      <c r="F2" t="s">
        <v>1292</v>
      </c>
      <c r="G2" s="2" t="s">
        <v>1439</v>
      </c>
      <c r="H2" s="2" t="s">
        <v>1899</v>
      </c>
      <c r="I2">
        <f>HYPERLINK("downloaded_images\A3-100886_front.jpeg", "A3-100886_front.jpeg")</f>
        <v>0</v>
      </c>
      <c r="J2">
        <f>HYPERLINK("downloaded_images\A3-100886_whole.jpeg", "A3-100886_whole.jpeg")</f>
        <v>0</v>
      </c>
      <c r="K2">
        <f>HYPERLINK("downloaded_images\A3-100886.jpeg", "A3-100886.jpeg")</f>
        <v>0</v>
      </c>
    </row>
    <row r="3" spans="1:11">
      <c r="A3">
        <v>78882</v>
      </c>
      <c r="B3" t="s">
        <v>12</v>
      </c>
      <c r="C3" t="s">
        <v>469</v>
      </c>
      <c r="D3" t="s">
        <v>929</v>
      </c>
      <c r="E3" t="s">
        <v>1291</v>
      </c>
      <c r="F3" t="s">
        <v>1293</v>
      </c>
      <c r="G3" s="2" t="s">
        <v>1440</v>
      </c>
      <c r="H3" s="2" t="s">
        <v>1900</v>
      </c>
      <c r="I3">
        <f>HYPERLINK("downloaded_images\A3-100223_front.jpeg", "A3-100223_front.jpeg")</f>
        <v>0</v>
      </c>
      <c r="J3">
        <f>HYPERLINK("downloaded_images\A3-100223_whole.jpeg", "A3-100223_whole.jpeg")</f>
        <v>0</v>
      </c>
      <c r="K3">
        <f>HYPERLINK("downloaded_images\A3-100223.jpeg", "A3-100223.jpeg")</f>
        <v>0</v>
      </c>
    </row>
    <row r="4" spans="1:11">
      <c r="A4">
        <v>79186</v>
      </c>
      <c r="B4" t="s">
        <v>13</v>
      </c>
      <c r="C4" t="s">
        <v>470</v>
      </c>
      <c r="D4" t="s">
        <v>930</v>
      </c>
      <c r="E4" t="s">
        <v>1291</v>
      </c>
      <c r="F4" t="s">
        <v>1294</v>
      </c>
      <c r="G4" s="2" t="s">
        <v>1441</v>
      </c>
      <c r="H4" s="2" t="s">
        <v>1901</v>
      </c>
      <c r="I4" t="s">
        <v>2358</v>
      </c>
      <c r="J4" t="s">
        <v>2358</v>
      </c>
      <c r="K4" t="s">
        <v>2359</v>
      </c>
    </row>
    <row r="5" spans="1:11">
      <c r="A5">
        <v>79220</v>
      </c>
      <c r="B5" t="s">
        <v>14</v>
      </c>
      <c r="C5" t="s">
        <v>471</v>
      </c>
      <c r="D5" t="s">
        <v>931</v>
      </c>
      <c r="E5" t="s">
        <v>1291</v>
      </c>
      <c r="F5" t="s">
        <v>1295</v>
      </c>
      <c r="G5" s="2" t="s">
        <v>1442</v>
      </c>
      <c r="H5" s="2" t="s">
        <v>1902</v>
      </c>
      <c r="I5" t="s">
        <v>2358</v>
      </c>
      <c r="J5" t="s">
        <v>2358</v>
      </c>
      <c r="K5" t="s">
        <v>2359</v>
      </c>
    </row>
    <row r="6" spans="1:11">
      <c r="A6">
        <v>81147</v>
      </c>
      <c r="B6" t="s">
        <v>15</v>
      </c>
      <c r="C6" t="s">
        <v>472</v>
      </c>
      <c r="D6" t="s">
        <v>932</v>
      </c>
      <c r="E6" t="s">
        <v>1291</v>
      </c>
      <c r="F6" t="s">
        <v>1296</v>
      </c>
      <c r="G6" s="2" t="s">
        <v>1443</v>
      </c>
      <c r="H6" s="2" t="s">
        <v>1903</v>
      </c>
      <c r="I6" t="s">
        <v>2358</v>
      </c>
      <c r="J6" t="s">
        <v>2358</v>
      </c>
      <c r="K6" t="s">
        <v>2359</v>
      </c>
    </row>
    <row r="7" spans="1:11">
      <c r="A7">
        <v>81161</v>
      </c>
      <c r="B7" t="s">
        <v>16</v>
      </c>
      <c r="C7" t="s">
        <v>473</v>
      </c>
      <c r="D7" t="s">
        <v>933</v>
      </c>
      <c r="E7" t="s">
        <v>1291</v>
      </c>
      <c r="F7" t="s">
        <v>1296</v>
      </c>
      <c r="G7" s="2" t="s">
        <v>1444</v>
      </c>
      <c r="H7" s="2" t="s">
        <v>1904</v>
      </c>
      <c r="I7" t="s">
        <v>2358</v>
      </c>
      <c r="J7" t="s">
        <v>2358</v>
      </c>
      <c r="K7" t="s">
        <v>2359</v>
      </c>
    </row>
    <row r="8" spans="1:11">
      <c r="A8">
        <v>81371</v>
      </c>
      <c r="B8" t="s">
        <v>17</v>
      </c>
      <c r="C8" t="s">
        <v>474</v>
      </c>
      <c r="D8" t="s">
        <v>934</v>
      </c>
      <c r="E8" t="s">
        <v>1291</v>
      </c>
      <c r="F8" t="s">
        <v>1297</v>
      </c>
      <c r="G8" s="2" t="s">
        <v>1445</v>
      </c>
      <c r="H8" s="2" t="s">
        <v>1905</v>
      </c>
      <c r="I8" t="s">
        <v>2358</v>
      </c>
      <c r="J8">
        <f>HYPERLINK("downloaded_images\A3-100913_whole.jpeg", "A3-100913_whole.jpeg")</f>
        <v>0</v>
      </c>
      <c r="K8">
        <f>HYPERLINK("downloaded_images\A3-100913.jpeg", "A3-100913.jpeg")</f>
        <v>0</v>
      </c>
    </row>
    <row r="9" spans="1:11">
      <c r="A9">
        <v>81629</v>
      </c>
      <c r="B9" t="s">
        <v>18</v>
      </c>
      <c r="C9" t="s">
        <v>475</v>
      </c>
      <c r="D9" t="s">
        <v>934</v>
      </c>
      <c r="E9" t="s">
        <v>1291</v>
      </c>
      <c r="F9" t="s">
        <v>1297</v>
      </c>
      <c r="G9" s="2" t="s">
        <v>1446</v>
      </c>
      <c r="H9" s="2" t="s">
        <v>1906</v>
      </c>
      <c r="I9">
        <f>HYPERLINK("downloaded_images\A3-100481_front.jpeg", "A3-100481_front.jpeg")</f>
        <v>0</v>
      </c>
      <c r="J9">
        <f>HYPERLINK("downloaded_images\A3-100481_whole.jpeg", "A3-100481_whole.jpeg")</f>
        <v>0</v>
      </c>
      <c r="K9">
        <f>HYPERLINK("downloaded_images\A3-100481.jpeg", "A3-100481.jpeg")</f>
        <v>0</v>
      </c>
    </row>
    <row r="10" spans="1:11">
      <c r="A10">
        <v>81652</v>
      </c>
      <c r="B10" t="s">
        <v>19</v>
      </c>
      <c r="C10" t="s">
        <v>476</v>
      </c>
      <c r="D10" t="s">
        <v>935</v>
      </c>
      <c r="E10" t="s">
        <v>1291</v>
      </c>
      <c r="F10" t="s">
        <v>1298</v>
      </c>
      <c r="G10" s="2" t="s">
        <v>1447</v>
      </c>
      <c r="H10" s="2" t="s">
        <v>1907</v>
      </c>
      <c r="I10">
        <f>HYPERLINK("downloaded_images\03-1064_front.jpeg", "03-1064_front.jpeg")</f>
        <v>0</v>
      </c>
      <c r="J10">
        <f>HYPERLINK("downloaded_images\03-1064_whole.jpeg", "03-1064_whole.jpeg")</f>
        <v>0</v>
      </c>
      <c r="K10">
        <f>HYPERLINK("downloaded_images\03-1064.jpeg", "03-1064.jpeg")</f>
        <v>0</v>
      </c>
    </row>
    <row r="11" spans="1:11">
      <c r="A11">
        <v>81678</v>
      </c>
      <c r="B11" t="s">
        <v>20</v>
      </c>
      <c r="C11" t="s">
        <v>477</v>
      </c>
      <c r="D11" t="s">
        <v>936</v>
      </c>
      <c r="E11" t="s">
        <v>1291</v>
      </c>
      <c r="F11" t="s">
        <v>1299</v>
      </c>
      <c r="G11" s="2" t="s">
        <v>1448</v>
      </c>
      <c r="H11" s="2" t="s">
        <v>1908</v>
      </c>
      <c r="I11" t="s">
        <v>2358</v>
      </c>
      <c r="J11" t="s">
        <v>2358</v>
      </c>
      <c r="K11" t="s">
        <v>2359</v>
      </c>
    </row>
    <row r="12" spans="1:11">
      <c r="A12">
        <v>81683</v>
      </c>
      <c r="B12" t="s">
        <v>21</v>
      </c>
      <c r="C12" t="s">
        <v>478</v>
      </c>
      <c r="D12" t="s">
        <v>936</v>
      </c>
      <c r="E12" t="s">
        <v>1291</v>
      </c>
      <c r="F12" t="s">
        <v>1299</v>
      </c>
      <c r="G12" s="2" t="s">
        <v>1449</v>
      </c>
      <c r="H12" s="2" t="s">
        <v>1909</v>
      </c>
      <c r="I12" t="s">
        <v>2358</v>
      </c>
      <c r="J12" t="s">
        <v>2358</v>
      </c>
      <c r="K12" t="s">
        <v>2359</v>
      </c>
    </row>
    <row r="13" spans="1:11">
      <c r="A13">
        <v>81692</v>
      </c>
      <c r="B13" t="s">
        <v>22</v>
      </c>
      <c r="C13" t="s">
        <v>479</v>
      </c>
      <c r="D13" t="s">
        <v>937</v>
      </c>
      <c r="E13" t="s">
        <v>1291</v>
      </c>
      <c r="F13" t="s">
        <v>1299</v>
      </c>
      <c r="G13" s="2" t="s">
        <v>1450</v>
      </c>
      <c r="H13" s="2" t="s">
        <v>1910</v>
      </c>
      <c r="I13" t="s">
        <v>2358</v>
      </c>
      <c r="J13" t="s">
        <v>2358</v>
      </c>
      <c r="K13" t="s">
        <v>2359</v>
      </c>
    </row>
    <row r="14" spans="1:11">
      <c r="A14">
        <v>81694</v>
      </c>
      <c r="B14" t="s">
        <v>23</v>
      </c>
      <c r="C14" t="s">
        <v>480</v>
      </c>
      <c r="D14" t="s">
        <v>938</v>
      </c>
      <c r="E14" t="s">
        <v>1291</v>
      </c>
      <c r="F14" t="s">
        <v>1299</v>
      </c>
      <c r="G14" s="2" t="s">
        <v>1451</v>
      </c>
      <c r="H14" s="2" t="s">
        <v>1911</v>
      </c>
      <c r="I14" t="s">
        <v>2358</v>
      </c>
      <c r="J14" t="s">
        <v>2358</v>
      </c>
      <c r="K14" t="s">
        <v>2359</v>
      </c>
    </row>
    <row r="15" spans="1:11">
      <c r="A15">
        <v>82040</v>
      </c>
      <c r="B15" t="s">
        <v>24</v>
      </c>
      <c r="C15" t="s">
        <v>481</v>
      </c>
      <c r="D15" t="s">
        <v>939</v>
      </c>
      <c r="E15" t="s">
        <v>1291</v>
      </c>
      <c r="F15" t="s">
        <v>1293</v>
      </c>
      <c r="G15" s="2" t="s">
        <v>1452</v>
      </c>
      <c r="H15" s="2" t="s">
        <v>1912</v>
      </c>
      <c r="I15">
        <f>HYPERLINK("downloaded_images\A3-100192_front.jpeg", "A3-100192_front.jpeg")</f>
        <v>0</v>
      </c>
      <c r="J15">
        <f>HYPERLINK("downloaded_images\A3-100192_whole.jpeg", "A3-100192_whole.jpeg")</f>
        <v>0</v>
      </c>
      <c r="K15">
        <f>HYPERLINK("downloaded_images\A3-100192.jpeg", "A3-100192.jpeg")</f>
        <v>0</v>
      </c>
    </row>
    <row r="16" spans="1:11">
      <c r="A16">
        <v>82866</v>
      </c>
      <c r="B16" t="s">
        <v>25</v>
      </c>
      <c r="C16" t="s">
        <v>482</v>
      </c>
      <c r="D16" t="s">
        <v>940</v>
      </c>
      <c r="E16" t="s">
        <v>1291</v>
      </c>
      <c r="F16" t="s">
        <v>1300</v>
      </c>
      <c r="G16" s="2" t="s">
        <v>1453</v>
      </c>
      <c r="H16" s="2" t="s">
        <v>1913</v>
      </c>
      <c r="I16" t="s">
        <v>2358</v>
      </c>
      <c r="J16" t="s">
        <v>2358</v>
      </c>
      <c r="K16" t="s">
        <v>2359</v>
      </c>
    </row>
    <row r="17" spans="1:11">
      <c r="A17">
        <v>84123</v>
      </c>
      <c r="B17" t="s">
        <v>26</v>
      </c>
      <c r="C17" t="s">
        <v>483</v>
      </c>
      <c r="D17" t="s">
        <v>941</v>
      </c>
      <c r="E17" t="s">
        <v>1291</v>
      </c>
      <c r="F17" t="s">
        <v>1301</v>
      </c>
      <c r="G17" s="2" t="s">
        <v>1454</v>
      </c>
      <c r="H17" s="2" t="s">
        <v>1914</v>
      </c>
      <c r="I17" t="s">
        <v>2358</v>
      </c>
      <c r="J17" t="s">
        <v>2358</v>
      </c>
      <c r="K17" t="s">
        <v>2359</v>
      </c>
    </row>
    <row r="18" spans="1:11">
      <c r="A18">
        <v>84486</v>
      </c>
      <c r="B18" t="s">
        <v>27</v>
      </c>
      <c r="C18" t="s">
        <v>484</v>
      </c>
      <c r="D18" t="s">
        <v>942</v>
      </c>
      <c r="E18" t="s">
        <v>1291</v>
      </c>
      <c r="F18" t="s">
        <v>1302</v>
      </c>
      <c r="G18" s="2" t="s">
        <v>1455</v>
      </c>
      <c r="H18" s="2" t="s">
        <v>1915</v>
      </c>
      <c r="I18" t="s">
        <v>2358</v>
      </c>
      <c r="J18" t="s">
        <v>2358</v>
      </c>
      <c r="K18" t="s">
        <v>2359</v>
      </c>
    </row>
    <row r="19" spans="1:11">
      <c r="A19">
        <v>84570</v>
      </c>
      <c r="B19" t="s">
        <v>28</v>
      </c>
      <c r="C19" t="s">
        <v>485</v>
      </c>
      <c r="D19" t="s">
        <v>942</v>
      </c>
      <c r="E19" t="s">
        <v>1291</v>
      </c>
      <c r="F19" t="s">
        <v>1302</v>
      </c>
      <c r="G19" s="2" t="s">
        <v>1456</v>
      </c>
      <c r="H19" s="2" t="s">
        <v>1916</v>
      </c>
      <c r="I19" t="s">
        <v>2358</v>
      </c>
      <c r="J19" t="s">
        <v>2358</v>
      </c>
      <c r="K19" t="s">
        <v>2359</v>
      </c>
    </row>
    <row r="20" spans="1:11">
      <c r="A20">
        <v>84571</v>
      </c>
      <c r="B20" t="s">
        <v>29</v>
      </c>
      <c r="C20" t="s">
        <v>486</v>
      </c>
      <c r="D20" t="s">
        <v>942</v>
      </c>
      <c r="E20" t="s">
        <v>1291</v>
      </c>
      <c r="F20" t="s">
        <v>1302</v>
      </c>
      <c r="G20" s="2" t="s">
        <v>1457</v>
      </c>
      <c r="H20" s="2" t="s">
        <v>1917</v>
      </c>
      <c r="I20" t="s">
        <v>2358</v>
      </c>
      <c r="J20" t="s">
        <v>2358</v>
      </c>
      <c r="K20" t="s">
        <v>2359</v>
      </c>
    </row>
    <row r="21" spans="1:11">
      <c r="A21">
        <v>84596</v>
      </c>
      <c r="B21" t="s">
        <v>30</v>
      </c>
      <c r="C21" t="s">
        <v>487</v>
      </c>
      <c r="D21" t="s">
        <v>943</v>
      </c>
      <c r="E21" t="s">
        <v>1291</v>
      </c>
      <c r="F21" t="s">
        <v>1303</v>
      </c>
      <c r="G21" s="2" t="s">
        <v>1458</v>
      </c>
      <c r="H21" s="2" t="s">
        <v>1918</v>
      </c>
      <c r="I21">
        <f>HYPERLINK("downloaded_images\A3-100001_front.jpeg", "A3-100001_front.jpeg")</f>
        <v>0</v>
      </c>
      <c r="J21">
        <f>HYPERLINK("downloaded_images\A3-100001_whole.jpeg", "A3-100001_whole.jpeg")</f>
        <v>0</v>
      </c>
      <c r="K21">
        <f>HYPERLINK("downloaded_images\A3-100001.jpeg", "A3-100001.jpeg")</f>
        <v>0</v>
      </c>
    </row>
    <row r="22" spans="1:11">
      <c r="A22">
        <v>84651</v>
      </c>
      <c r="B22" t="s">
        <v>31</v>
      </c>
      <c r="C22" t="s">
        <v>488</v>
      </c>
      <c r="D22" t="s">
        <v>944</v>
      </c>
      <c r="E22" t="s">
        <v>1291</v>
      </c>
      <c r="F22" t="s">
        <v>1304</v>
      </c>
      <c r="G22" s="2" t="s">
        <v>1459</v>
      </c>
      <c r="H22" s="2" t="s">
        <v>1919</v>
      </c>
      <c r="I22" t="s">
        <v>2358</v>
      </c>
      <c r="J22" t="s">
        <v>2358</v>
      </c>
      <c r="K22" t="s">
        <v>2359</v>
      </c>
    </row>
    <row r="23" spans="1:11">
      <c r="A23">
        <v>84675</v>
      </c>
      <c r="B23" t="s">
        <v>32</v>
      </c>
      <c r="C23" t="s">
        <v>489</v>
      </c>
      <c r="D23" t="s">
        <v>945</v>
      </c>
      <c r="E23" t="s">
        <v>1291</v>
      </c>
      <c r="F23" t="s">
        <v>1305</v>
      </c>
      <c r="G23" s="2" t="s">
        <v>1460</v>
      </c>
      <c r="H23" s="2" t="s">
        <v>1920</v>
      </c>
      <c r="I23">
        <f>HYPERLINK("downloaded_images\A3-100033_front.jpeg", "A3-100033_front.jpeg")</f>
        <v>0</v>
      </c>
      <c r="J23">
        <f>HYPERLINK("downloaded_images\A3-100033_whole.jpeg", "A3-100033_whole.jpeg")</f>
        <v>0</v>
      </c>
      <c r="K23">
        <f>HYPERLINK("downloaded_images\A3-100033.jpeg", "A3-100033.jpeg")</f>
        <v>0</v>
      </c>
    </row>
    <row r="24" spans="1:11">
      <c r="A24">
        <v>84681</v>
      </c>
      <c r="B24" t="s">
        <v>33</v>
      </c>
      <c r="C24" t="s">
        <v>490</v>
      </c>
      <c r="D24" t="s">
        <v>946</v>
      </c>
      <c r="E24" t="s">
        <v>1291</v>
      </c>
      <c r="F24" t="s">
        <v>1305</v>
      </c>
      <c r="G24" s="2" t="s">
        <v>1461</v>
      </c>
      <c r="H24" s="2" t="s">
        <v>1921</v>
      </c>
      <c r="I24">
        <f>HYPERLINK("downloaded_images\A3-100034_front.jpeg", "A3-100034_front.jpeg")</f>
        <v>0</v>
      </c>
      <c r="J24">
        <f>HYPERLINK("downloaded_images\A3-100034_whole.jpeg", "A3-100034_whole.jpeg")</f>
        <v>0</v>
      </c>
      <c r="K24">
        <f>HYPERLINK("downloaded_images\A3-100034.jpeg", "A3-100034.jpeg")</f>
        <v>0</v>
      </c>
    </row>
    <row r="25" spans="1:11">
      <c r="A25">
        <v>84700</v>
      </c>
      <c r="B25" t="s">
        <v>34</v>
      </c>
      <c r="C25" t="s">
        <v>491</v>
      </c>
      <c r="D25" t="s">
        <v>947</v>
      </c>
      <c r="E25" t="s">
        <v>1291</v>
      </c>
      <c r="F25" t="s">
        <v>1303</v>
      </c>
      <c r="G25" s="2" t="s">
        <v>1462</v>
      </c>
      <c r="H25" s="2" t="s">
        <v>1922</v>
      </c>
      <c r="I25">
        <f>HYPERLINK("downloaded_images\A3-100002_front.jpeg", "A3-100002_front.jpeg")</f>
        <v>0</v>
      </c>
      <c r="J25">
        <f>HYPERLINK("downloaded_images\A3-100002_whole.jpeg", "A3-100002_whole.jpeg")</f>
        <v>0</v>
      </c>
      <c r="K25">
        <f>HYPERLINK("downloaded_images\A3-100002.jpeg", "A3-100002.jpeg")</f>
        <v>0</v>
      </c>
    </row>
    <row r="26" spans="1:11">
      <c r="A26">
        <v>84867</v>
      </c>
      <c r="B26" t="s">
        <v>35</v>
      </c>
      <c r="C26" t="s">
        <v>492</v>
      </c>
      <c r="D26" t="s">
        <v>948</v>
      </c>
      <c r="E26" t="s">
        <v>1291</v>
      </c>
      <c r="F26" t="s">
        <v>1303</v>
      </c>
      <c r="G26" s="2" t="s">
        <v>1463</v>
      </c>
      <c r="H26" s="2" t="s">
        <v>1923</v>
      </c>
      <c r="I26">
        <f>HYPERLINK("downloaded_images\A3-100003_front.jpeg", "A3-100003_front.jpeg")</f>
        <v>0</v>
      </c>
      <c r="J26">
        <f>HYPERLINK("downloaded_images\A3-100003_whole.jpeg", "A3-100003_whole.jpeg")</f>
        <v>0</v>
      </c>
      <c r="K26">
        <f>HYPERLINK("downloaded_images\A3-100003.jpeg", "A3-100003.jpeg")</f>
        <v>0</v>
      </c>
    </row>
    <row r="27" spans="1:11">
      <c r="A27">
        <v>84960</v>
      </c>
      <c r="B27" t="s">
        <v>36</v>
      </c>
      <c r="C27" t="s">
        <v>493</v>
      </c>
      <c r="D27" t="s">
        <v>949</v>
      </c>
      <c r="E27" t="s">
        <v>1291</v>
      </c>
      <c r="F27" t="s">
        <v>1303</v>
      </c>
      <c r="G27" s="2" t="s">
        <v>1464</v>
      </c>
      <c r="H27" s="2" t="s">
        <v>1924</v>
      </c>
      <c r="I27">
        <f>HYPERLINK("downloaded_images\A3-100004_front.jpeg", "A3-100004_front.jpeg")</f>
        <v>0</v>
      </c>
      <c r="J27">
        <f>HYPERLINK("downloaded_images\A3-100004_whole.jpeg", "A3-100004_whole.jpeg")</f>
        <v>0</v>
      </c>
      <c r="K27">
        <f>HYPERLINK("downloaded_images\A3-100004.jpeg", "A3-100004.jpeg")</f>
        <v>0</v>
      </c>
    </row>
    <row r="28" spans="1:11">
      <c r="A28">
        <v>85374</v>
      </c>
      <c r="B28" t="s">
        <v>37</v>
      </c>
      <c r="C28" t="s">
        <v>494</v>
      </c>
      <c r="D28" t="s">
        <v>950</v>
      </c>
      <c r="E28" t="s">
        <v>1291</v>
      </c>
      <c r="F28" t="s">
        <v>1306</v>
      </c>
      <c r="G28" s="2" t="s">
        <v>1465</v>
      </c>
      <c r="H28" s="2" t="s">
        <v>1925</v>
      </c>
      <c r="I28">
        <f>HYPERLINK("downloaded_images\A3-100029_front.jpeg", "A3-100029_front.jpeg")</f>
        <v>0</v>
      </c>
      <c r="J28">
        <f>HYPERLINK("downloaded_images\A3-100029_whole.jpeg", "A3-100029_whole.jpeg")</f>
        <v>0</v>
      </c>
      <c r="K28">
        <f>HYPERLINK("downloaded_images\A3-100029.jpeg", "A3-100029.jpeg")</f>
        <v>0</v>
      </c>
    </row>
    <row r="29" spans="1:11">
      <c r="A29">
        <v>85375</v>
      </c>
      <c r="B29" t="s">
        <v>38</v>
      </c>
      <c r="C29" t="s">
        <v>495</v>
      </c>
      <c r="D29" t="s">
        <v>951</v>
      </c>
      <c r="E29" t="s">
        <v>1291</v>
      </c>
      <c r="F29" t="s">
        <v>1306</v>
      </c>
      <c r="G29" s="2" t="s">
        <v>1466</v>
      </c>
      <c r="H29" s="2" t="s">
        <v>1926</v>
      </c>
      <c r="I29">
        <f>HYPERLINK("downloaded_images\A3-100106_front.jpeg", "A3-100106_front.jpeg")</f>
        <v>0</v>
      </c>
      <c r="J29">
        <f>HYPERLINK("downloaded_images\A3-100106_whole.jpeg", "A3-100106_whole.jpeg")</f>
        <v>0</v>
      </c>
      <c r="K29">
        <f>HYPERLINK("downloaded_images\A3-100106.jpeg", "A3-100106.jpeg")</f>
        <v>0</v>
      </c>
    </row>
    <row r="30" spans="1:11">
      <c r="A30">
        <v>85392</v>
      </c>
      <c r="B30" t="s">
        <v>39</v>
      </c>
      <c r="C30" t="s">
        <v>496</v>
      </c>
      <c r="D30" t="s">
        <v>952</v>
      </c>
      <c r="E30" t="s">
        <v>1291</v>
      </c>
      <c r="F30" t="s">
        <v>1300</v>
      </c>
      <c r="G30" s="2" t="s">
        <v>1467</v>
      </c>
      <c r="H30" s="2" t="s">
        <v>1927</v>
      </c>
      <c r="I30" t="s">
        <v>2358</v>
      </c>
      <c r="J30" t="s">
        <v>2358</v>
      </c>
      <c r="K30" t="s">
        <v>2359</v>
      </c>
    </row>
    <row r="31" spans="1:11">
      <c r="A31">
        <v>85396</v>
      </c>
      <c r="B31" t="s">
        <v>40</v>
      </c>
      <c r="C31" t="s">
        <v>497</v>
      </c>
      <c r="D31" t="s">
        <v>940</v>
      </c>
      <c r="E31" t="s">
        <v>1291</v>
      </c>
      <c r="F31" t="s">
        <v>1300</v>
      </c>
      <c r="G31" s="2" t="s">
        <v>1468</v>
      </c>
      <c r="H31" s="2" t="s">
        <v>1928</v>
      </c>
      <c r="I31" t="s">
        <v>2358</v>
      </c>
      <c r="J31" t="s">
        <v>2358</v>
      </c>
      <c r="K31" t="s">
        <v>2359</v>
      </c>
    </row>
    <row r="32" spans="1:11">
      <c r="A32">
        <v>85398</v>
      </c>
      <c r="B32" t="s">
        <v>41</v>
      </c>
      <c r="C32" t="s">
        <v>498</v>
      </c>
      <c r="D32" t="s">
        <v>940</v>
      </c>
      <c r="E32" t="s">
        <v>1291</v>
      </c>
      <c r="F32" t="s">
        <v>1300</v>
      </c>
      <c r="G32" s="2" t="s">
        <v>1469</v>
      </c>
      <c r="H32" s="2" t="s">
        <v>1929</v>
      </c>
      <c r="I32" t="s">
        <v>2358</v>
      </c>
      <c r="J32" t="s">
        <v>2358</v>
      </c>
      <c r="K32" t="s">
        <v>2359</v>
      </c>
    </row>
    <row r="33" spans="1:11">
      <c r="A33">
        <v>85399</v>
      </c>
      <c r="B33" t="s">
        <v>42</v>
      </c>
      <c r="C33" t="s">
        <v>499</v>
      </c>
      <c r="D33" t="s">
        <v>940</v>
      </c>
      <c r="E33" t="s">
        <v>1291</v>
      </c>
      <c r="F33" t="s">
        <v>1300</v>
      </c>
      <c r="G33" s="2" t="s">
        <v>1470</v>
      </c>
      <c r="H33" s="2" t="s">
        <v>1930</v>
      </c>
      <c r="I33" t="s">
        <v>2358</v>
      </c>
      <c r="J33" t="s">
        <v>2358</v>
      </c>
      <c r="K33" t="s">
        <v>2359</v>
      </c>
    </row>
    <row r="34" spans="1:11">
      <c r="A34">
        <v>85402</v>
      </c>
      <c r="B34" t="s">
        <v>43</v>
      </c>
      <c r="C34" t="s">
        <v>500</v>
      </c>
      <c r="D34" t="s">
        <v>952</v>
      </c>
      <c r="E34" t="s">
        <v>1291</v>
      </c>
      <c r="F34" t="s">
        <v>1300</v>
      </c>
      <c r="G34" s="2" t="s">
        <v>1471</v>
      </c>
      <c r="H34" s="2" t="s">
        <v>1931</v>
      </c>
      <c r="I34" t="s">
        <v>2358</v>
      </c>
      <c r="J34" t="s">
        <v>2358</v>
      </c>
      <c r="K34" t="s">
        <v>2359</v>
      </c>
    </row>
    <row r="35" spans="1:11">
      <c r="A35">
        <v>85431</v>
      </c>
      <c r="B35" t="s">
        <v>44</v>
      </c>
      <c r="C35" t="s">
        <v>501</v>
      </c>
      <c r="D35" t="s">
        <v>953</v>
      </c>
      <c r="E35" t="s">
        <v>1291</v>
      </c>
      <c r="F35" t="s">
        <v>1307</v>
      </c>
      <c r="G35" s="2" t="s">
        <v>1472</v>
      </c>
      <c r="H35" s="2" t="s">
        <v>1932</v>
      </c>
      <c r="I35">
        <f>HYPERLINK("downloaded_images\A3-100193_front.jpeg", "A3-100193_front.jpeg")</f>
        <v>0</v>
      </c>
      <c r="J35">
        <f>HYPERLINK("downloaded_images\A3-100193_whole.jpeg", "A3-100193_whole.jpeg")</f>
        <v>0</v>
      </c>
      <c r="K35">
        <f>HYPERLINK("downloaded_images\A3-100193.jpeg", "A3-100193.jpeg")</f>
        <v>0</v>
      </c>
    </row>
    <row r="36" spans="1:11">
      <c r="A36">
        <v>87994</v>
      </c>
      <c r="B36" t="s">
        <v>45</v>
      </c>
      <c r="C36" t="s">
        <v>502</v>
      </c>
      <c r="D36" t="s">
        <v>954</v>
      </c>
      <c r="E36" t="s">
        <v>1291</v>
      </c>
      <c r="F36" t="s">
        <v>1308</v>
      </c>
      <c r="G36" s="2" t="s">
        <v>1473</v>
      </c>
      <c r="H36" s="2" t="s">
        <v>1933</v>
      </c>
      <c r="I36">
        <f>HYPERLINK("downloaded_images\A3-100168_front.jpeg", "A3-100168_front.jpeg")</f>
        <v>0</v>
      </c>
      <c r="J36">
        <f>HYPERLINK("downloaded_images\A3-100168_whole.jpeg", "A3-100168_whole.jpeg")</f>
        <v>0</v>
      </c>
      <c r="K36">
        <f>HYPERLINK("downloaded_images\A3-100168.jpeg", "A3-100168.jpeg")</f>
        <v>0</v>
      </c>
    </row>
    <row r="37" spans="1:11">
      <c r="A37">
        <v>87996</v>
      </c>
      <c r="B37" t="s">
        <v>46</v>
      </c>
      <c r="C37" t="s">
        <v>503</v>
      </c>
      <c r="D37" t="s">
        <v>955</v>
      </c>
      <c r="E37" t="s">
        <v>1291</v>
      </c>
      <c r="F37" t="s">
        <v>1308</v>
      </c>
      <c r="G37" s="2" t="s">
        <v>1474</v>
      </c>
      <c r="H37" s="2" t="s">
        <v>1934</v>
      </c>
      <c r="I37">
        <f>HYPERLINK("downloaded_images\A3-100145_front.jpeg", "A3-100145_front.jpeg")</f>
        <v>0</v>
      </c>
      <c r="J37">
        <f>HYPERLINK("downloaded_images\A3-100145_whole.jpeg", "A3-100145_whole.jpeg")</f>
        <v>0</v>
      </c>
      <c r="K37">
        <f>HYPERLINK("downloaded_images\A3-100145.jpeg", "A3-100145.jpeg")</f>
        <v>0</v>
      </c>
    </row>
    <row r="38" spans="1:11">
      <c r="A38">
        <v>87998</v>
      </c>
      <c r="B38" t="s">
        <v>47</v>
      </c>
      <c r="C38" t="s">
        <v>504</v>
      </c>
      <c r="D38" t="s">
        <v>956</v>
      </c>
      <c r="E38" t="s">
        <v>1291</v>
      </c>
      <c r="F38" t="s">
        <v>1308</v>
      </c>
      <c r="G38" s="2" t="s">
        <v>1475</v>
      </c>
      <c r="H38" s="2" t="s">
        <v>1935</v>
      </c>
      <c r="I38">
        <f>HYPERLINK("downloaded_images\A3-100169_front.jpeg", "A3-100169_front.jpeg")</f>
        <v>0</v>
      </c>
      <c r="J38">
        <f>HYPERLINK("downloaded_images\A3-100169_whole.jpeg", "A3-100169_whole.jpeg")</f>
        <v>0</v>
      </c>
      <c r="K38">
        <f>HYPERLINK("downloaded_images\A3-100169.jpeg", "A3-100169.jpeg")</f>
        <v>0</v>
      </c>
    </row>
    <row r="39" spans="1:11">
      <c r="A39">
        <v>87999</v>
      </c>
      <c r="B39" t="s">
        <v>48</v>
      </c>
      <c r="C39" t="s">
        <v>505</v>
      </c>
      <c r="D39" t="s">
        <v>957</v>
      </c>
      <c r="E39" t="s">
        <v>1291</v>
      </c>
      <c r="F39" t="s">
        <v>1308</v>
      </c>
      <c r="G39" s="2" t="s">
        <v>1476</v>
      </c>
      <c r="H39" s="2" t="s">
        <v>1936</v>
      </c>
      <c r="I39">
        <f>HYPERLINK("downloaded_images\A3-100232_front.jpeg", "A3-100232_front.jpeg")</f>
        <v>0</v>
      </c>
      <c r="J39">
        <f>HYPERLINK("downloaded_images\A3-100232_whole.jpeg", "A3-100232_whole.jpeg")</f>
        <v>0</v>
      </c>
      <c r="K39">
        <f>HYPERLINK("downloaded_images\A3-100232.jpeg", "A3-100232.jpeg")</f>
        <v>0</v>
      </c>
    </row>
    <row r="40" spans="1:11">
      <c r="A40">
        <v>88022</v>
      </c>
      <c r="B40" t="s">
        <v>49</v>
      </c>
      <c r="C40" t="s">
        <v>506</v>
      </c>
      <c r="D40" t="s">
        <v>49</v>
      </c>
      <c r="E40" t="s">
        <v>1291</v>
      </c>
      <c r="F40" t="s">
        <v>1309</v>
      </c>
      <c r="G40" s="2" t="s">
        <v>1477</v>
      </c>
      <c r="H40" s="2" t="s">
        <v>1937</v>
      </c>
      <c r="I40">
        <f>HYPERLINK("downloaded_images\A3-100030_front.jpeg", "A3-100030_front.jpeg")</f>
        <v>0</v>
      </c>
      <c r="J40">
        <f>HYPERLINK("downloaded_images\A3-100030_whole.jpeg", "A3-100030_whole.jpeg")</f>
        <v>0</v>
      </c>
      <c r="K40">
        <f>HYPERLINK("downloaded_images\A3-100030.jpeg", "A3-100030.jpeg")</f>
        <v>0</v>
      </c>
    </row>
    <row r="41" spans="1:11">
      <c r="A41">
        <v>88025</v>
      </c>
      <c r="B41" t="s">
        <v>50</v>
      </c>
      <c r="C41" t="s">
        <v>507</v>
      </c>
      <c r="D41" t="s">
        <v>958</v>
      </c>
      <c r="E41" t="s">
        <v>1291</v>
      </c>
      <c r="F41" t="s">
        <v>1310</v>
      </c>
      <c r="G41" s="2" t="s">
        <v>1478</v>
      </c>
      <c r="H41" s="2" t="s">
        <v>1938</v>
      </c>
      <c r="I41" t="s">
        <v>2358</v>
      </c>
      <c r="J41" t="s">
        <v>2358</v>
      </c>
      <c r="K41" t="s">
        <v>2359</v>
      </c>
    </row>
    <row r="42" spans="1:11">
      <c r="A42">
        <v>88403</v>
      </c>
      <c r="B42" t="s">
        <v>51</v>
      </c>
      <c r="C42" t="s">
        <v>508</v>
      </c>
      <c r="D42" t="s">
        <v>959</v>
      </c>
      <c r="E42" t="s">
        <v>1291</v>
      </c>
      <c r="F42" t="s">
        <v>1306</v>
      </c>
      <c r="G42" s="2" t="s">
        <v>1479</v>
      </c>
      <c r="H42" s="2" t="s">
        <v>1939</v>
      </c>
      <c r="I42">
        <f>HYPERLINK("downloaded_images\A3-100031_front.jpeg", "A3-100031_front.jpeg")</f>
        <v>0</v>
      </c>
      <c r="J42">
        <f>HYPERLINK("downloaded_images\A3-100031_whole.jpeg", "A3-100031_whole.jpeg")</f>
        <v>0</v>
      </c>
      <c r="K42">
        <f>HYPERLINK("downloaded_images\A3-100031.jpeg", "A3-100031.jpeg")</f>
        <v>0</v>
      </c>
    </row>
    <row r="43" spans="1:11">
      <c r="A43">
        <v>88704</v>
      </c>
      <c r="B43" t="s">
        <v>52</v>
      </c>
      <c r="C43" t="s">
        <v>509</v>
      </c>
      <c r="E43" t="s">
        <v>1291</v>
      </c>
      <c r="F43" t="s">
        <v>1311</v>
      </c>
      <c r="G43" s="2" t="s">
        <v>1480</v>
      </c>
      <c r="H43" s="2" t="s">
        <v>1940</v>
      </c>
      <c r="I43">
        <f>HYPERLINK("downloaded_images\A3-100401_front.jpeg", "A3-100401_front.jpeg")</f>
        <v>0</v>
      </c>
      <c r="J43">
        <f>HYPERLINK("downloaded_images\A3-100401_whole.jpeg", "A3-100401_whole.jpeg")</f>
        <v>0</v>
      </c>
      <c r="K43">
        <f>HYPERLINK("downloaded_images\A3-100401.jpeg", "A3-100401.jpeg")</f>
        <v>0</v>
      </c>
    </row>
    <row r="44" spans="1:11">
      <c r="A44">
        <v>88741</v>
      </c>
      <c r="B44" t="s">
        <v>53</v>
      </c>
      <c r="C44" t="s">
        <v>510</v>
      </c>
      <c r="D44" t="s">
        <v>960</v>
      </c>
      <c r="E44" t="s">
        <v>1291</v>
      </c>
      <c r="F44" t="s">
        <v>1312</v>
      </c>
      <c r="G44" s="2" t="s">
        <v>1481</v>
      </c>
      <c r="H44" s="2" t="s">
        <v>1941</v>
      </c>
      <c r="I44" t="s">
        <v>2358</v>
      </c>
      <c r="J44" t="s">
        <v>2358</v>
      </c>
      <c r="K44" t="s">
        <v>2359</v>
      </c>
    </row>
    <row r="45" spans="1:11">
      <c r="A45">
        <v>88752</v>
      </c>
      <c r="B45" t="s">
        <v>54</v>
      </c>
      <c r="C45" t="s">
        <v>511</v>
      </c>
      <c r="D45" t="s">
        <v>961</v>
      </c>
      <c r="E45" t="s">
        <v>1291</v>
      </c>
      <c r="F45" t="s">
        <v>1312</v>
      </c>
      <c r="G45" s="2" t="s">
        <v>1482</v>
      </c>
      <c r="H45" s="2" t="s">
        <v>1942</v>
      </c>
      <c r="I45" t="s">
        <v>2358</v>
      </c>
      <c r="J45" t="s">
        <v>2358</v>
      </c>
      <c r="K45" t="s">
        <v>2359</v>
      </c>
    </row>
    <row r="46" spans="1:11">
      <c r="A46">
        <v>88754</v>
      </c>
      <c r="B46" t="s">
        <v>55</v>
      </c>
      <c r="C46" t="s">
        <v>512</v>
      </c>
      <c r="D46" t="s">
        <v>962</v>
      </c>
      <c r="E46" t="s">
        <v>1291</v>
      </c>
      <c r="F46" t="s">
        <v>1312</v>
      </c>
      <c r="G46" s="2" t="s">
        <v>1483</v>
      </c>
      <c r="H46" s="2" t="s">
        <v>1943</v>
      </c>
      <c r="I46" t="s">
        <v>2358</v>
      </c>
      <c r="J46" t="s">
        <v>2358</v>
      </c>
      <c r="K46" t="s">
        <v>2359</v>
      </c>
    </row>
    <row r="47" spans="1:11">
      <c r="A47">
        <v>88951</v>
      </c>
      <c r="B47" t="s">
        <v>56</v>
      </c>
      <c r="C47" t="s">
        <v>513</v>
      </c>
      <c r="D47" t="s">
        <v>963</v>
      </c>
      <c r="E47" t="s">
        <v>1291</v>
      </c>
      <c r="F47" t="s">
        <v>1313</v>
      </c>
      <c r="G47" s="2" t="s">
        <v>1484</v>
      </c>
      <c r="H47" s="2" t="s">
        <v>1944</v>
      </c>
      <c r="I47">
        <f>HYPERLINK("downloaded_images\A3-100010_front.jpeg", "A3-100010_front.jpeg")</f>
        <v>0</v>
      </c>
      <c r="J47">
        <f>HYPERLINK("downloaded_images\A3-100010_whole.jpeg", "A3-100010_whole.jpeg")</f>
        <v>0</v>
      </c>
      <c r="K47">
        <f>HYPERLINK("downloaded_images\A3-100010.jpeg", "A3-100010.jpeg")</f>
        <v>0</v>
      </c>
    </row>
    <row r="48" spans="1:11">
      <c r="A48">
        <v>88980</v>
      </c>
      <c r="B48" t="s">
        <v>57</v>
      </c>
      <c r="C48" t="s">
        <v>514</v>
      </c>
      <c r="D48" t="s">
        <v>964</v>
      </c>
      <c r="E48" t="s">
        <v>1291</v>
      </c>
      <c r="F48" t="s">
        <v>1314</v>
      </c>
      <c r="G48" s="2" t="s">
        <v>1485</v>
      </c>
      <c r="H48" s="2" t="s">
        <v>1945</v>
      </c>
      <c r="I48">
        <f>HYPERLINK("downloaded_images\A3-100253_front.jpeg", "A3-100253_front.jpeg")</f>
        <v>0</v>
      </c>
      <c r="J48">
        <f>HYPERLINK("downloaded_images\A3-100253_whole.jpeg", "A3-100253_whole.jpeg")</f>
        <v>0</v>
      </c>
      <c r="K48">
        <f>HYPERLINK("downloaded_images\A3-100253.jpeg", "A3-100253.jpeg")</f>
        <v>0</v>
      </c>
    </row>
    <row r="49" spans="1:11">
      <c r="A49">
        <v>89111</v>
      </c>
      <c r="B49" t="s">
        <v>58</v>
      </c>
      <c r="C49" t="s">
        <v>515</v>
      </c>
      <c r="D49" t="s">
        <v>965</v>
      </c>
      <c r="E49" t="s">
        <v>1291</v>
      </c>
      <c r="F49" t="s">
        <v>1313</v>
      </c>
      <c r="G49" s="2" t="s">
        <v>1486</v>
      </c>
      <c r="H49" s="2" t="s">
        <v>1946</v>
      </c>
      <c r="I49">
        <f>HYPERLINK("downloaded_images\A3-100011_front.jpeg", "A3-100011_front.jpeg")</f>
        <v>0</v>
      </c>
      <c r="J49">
        <f>HYPERLINK("downloaded_images\A3-100011_whole.jpeg", "A3-100011_whole.jpeg")</f>
        <v>0</v>
      </c>
      <c r="K49">
        <f>HYPERLINK("downloaded_images\A3-100011.jpeg", "A3-100011.jpeg")</f>
        <v>0</v>
      </c>
    </row>
    <row r="50" spans="1:11">
      <c r="A50">
        <v>89141</v>
      </c>
      <c r="B50" t="s">
        <v>59</v>
      </c>
      <c r="C50" t="s">
        <v>516</v>
      </c>
      <c r="D50" t="s">
        <v>966</v>
      </c>
      <c r="E50" t="s">
        <v>1291</v>
      </c>
      <c r="F50" t="s">
        <v>1304</v>
      </c>
      <c r="G50" s="2" t="s">
        <v>1487</v>
      </c>
      <c r="H50" s="2" t="s">
        <v>1947</v>
      </c>
      <c r="I50" t="s">
        <v>2358</v>
      </c>
      <c r="J50" t="s">
        <v>2358</v>
      </c>
      <c r="K50" t="s">
        <v>2359</v>
      </c>
    </row>
    <row r="51" spans="1:11">
      <c r="A51">
        <v>89936</v>
      </c>
      <c r="B51" t="s">
        <v>60</v>
      </c>
      <c r="C51" t="s">
        <v>517</v>
      </c>
      <c r="D51" t="s">
        <v>967</v>
      </c>
      <c r="E51" t="s">
        <v>1291</v>
      </c>
      <c r="F51" t="s">
        <v>1315</v>
      </c>
      <c r="G51" s="2" t="s">
        <v>1488</v>
      </c>
      <c r="H51" s="2" t="s">
        <v>1948</v>
      </c>
      <c r="I51">
        <f>HYPERLINK("downloaded_images\A3-100342_front.jpeg", "A3-100342_front.jpeg")</f>
        <v>0</v>
      </c>
      <c r="J51">
        <f>HYPERLINK("downloaded_images\A3-100342_whole.jpeg", "A3-100342_whole.jpeg")</f>
        <v>0</v>
      </c>
      <c r="K51">
        <f>HYPERLINK("downloaded_images\A3-100342.jpeg", "A3-100342.jpeg")</f>
        <v>0</v>
      </c>
    </row>
    <row r="52" spans="1:11">
      <c r="A52">
        <v>89986</v>
      </c>
      <c r="B52" t="s">
        <v>61</v>
      </c>
      <c r="C52" t="s">
        <v>518</v>
      </c>
      <c r="D52" t="s">
        <v>968</v>
      </c>
      <c r="E52" t="s">
        <v>1291</v>
      </c>
      <c r="F52" t="s">
        <v>1309</v>
      </c>
      <c r="G52" s="2" t="s">
        <v>1489</v>
      </c>
      <c r="H52" s="2" t="s">
        <v>1949</v>
      </c>
      <c r="I52">
        <f>HYPERLINK("downloaded_images\A3-100037_front.jpeg", "A3-100037_front.jpeg")</f>
        <v>0</v>
      </c>
      <c r="J52">
        <f>HYPERLINK("downloaded_images\A3-100037_whole.jpeg", "A3-100037_whole.jpeg")</f>
        <v>0</v>
      </c>
      <c r="K52">
        <f>HYPERLINK("downloaded_images\A3-100037.jpeg", "A3-100037.jpeg")</f>
        <v>0</v>
      </c>
    </row>
    <row r="53" spans="1:11">
      <c r="A53">
        <v>90109</v>
      </c>
      <c r="B53" t="s">
        <v>62</v>
      </c>
      <c r="C53" t="s">
        <v>519</v>
      </c>
      <c r="D53" t="s">
        <v>969</v>
      </c>
      <c r="E53" t="s">
        <v>1291</v>
      </c>
      <c r="F53" t="s">
        <v>1309</v>
      </c>
      <c r="G53" s="2" t="s">
        <v>1490</v>
      </c>
      <c r="H53" s="2" t="s">
        <v>1950</v>
      </c>
      <c r="I53">
        <f>HYPERLINK("downloaded_images\A3-100038_front.jpeg", "A3-100038_front.jpeg")</f>
        <v>0</v>
      </c>
      <c r="J53">
        <f>HYPERLINK("downloaded_images\A3-100038_whole.jpeg", "A3-100038_whole.jpeg")</f>
        <v>0</v>
      </c>
      <c r="K53">
        <f>HYPERLINK("downloaded_images\A3-100038.jpeg", "A3-100038.jpeg")</f>
        <v>0</v>
      </c>
    </row>
    <row r="54" spans="1:11">
      <c r="A54">
        <v>90133</v>
      </c>
      <c r="B54" t="s">
        <v>63</v>
      </c>
      <c r="C54" t="s">
        <v>520</v>
      </c>
      <c r="D54" t="s">
        <v>63</v>
      </c>
      <c r="E54" t="s">
        <v>1291</v>
      </c>
      <c r="F54" t="s">
        <v>1309</v>
      </c>
      <c r="G54" s="2" t="s">
        <v>1491</v>
      </c>
      <c r="H54" s="2" t="s">
        <v>1951</v>
      </c>
      <c r="I54">
        <f>HYPERLINK("downloaded_images\A3-100081_front.jpeg", "A3-100081_front.jpeg")</f>
        <v>0</v>
      </c>
      <c r="J54">
        <f>HYPERLINK("downloaded_images\A3-100081_whole.jpeg", "A3-100081_whole.jpeg")</f>
        <v>0</v>
      </c>
      <c r="K54">
        <f>HYPERLINK("downloaded_images\A3-100081.jpeg", "A3-100081.jpeg")</f>
        <v>0</v>
      </c>
    </row>
    <row r="55" spans="1:11">
      <c r="A55">
        <v>90189</v>
      </c>
      <c r="B55" t="s">
        <v>64</v>
      </c>
      <c r="C55" t="s">
        <v>521</v>
      </c>
      <c r="D55" t="s">
        <v>970</v>
      </c>
      <c r="E55" t="s">
        <v>1291</v>
      </c>
      <c r="F55" t="s">
        <v>1298</v>
      </c>
      <c r="G55" s="2" t="s">
        <v>1492</v>
      </c>
      <c r="H55" s="2" t="s">
        <v>1952</v>
      </c>
      <c r="I55">
        <f>HYPERLINK("downloaded_images\03-1198_front.jpeg", "03-1198_front.jpeg")</f>
        <v>0</v>
      </c>
      <c r="J55">
        <f>HYPERLINK("downloaded_images\03-1198_whole.jpeg", "03-1198_whole.jpeg")</f>
        <v>0</v>
      </c>
      <c r="K55">
        <f>HYPERLINK("downloaded_images\03-1198.jpeg", "03-1198.jpeg")</f>
        <v>0</v>
      </c>
    </row>
    <row r="56" spans="1:11">
      <c r="A56">
        <v>90191</v>
      </c>
      <c r="B56" t="s">
        <v>65</v>
      </c>
      <c r="C56" t="s">
        <v>522</v>
      </c>
      <c r="D56" t="s">
        <v>971</v>
      </c>
      <c r="E56" t="s">
        <v>1291</v>
      </c>
      <c r="F56" t="s">
        <v>1298</v>
      </c>
      <c r="G56" s="2" t="s">
        <v>1493</v>
      </c>
      <c r="H56" s="2" t="s">
        <v>1953</v>
      </c>
      <c r="I56">
        <f>HYPERLINK("downloaded_images\03-1197_front.jpeg", "03-1197_front.jpeg")</f>
        <v>0</v>
      </c>
      <c r="J56">
        <f>HYPERLINK("downloaded_images\03-1197_whole.jpeg", "03-1197_whole.jpeg")</f>
        <v>0</v>
      </c>
      <c r="K56">
        <f>HYPERLINK("downloaded_images\03-1197.jpeg", "03-1197.jpeg")</f>
        <v>0</v>
      </c>
    </row>
    <row r="57" spans="1:11">
      <c r="A57">
        <v>90228</v>
      </c>
      <c r="B57" t="s">
        <v>66</v>
      </c>
      <c r="C57" t="s">
        <v>523</v>
      </c>
      <c r="D57" t="s">
        <v>972</v>
      </c>
      <c r="E57" t="s">
        <v>1291</v>
      </c>
      <c r="F57" t="s">
        <v>1316</v>
      </c>
      <c r="G57" s="2" t="s">
        <v>1494</v>
      </c>
      <c r="H57" s="2" t="s">
        <v>1954</v>
      </c>
      <c r="I57">
        <f>HYPERLINK("downloaded_images\A3-100363_front.jpeg", "A3-100363_front.jpeg")</f>
        <v>0</v>
      </c>
      <c r="J57">
        <f>HYPERLINK("downloaded_images\A3-100363_whole.jpeg", "A3-100363_whole.jpeg")</f>
        <v>0</v>
      </c>
      <c r="K57">
        <f>HYPERLINK("downloaded_images\A3-100363.jpeg", "A3-100363.jpeg")</f>
        <v>0</v>
      </c>
    </row>
    <row r="58" spans="1:11">
      <c r="A58">
        <v>93650</v>
      </c>
      <c r="B58" t="s">
        <v>67</v>
      </c>
      <c r="C58" t="s">
        <v>524</v>
      </c>
      <c r="D58" t="s">
        <v>973</v>
      </c>
      <c r="E58" t="s">
        <v>1291</v>
      </c>
      <c r="F58" t="s">
        <v>1298</v>
      </c>
      <c r="G58" s="2" t="s">
        <v>1495</v>
      </c>
      <c r="H58" s="2" t="s">
        <v>1955</v>
      </c>
      <c r="I58">
        <f>HYPERLINK("downloaded_images\A3-100347_front.jpeg", "A3-100347_front.jpeg")</f>
        <v>0</v>
      </c>
      <c r="J58">
        <f>HYPERLINK("downloaded_images\A3-100347_whole.jpeg", "A3-100347_whole.jpeg")</f>
        <v>0</v>
      </c>
      <c r="K58">
        <f>HYPERLINK("downloaded_images\A3-100347.jpeg", "A3-100347.jpeg")</f>
        <v>0</v>
      </c>
    </row>
    <row r="59" spans="1:11">
      <c r="A59">
        <v>93693</v>
      </c>
      <c r="B59" t="s">
        <v>68</v>
      </c>
      <c r="C59" t="s">
        <v>525</v>
      </c>
      <c r="D59" t="s">
        <v>974</v>
      </c>
      <c r="E59" t="s">
        <v>1291</v>
      </c>
      <c r="F59" t="s">
        <v>1298</v>
      </c>
      <c r="G59" s="2" t="s">
        <v>1496</v>
      </c>
      <c r="H59" s="2" t="s">
        <v>1956</v>
      </c>
      <c r="I59">
        <f>HYPERLINK("downloaded_images\A3-100348_front.jpeg", "A3-100348_front.jpeg")</f>
        <v>0</v>
      </c>
      <c r="J59">
        <f>HYPERLINK("downloaded_images\A3-100348_whole.jpeg", "A3-100348_whole.jpeg")</f>
        <v>0</v>
      </c>
      <c r="K59">
        <f>HYPERLINK("downloaded_images\A3-100348.jpeg", "A3-100348.jpeg")</f>
        <v>0</v>
      </c>
    </row>
    <row r="60" spans="1:11">
      <c r="A60">
        <v>95107</v>
      </c>
      <c r="B60" t="s">
        <v>69</v>
      </c>
      <c r="C60" t="s">
        <v>526</v>
      </c>
      <c r="D60" t="s">
        <v>975</v>
      </c>
      <c r="E60" t="s">
        <v>1291</v>
      </c>
      <c r="F60" t="s">
        <v>1317</v>
      </c>
      <c r="G60" s="2" t="s">
        <v>1497</v>
      </c>
      <c r="H60" s="2" t="s">
        <v>1957</v>
      </c>
      <c r="I60">
        <f>HYPERLINK("downloaded_images\A3-100112_front.jpeg", "A3-100112_front.jpeg")</f>
        <v>0</v>
      </c>
      <c r="J60">
        <f>HYPERLINK("downloaded_images\A3-100112_whole.jpeg", "A3-100112_whole.jpeg")</f>
        <v>0</v>
      </c>
      <c r="K60">
        <f>HYPERLINK("downloaded_images\A3-100112.jpeg", "A3-100112.jpeg")</f>
        <v>0</v>
      </c>
    </row>
    <row r="61" spans="1:11">
      <c r="A61">
        <v>95136</v>
      </c>
      <c r="B61" t="s">
        <v>70</v>
      </c>
      <c r="C61" t="s">
        <v>527</v>
      </c>
      <c r="D61" t="s">
        <v>976</v>
      </c>
      <c r="E61" t="s">
        <v>1291</v>
      </c>
      <c r="F61" t="s">
        <v>1318</v>
      </c>
      <c r="G61" s="2" t="s">
        <v>1498</v>
      </c>
      <c r="H61" s="2" t="s">
        <v>1958</v>
      </c>
      <c r="I61">
        <f>HYPERLINK("downloaded_images\03-0573_front.jpeg", "03-0573_front.jpeg")</f>
        <v>0</v>
      </c>
      <c r="J61">
        <f>HYPERLINK("downloaded_images\03-0573_whole.jpeg", "03-0573_whole.jpeg")</f>
        <v>0</v>
      </c>
      <c r="K61">
        <f>HYPERLINK("downloaded_images\03-0573.jpeg", "03-0573.jpeg")</f>
        <v>0</v>
      </c>
    </row>
    <row r="62" spans="1:11">
      <c r="A62">
        <v>95169</v>
      </c>
      <c r="B62" t="s">
        <v>71</v>
      </c>
      <c r="C62" t="s">
        <v>528</v>
      </c>
      <c r="D62" t="s">
        <v>977</v>
      </c>
      <c r="E62" t="s">
        <v>1291</v>
      </c>
      <c r="F62" t="s">
        <v>1319</v>
      </c>
      <c r="G62" s="2" t="s">
        <v>1499</v>
      </c>
      <c r="H62" s="2" t="s">
        <v>1959</v>
      </c>
      <c r="I62" t="s">
        <v>2358</v>
      </c>
      <c r="J62" t="s">
        <v>2358</v>
      </c>
      <c r="K62" t="s">
        <v>2359</v>
      </c>
    </row>
    <row r="63" spans="1:11">
      <c r="A63">
        <v>95182</v>
      </c>
      <c r="B63" t="s">
        <v>72</v>
      </c>
      <c r="C63" t="s">
        <v>529</v>
      </c>
      <c r="D63" t="s">
        <v>978</v>
      </c>
      <c r="E63" t="s">
        <v>1291</v>
      </c>
      <c r="F63" t="s">
        <v>1320</v>
      </c>
      <c r="G63" s="2" t="s">
        <v>1500</v>
      </c>
      <c r="H63" s="2" t="s">
        <v>1960</v>
      </c>
      <c r="I63" t="s">
        <v>2358</v>
      </c>
      <c r="J63" t="s">
        <v>2358</v>
      </c>
      <c r="K63" t="s">
        <v>2359</v>
      </c>
    </row>
    <row r="64" spans="1:11">
      <c r="A64">
        <v>95311</v>
      </c>
      <c r="B64" t="s">
        <v>73</v>
      </c>
      <c r="C64" t="s">
        <v>530</v>
      </c>
      <c r="D64" t="s">
        <v>979</v>
      </c>
      <c r="E64" t="s">
        <v>1291</v>
      </c>
      <c r="F64" t="s">
        <v>1321</v>
      </c>
      <c r="G64" s="2" t="s">
        <v>1501</v>
      </c>
      <c r="H64" s="2" t="s">
        <v>1961</v>
      </c>
      <c r="I64">
        <f>HYPERLINK("downloaded_images\A3-100071_front.jpeg", "A3-100071_front.jpeg")</f>
        <v>0</v>
      </c>
      <c r="J64">
        <f>HYPERLINK("downloaded_images\A3-100071_whole.jpeg", "A3-100071_whole.jpeg")</f>
        <v>0</v>
      </c>
      <c r="K64">
        <f>HYPERLINK("downloaded_images\A3-100071.jpeg", "A3-100071.jpeg")</f>
        <v>0</v>
      </c>
    </row>
    <row r="65" spans="1:11">
      <c r="A65">
        <v>95323</v>
      </c>
      <c r="B65" t="s">
        <v>74</v>
      </c>
      <c r="C65" t="s">
        <v>531</v>
      </c>
      <c r="D65" t="s">
        <v>980</v>
      </c>
      <c r="E65" t="s">
        <v>1291</v>
      </c>
      <c r="F65" t="s">
        <v>1322</v>
      </c>
      <c r="G65" s="2" t="s">
        <v>1502</v>
      </c>
      <c r="H65" s="2" t="s">
        <v>1962</v>
      </c>
      <c r="I65">
        <f>HYPERLINK("downloaded_images\A3-100599_front.jpeg", "A3-100599_front.jpeg")</f>
        <v>0</v>
      </c>
      <c r="J65">
        <f>HYPERLINK("downloaded_images\A3-100599_whole.jpeg", "A3-100599_whole.jpeg")</f>
        <v>0</v>
      </c>
      <c r="K65">
        <f>HYPERLINK("downloaded_images\A3-100599.jpeg", "A3-100599.jpeg")</f>
        <v>0</v>
      </c>
    </row>
    <row r="66" spans="1:11">
      <c r="A66">
        <v>95674</v>
      </c>
      <c r="B66" t="s">
        <v>75</v>
      </c>
      <c r="C66" t="s">
        <v>532</v>
      </c>
      <c r="D66" t="s">
        <v>981</v>
      </c>
      <c r="E66" t="s">
        <v>1291</v>
      </c>
      <c r="F66" t="s">
        <v>1323</v>
      </c>
      <c r="G66" s="2" t="s">
        <v>1503</v>
      </c>
      <c r="H66" s="2" t="s">
        <v>1963</v>
      </c>
      <c r="I66" t="s">
        <v>2358</v>
      </c>
      <c r="J66" t="s">
        <v>2358</v>
      </c>
      <c r="K66" t="s">
        <v>2359</v>
      </c>
    </row>
    <row r="67" spans="1:11">
      <c r="A67">
        <v>95680</v>
      </c>
      <c r="B67" t="s">
        <v>76</v>
      </c>
      <c r="C67" t="s">
        <v>533</v>
      </c>
      <c r="D67" t="s">
        <v>981</v>
      </c>
      <c r="E67" t="s">
        <v>1291</v>
      </c>
      <c r="F67" t="s">
        <v>1323</v>
      </c>
      <c r="G67" s="2" t="s">
        <v>1504</v>
      </c>
      <c r="H67" s="2" t="s">
        <v>1964</v>
      </c>
      <c r="I67" t="s">
        <v>2358</v>
      </c>
      <c r="J67" t="s">
        <v>2358</v>
      </c>
      <c r="K67" t="s">
        <v>2359</v>
      </c>
    </row>
    <row r="68" spans="1:11">
      <c r="A68">
        <v>95683</v>
      </c>
      <c r="B68" t="s">
        <v>77</v>
      </c>
      <c r="C68" t="s">
        <v>534</v>
      </c>
      <c r="D68" t="s">
        <v>981</v>
      </c>
      <c r="E68" t="s">
        <v>1291</v>
      </c>
      <c r="F68" t="s">
        <v>1323</v>
      </c>
      <c r="G68" s="2" t="s">
        <v>1505</v>
      </c>
      <c r="H68" s="2" t="s">
        <v>1965</v>
      </c>
      <c r="I68" t="s">
        <v>2358</v>
      </c>
      <c r="J68" t="s">
        <v>2358</v>
      </c>
      <c r="K68" t="s">
        <v>2359</v>
      </c>
    </row>
    <row r="69" spans="1:11">
      <c r="A69">
        <v>95782</v>
      </c>
      <c r="B69" t="s">
        <v>78</v>
      </c>
      <c r="C69" t="s">
        <v>535</v>
      </c>
      <c r="D69" t="s">
        <v>78</v>
      </c>
      <c r="E69" t="s">
        <v>1291</v>
      </c>
      <c r="F69" t="s">
        <v>1309</v>
      </c>
      <c r="G69" s="2" t="s">
        <v>1506</v>
      </c>
      <c r="H69" s="2" t="s">
        <v>1966</v>
      </c>
      <c r="I69">
        <f>HYPERLINK("downloaded_images\A3-100082_front.jpeg", "A3-100082_front.jpeg")</f>
        <v>0</v>
      </c>
      <c r="J69">
        <f>HYPERLINK("downloaded_images\A3-100082_whole.jpeg", "A3-100082_whole.jpeg")</f>
        <v>0</v>
      </c>
      <c r="K69">
        <f>HYPERLINK("downloaded_images\A3-100082.jpeg", "A3-100082.jpeg")</f>
        <v>0</v>
      </c>
    </row>
    <row r="70" spans="1:11">
      <c r="A70">
        <v>95794</v>
      </c>
      <c r="B70" t="s">
        <v>79</v>
      </c>
      <c r="C70" t="s">
        <v>536</v>
      </c>
      <c r="D70" t="s">
        <v>982</v>
      </c>
      <c r="E70" t="s">
        <v>1291</v>
      </c>
      <c r="F70" t="s">
        <v>1309</v>
      </c>
      <c r="G70" s="2" t="s">
        <v>1507</v>
      </c>
      <c r="H70" s="2" t="s">
        <v>1967</v>
      </c>
      <c r="I70">
        <f>HYPERLINK("downloaded_images\A3-100083_front.jpeg", "A3-100083_front.jpeg")</f>
        <v>0</v>
      </c>
      <c r="J70">
        <f>HYPERLINK("downloaded_images\A3-100083_whole.jpeg", "A3-100083_whole.jpeg")</f>
        <v>0</v>
      </c>
      <c r="K70">
        <f>HYPERLINK("downloaded_images\A3-100083.jpeg", "A3-100083.jpeg")</f>
        <v>0</v>
      </c>
    </row>
    <row r="71" spans="1:11">
      <c r="A71">
        <v>95848</v>
      </c>
      <c r="B71" t="s">
        <v>80</v>
      </c>
      <c r="C71" t="s">
        <v>537</v>
      </c>
      <c r="D71" t="s">
        <v>983</v>
      </c>
      <c r="E71" t="s">
        <v>1291</v>
      </c>
      <c r="F71" t="s">
        <v>1324</v>
      </c>
      <c r="G71" s="2" t="s">
        <v>1508</v>
      </c>
      <c r="H71" s="2" t="s">
        <v>1968</v>
      </c>
      <c r="I71">
        <f>HYPERLINK("downloaded_images\03-0766_front.jpeg", "03-0766_front.jpeg")</f>
        <v>0</v>
      </c>
      <c r="J71">
        <f>HYPERLINK("downloaded_images\03-0766_whole.jpeg", "03-0766_whole.jpeg")</f>
        <v>0</v>
      </c>
      <c r="K71">
        <f>HYPERLINK("downloaded_images\03-0766.jpeg", "03-0766.jpeg")</f>
        <v>0</v>
      </c>
    </row>
    <row r="72" spans="1:11">
      <c r="A72">
        <v>95863</v>
      </c>
      <c r="B72" t="s">
        <v>81</v>
      </c>
      <c r="C72" t="s">
        <v>538</v>
      </c>
      <c r="D72" t="s">
        <v>983</v>
      </c>
      <c r="E72" t="s">
        <v>1291</v>
      </c>
      <c r="F72" t="s">
        <v>1324</v>
      </c>
      <c r="G72" s="2" t="s">
        <v>1509</v>
      </c>
      <c r="H72" s="2" t="s">
        <v>1969</v>
      </c>
      <c r="I72">
        <f>HYPERLINK("downloaded_images\03-0767_front.jpeg", "03-0767_front.jpeg")</f>
        <v>0</v>
      </c>
      <c r="J72">
        <f>HYPERLINK("downloaded_images\03-0767_whole.jpeg", "03-0767_whole.jpeg")</f>
        <v>0</v>
      </c>
      <c r="K72">
        <f>HYPERLINK("downloaded_images\03-0767.jpeg", "03-0767.jpeg")</f>
        <v>0</v>
      </c>
    </row>
    <row r="73" spans="1:11">
      <c r="A73">
        <v>95966</v>
      </c>
      <c r="B73" t="s">
        <v>82</v>
      </c>
      <c r="C73" t="s">
        <v>539</v>
      </c>
      <c r="D73" t="s">
        <v>984</v>
      </c>
      <c r="E73" t="s">
        <v>1291</v>
      </c>
      <c r="F73" t="s">
        <v>1325</v>
      </c>
      <c r="G73" s="2" t="s">
        <v>1510</v>
      </c>
      <c r="H73" s="2" t="s">
        <v>1970</v>
      </c>
      <c r="I73">
        <f>HYPERLINK("downloaded_images\A3-100084_front.jpeg", "A3-100084_front.jpeg")</f>
        <v>0</v>
      </c>
      <c r="J73">
        <f>HYPERLINK("downloaded_images\A3-100084_whole.jpeg", "A3-100084_whole.jpeg")</f>
        <v>0</v>
      </c>
      <c r="K73">
        <f>HYPERLINK("downloaded_images\A3-100084.jpeg", "A3-100084.jpeg")</f>
        <v>0</v>
      </c>
    </row>
    <row r="74" spans="1:11">
      <c r="A74">
        <v>95967</v>
      </c>
      <c r="B74" t="s">
        <v>83</v>
      </c>
      <c r="C74" t="s">
        <v>540</v>
      </c>
      <c r="D74" t="s">
        <v>984</v>
      </c>
      <c r="E74" t="s">
        <v>1291</v>
      </c>
      <c r="F74" t="s">
        <v>1325</v>
      </c>
      <c r="G74" s="2" t="s">
        <v>1511</v>
      </c>
      <c r="H74" s="2" t="s">
        <v>1971</v>
      </c>
      <c r="I74">
        <f>HYPERLINK("downloaded_images\A3-100085_front.jpeg", "A3-100085_front.jpeg")</f>
        <v>0</v>
      </c>
      <c r="J74">
        <f>HYPERLINK("downloaded_images\A3-100085_whole.jpeg", "A3-100085_whole.jpeg")</f>
        <v>0</v>
      </c>
      <c r="K74">
        <f>HYPERLINK("downloaded_images\A3-100085.jpeg", "A3-100085.jpeg")</f>
        <v>0</v>
      </c>
    </row>
    <row r="75" spans="1:11">
      <c r="A75">
        <v>95968</v>
      </c>
      <c r="B75" t="s">
        <v>84</v>
      </c>
      <c r="C75" t="s">
        <v>541</v>
      </c>
      <c r="D75" t="s">
        <v>984</v>
      </c>
      <c r="E75" t="s">
        <v>1291</v>
      </c>
      <c r="F75" t="s">
        <v>1325</v>
      </c>
      <c r="G75" s="2" t="s">
        <v>1512</v>
      </c>
      <c r="H75" s="2" t="s">
        <v>1972</v>
      </c>
      <c r="I75">
        <f>HYPERLINK("downloaded_images\A3-100086_front.jpeg", "A3-100086_front.jpeg")</f>
        <v>0</v>
      </c>
      <c r="J75">
        <f>HYPERLINK("downloaded_images\A3-100086_whole.jpeg", "A3-100086_whole.jpeg")</f>
        <v>0</v>
      </c>
      <c r="K75">
        <f>HYPERLINK("downloaded_images\A3-100086.jpeg", "A3-100086.jpeg")</f>
        <v>0</v>
      </c>
    </row>
    <row r="76" spans="1:11">
      <c r="A76">
        <v>95969</v>
      </c>
      <c r="B76" t="s">
        <v>85</v>
      </c>
      <c r="C76" t="s">
        <v>542</v>
      </c>
      <c r="D76" t="s">
        <v>984</v>
      </c>
      <c r="E76" t="s">
        <v>1291</v>
      </c>
      <c r="F76" t="s">
        <v>1325</v>
      </c>
      <c r="G76" s="2" t="s">
        <v>1513</v>
      </c>
      <c r="H76" s="2" t="s">
        <v>1973</v>
      </c>
      <c r="I76">
        <f>HYPERLINK("downloaded_images\A3-100087_front.jpeg", "A3-100087_front.jpeg")</f>
        <v>0</v>
      </c>
      <c r="J76">
        <f>HYPERLINK("downloaded_images\A3-100087_whole.jpeg", "A3-100087_whole.jpeg")</f>
        <v>0</v>
      </c>
      <c r="K76">
        <f>HYPERLINK("downloaded_images\A3-100087.jpeg", "A3-100087.jpeg")</f>
        <v>0</v>
      </c>
    </row>
    <row r="77" spans="1:11">
      <c r="A77">
        <v>95971</v>
      </c>
      <c r="B77" t="s">
        <v>86</v>
      </c>
      <c r="C77" t="s">
        <v>543</v>
      </c>
      <c r="D77" t="s">
        <v>984</v>
      </c>
      <c r="E77" t="s">
        <v>1291</v>
      </c>
      <c r="F77" t="s">
        <v>1325</v>
      </c>
      <c r="G77" s="2" t="s">
        <v>1514</v>
      </c>
      <c r="H77" s="2" t="s">
        <v>1974</v>
      </c>
      <c r="I77">
        <f>HYPERLINK("downloaded_images\A3-100088_front.jpeg", "A3-100088_front.jpeg")</f>
        <v>0</v>
      </c>
      <c r="J77">
        <f>HYPERLINK("downloaded_images\A3-100088_whole.jpeg", "A3-100088_whole.jpeg")</f>
        <v>0</v>
      </c>
      <c r="K77">
        <f>HYPERLINK("downloaded_images\A3-100088.jpeg", "A3-100088.jpeg")</f>
        <v>0</v>
      </c>
    </row>
    <row r="78" spans="1:11">
      <c r="A78">
        <v>95972</v>
      </c>
      <c r="B78" t="s">
        <v>87</v>
      </c>
      <c r="C78" t="s">
        <v>544</v>
      </c>
      <c r="D78" t="s">
        <v>985</v>
      </c>
      <c r="E78" t="s">
        <v>1291</v>
      </c>
      <c r="F78" t="s">
        <v>1325</v>
      </c>
      <c r="G78" s="2" t="s">
        <v>1515</v>
      </c>
      <c r="H78" s="2" t="s">
        <v>1975</v>
      </c>
      <c r="I78">
        <f>HYPERLINK("downloaded_images\A3-100089_front.jpeg", "A3-100089_front.jpeg")</f>
        <v>0</v>
      </c>
      <c r="J78">
        <f>HYPERLINK("downloaded_images\A3-100089_whole.jpeg", "A3-100089_whole.jpeg")</f>
        <v>0</v>
      </c>
      <c r="K78">
        <f>HYPERLINK("downloaded_images\A3-100089.jpeg", "A3-100089.jpeg")</f>
        <v>0</v>
      </c>
    </row>
    <row r="79" spans="1:11">
      <c r="A79">
        <v>95973</v>
      </c>
      <c r="B79" t="s">
        <v>88</v>
      </c>
      <c r="C79" t="s">
        <v>545</v>
      </c>
      <c r="D79" t="s">
        <v>986</v>
      </c>
      <c r="E79" t="s">
        <v>1291</v>
      </c>
      <c r="F79" t="s">
        <v>1325</v>
      </c>
      <c r="G79" s="2" t="s">
        <v>1516</v>
      </c>
      <c r="H79" s="2" t="s">
        <v>1976</v>
      </c>
      <c r="I79">
        <f>HYPERLINK("downloaded_images\A3-100090_front.jpeg", "A3-100090_front.jpeg")</f>
        <v>0</v>
      </c>
      <c r="J79">
        <f>HYPERLINK("downloaded_images\A3-100090_whole.jpeg", "A3-100090_whole.jpeg")</f>
        <v>0</v>
      </c>
      <c r="K79">
        <f>HYPERLINK("downloaded_images\A3-100090.jpeg", "A3-100090.jpeg")</f>
        <v>0</v>
      </c>
    </row>
    <row r="80" spans="1:11">
      <c r="A80">
        <v>95974</v>
      </c>
      <c r="B80" t="s">
        <v>89</v>
      </c>
      <c r="C80" t="s">
        <v>546</v>
      </c>
      <c r="D80" t="s">
        <v>984</v>
      </c>
      <c r="E80" t="s">
        <v>1291</v>
      </c>
      <c r="F80" t="s">
        <v>1325</v>
      </c>
      <c r="G80" s="2" t="s">
        <v>1517</v>
      </c>
      <c r="H80" s="2" t="s">
        <v>1977</v>
      </c>
      <c r="I80">
        <f>HYPERLINK("downloaded_images\A3-100091_front.jpeg", "A3-100091_front.jpeg")</f>
        <v>0</v>
      </c>
      <c r="J80">
        <f>HYPERLINK("downloaded_images\A3-100091_whole.jpeg", "A3-100091_whole.jpeg")</f>
        <v>0</v>
      </c>
      <c r="K80">
        <f>HYPERLINK("downloaded_images\A3-100091.jpeg", "A3-100091.jpeg")</f>
        <v>0</v>
      </c>
    </row>
    <row r="81" spans="1:11">
      <c r="A81">
        <v>95975</v>
      </c>
      <c r="B81" t="s">
        <v>90</v>
      </c>
      <c r="C81" t="s">
        <v>547</v>
      </c>
      <c r="D81" t="s">
        <v>984</v>
      </c>
      <c r="E81" t="s">
        <v>1291</v>
      </c>
      <c r="F81" t="s">
        <v>1325</v>
      </c>
      <c r="G81" s="2" t="s">
        <v>1518</v>
      </c>
      <c r="H81" s="2" t="s">
        <v>1978</v>
      </c>
      <c r="I81">
        <f>HYPERLINK("downloaded_images\A3-100092_front.jpeg", "A3-100092_front.jpeg")</f>
        <v>0</v>
      </c>
      <c r="J81">
        <f>HYPERLINK("downloaded_images\A3-100092_whole.jpeg", "A3-100092_whole.jpeg")</f>
        <v>0</v>
      </c>
      <c r="K81">
        <f>HYPERLINK("downloaded_images\A3-100092.jpeg", "A3-100092.jpeg")</f>
        <v>0</v>
      </c>
    </row>
    <row r="82" spans="1:11">
      <c r="A82">
        <v>96038</v>
      </c>
      <c r="B82" t="s">
        <v>91</v>
      </c>
      <c r="C82" t="s">
        <v>548</v>
      </c>
      <c r="D82" t="s">
        <v>987</v>
      </c>
      <c r="E82" t="s">
        <v>1291</v>
      </c>
      <c r="F82" t="s">
        <v>1326</v>
      </c>
      <c r="G82" s="2" t="s">
        <v>1519</v>
      </c>
      <c r="H82" s="2" t="s">
        <v>1979</v>
      </c>
      <c r="I82">
        <f>HYPERLINK("downloaded_images\A3-100073_front.jpeg", "A3-100073_front.jpeg")</f>
        <v>0</v>
      </c>
      <c r="J82">
        <f>HYPERLINK("downloaded_images\A3-100073_whole.jpeg", "A3-100073_whole.jpeg")</f>
        <v>0</v>
      </c>
      <c r="K82">
        <f>HYPERLINK("downloaded_images\A3-100073.jpeg", "A3-100073.jpeg")</f>
        <v>0</v>
      </c>
    </row>
    <row r="83" spans="1:11">
      <c r="A83">
        <v>96085</v>
      </c>
      <c r="B83" t="s">
        <v>92</v>
      </c>
      <c r="C83" t="s">
        <v>549</v>
      </c>
      <c r="D83" t="s">
        <v>988</v>
      </c>
      <c r="E83" t="s">
        <v>1291</v>
      </c>
      <c r="F83" t="s">
        <v>1318</v>
      </c>
      <c r="G83" s="2" t="s">
        <v>1520</v>
      </c>
      <c r="H83" s="2" t="s">
        <v>1980</v>
      </c>
      <c r="I83">
        <f>HYPERLINK("downloaded_images\03-0987_front.jpeg", "03-0987_front.jpeg")</f>
        <v>0</v>
      </c>
      <c r="J83">
        <f>HYPERLINK("downloaded_images\03-0987_whole.jpeg", "03-0987_whole.jpeg")</f>
        <v>0</v>
      </c>
      <c r="K83">
        <f>HYPERLINK("downloaded_images\03-0987.jpeg", "03-0987.jpeg")</f>
        <v>0</v>
      </c>
    </row>
    <row r="84" spans="1:11">
      <c r="A84">
        <v>96087</v>
      </c>
      <c r="B84" t="s">
        <v>93</v>
      </c>
      <c r="C84" t="s">
        <v>550</v>
      </c>
      <c r="D84" t="s">
        <v>989</v>
      </c>
      <c r="E84" t="s">
        <v>1291</v>
      </c>
      <c r="F84" t="s">
        <v>1318</v>
      </c>
      <c r="G84" s="2" t="s">
        <v>1521</v>
      </c>
      <c r="H84" s="2" t="s">
        <v>1981</v>
      </c>
      <c r="I84">
        <f>HYPERLINK("downloaded_images\03-0979_front.jpeg", "03-0979_front.jpeg")</f>
        <v>0</v>
      </c>
      <c r="J84">
        <f>HYPERLINK("downloaded_images\03-0979_whole.jpeg", "03-0979_whole.jpeg")</f>
        <v>0</v>
      </c>
      <c r="K84">
        <f>HYPERLINK("downloaded_images\03-0979.jpeg", "03-0979.jpeg")</f>
        <v>0</v>
      </c>
    </row>
    <row r="85" spans="1:11">
      <c r="A85">
        <v>96089</v>
      </c>
      <c r="B85" t="s">
        <v>94</v>
      </c>
      <c r="C85" t="s">
        <v>551</v>
      </c>
      <c r="D85" t="s">
        <v>990</v>
      </c>
      <c r="E85" t="s">
        <v>1291</v>
      </c>
      <c r="F85" t="s">
        <v>1318</v>
      </c>
      <c r="G85" s="2" t="s">
        <v>1522</v>
      </c>
      <c r="H85" s="2" t="s">
        <v>1982</v>
      </c>
      <c r="I85">
        <f>HYPERLINK("downloaded_images\03-1107_front.jpeg", "03-1107_front.jpeg")</f>
        <v>0</v>
      </c>
      <c r="J85">
        <f>HYPERLINK("downloaded_images\03-1107_whole.jpeg", "03-1107_whole.jpeg")</f>
        <v>0</v>
      </c>
      <c r="K85">
        <f>HYPERLINK("downloaded_images\03-1107.jpeg", "03-1107.jpeg")</f>
        <v>0</v>
      </c>
    </row>
    <row r="86" spans="1:11">
      <c r="A86">
        <v>97243</v>
      </c>
      <c r="B86" t="s">
        <v>95</v>
      </c>
      <c r="C86" t="s">
        <v>552</v>
      </c>
      <c r="D86" t="s">
        <v>991</v>
      </c>
      <c r="E86" t="s">
        <v>1291</v>
      </c>
      <c r="F86" t="s">
        <v>1325</v>
      </c>
      <c r="G86" s="2" t="s">
        <v>1523</v>
      </c>
      <c r="H86" s="2" t="s">
        <v>1983</v>
      </c>
      <c r="I86">
        <f>HYPERLINK("downloaded_images\A3-100243_front.jpeg", "A3-100243_front.jpeg")</f>
        <v>0</v>
      </c>
      <c r="J86">
        <f>HYPERLINK("downloaded_images\A3-100243_whole.jpeg", "A3-100243_whole.jpeg")</f>
        <v>0</v>
      </c>
      <c r="K86">
        <f>HYPERLINK("downloaded_images\A3-100243.jpeg", "A3-100243.jpeg")</f>
        <v>0</v>
      </c>
    </row>
    <row r="87" spans="1:11">
      <c r="A87">
        <v>97247</v>
      </c>
      <c r="B87" t="s">
        <v>96</v>
      </c>
      <c r="C87" t="s">
        <v>553</v>
      </c>
      <c r="D87" t="s">
        <v>992</v>
      </c>
      <c r="E87" t="s">
        <v>1291</v>
      </c>
      <c r="F87" t="s">
        <v>1325</v>
      </c>
      <c r="G87" s="2" t="s">
        <v>1524</v>
      </c>
      <c r="H87" s="2" t="s">
        <v>1984</v>
      </c>
      <c r="I87">
        <f>HYPERLINK("downloaded_images\A3-100114_front.jpeg", "A3-100114_front.jpeg")</f>
        <v>0</v>
      </c>
      <c r="J87">
        <f>HYPERLINK("downloaded_images\A3-100114_whole.jpeg", "A3-100114_whole.jpeg")</f>
        <v>0</v>
      </c>
      <c r="K87">
        <f>HYPERLINK("downloaded_images\A3-100114.jpeg", "A3-100114.jpeg")</f>
        <v>0</v>
      </c>
    </row>
    <row r="88" spans="1:11">
      <c r="A88">
        <v>97248</v>
      </c>
      <c r="B88" t="s">
        <v>97</v>
      </c>
      <c r="C88" t="s">
        <v>554</v>
      </c>
      <c r="D88" t="s">
        <v>984</v>
      </c>
      <c r="E88" t="s">
        <v>1291</v>
      </c>
      <c r="F88" t="s">
        <v>1325</v>
      </c>
      <c r="G88" s="2" t="s">
        <v>1525</v>
      </c>
      <c r="H88" s="2" t="s">
        <v>1985</v>
      </c>
      <c r="I88">
        <f>HYPERLINK("downloaded_images\A3-100115_front.jpeg", "A3-100115_front.jpeg")</f>
        <v>0</v>
      </c>
      <c r="J88">
        <f>HYPERLINK("downloaded_images\A3-100115_whole.jpeg", "A3-100115_whole.jpeg")</f>
        <v>0</v>
      </c>
      <c r="K88">
        <f>HYPERLINK("downloaded_images\A3-100115.jpeg", "A3-100115.jpeg")</f>
        <v>0</v>
      </c>
    </row>
    <row r="89" spans="1:11">
      <c r="A89">
        <v>97252</v>
      </c>
      <c r="B89" t="s">
        <v>98</v>
      </c>
      <c r="C89" t="s">
        <v>555</v>
      </c>
      <c r="D89" t="s">
        <v>984</v>
      </c>
      <c r="E89" t="s">
        <v>1291</v>
      </c>
      <c r="F89" t="s">
        <v>1325</v>
      </c>
      <c r="G89" s="2" t="s">
        <v>1526</v>
      </c>
      <c r="H89" s="2" t="s">
        <v>1986</v>
      </c>
      <c r="I89">
        <f>HYPERLINK("downloaded_images\A3-100118_front.jpeg", "A3-100118_front.jpeg")</f>
        <v>0</v>
      </c>
      <c r="J89">
        <f>HYPERLINK("downloaded_images\A3-100118_whole.jpeg", "A3-100118_whole.jpeg")</f>
        <v>0</v>
      </c>
      <c r="K89">
        <f>HYPERLINK("downloaded_images\A3-100118.jpeg", "A3-100118.jpeg")</f>
        <v>0</v>
      </c>
    </row>
    <row r="90" spans="1:11">
      <c r="A90">
        <v>97253</v>
      </c>
      <c r="B90" t="s">
        <v>99</v>
      </c>
      <c r="C90" t="s">
        <v>556</v>
      </c>
      <c r="D90" t="s">
        <v>984</v>
      </c>
      <c r="E90" t="s">
        <v>1291</v>
      </c>
      <c r="F90" t="s">
        <v>1325</v>
      </c>
      <c r="G90" s="2" t="s">
        <v>1527</v>
      </c>
      <c r="H90" s="2" t="s">
        <v>1987</v>
      </c>
      <c r="I90">
        <f>HYPERLINK("downloaded_images\A3-100119_front.jpeg", "A3-100119_front.jpeg")</f>
        <v>0</v>
      </c>
      <c r="J90">
        <f>HYPERLINK("downloaded_images\A3-100119_whole.jpeg", "A3-100119_whole.jpeg")</f>
        <v>0</v>
      </c>
      <c r="K90">
        <f>HYPERLINK("downloaded_images\A3-100119.jpeg", "A3-100119.jpeg")</f>
        <v>0</v>
      </c>
    </row>
    <row r="91" spans="1:11">
      <c r="A91">
        <v>97255</v>
      </c>
      <c r="B91" t="s">
        <v>100</v>
      </c>
      <c r="C91" t="s">
        <v>557</v>
      </c>
      <c r="D91" t="s">
        <v>993</v>
      </c>
      <c r="E91" t="s">
        <v>1291</v>
      </c>
      <c r="F91" t="s">
        <v>1325</v>
      </c>
      <c r="G91" s="2" t="s">
        <v>1528</v>
      </c>
      <c r="H91" s="2" t="s">
        <v>1988</v>
      </c>
      <c r="I91">
        <f>HYPERLINK("downloaded_images\A3-100120_front.jpeg", "A3-100120_front.jpeg")</f>
        <v>0</v>
      </c>
      <c r="J91">
        <f>HYPERLINK("downloaded_images\A3-100120_whole.jpeg", "A3-100120_whole.jpeg")</f>
        <v>0</v>
      </c>
      <c r="K91">
        <f>HYPERLINK("downloaded_images\A3-100120.jpeg", "A3-100120.jpeg")</f>
        <v>0</v>
      </c>
    </row>
    <row r="92" spans="1:11">
      <c r="A92">
        <v>97260</v>
      </c>
      <c r="B92" t="s">
        <v>101</v>
      </c>
      <c r="C92" t="s">
        <v>558</v>
      </c>
      <c r="D92" t="s">
        <v>101</v>
      </c>
      <c r="E92" t="s">
        <v>1291</v>
      </c>
      <c r="F92" t="s">
        <v>1325</v>
      </c>
      <c r="G92" s="2" t="s">
        <v>1529</v>
      </c>
      <c r="H92" s="2" t="s">
        <v>1989</v>
      </c>
      <c r="I92">
        <f>HYPERLINK("downloaded_images\A3-100121_front.jpeg", "A3-100121_front.jpeg")</f>
        <v>0</v>
      </c>
      <c r="J92">
        <f>HYPERLINK("downloaded_images\A3-100121_whole.jpeg", "A3-100121_whole.jpeg")</f>
        <v>0</v>
      </c>
      <c r="K92">
        <f>HYPERLINK("downloaded_images\A3-100121.jpeg", "A3-100121.jpeg")</f>
        <v>0</v>
      </c>
    </row>
    <row r="93" spans="1:11">
      <c r="A93">
        <v>97262</v>
      </c>
      <c r="B93" t="s">
        <v>102</v>
      </c>
      <c r="C93" t="s">
        <v>559</v>
      </c>
      <c r="D93" t="s">
        <v>994</v>
      </c>
      <c r="E93" t="s">
        <v>1291</v>
      </c>
      <c r="F93" t="s">
        <v>1325</v>
      </c>
      <c r="G93" s="2" t="s">
        <v>1530</v>
      </c>
      <c r="H93" s="2" t="s">
        <v>1990</v>
      </c>
      <c r="I93">
        <f>HYPERLINK("downloaded_images\A3-100122_front.jpeg", "A3-100122_front.jpeg")</f>
        <v>0</v>
      </c>
      <c r="J93">
        <f>HYPERLINK("downloaded_images\A3-100122_whole.jpeg", "A3-100122_whole.jpeg")</f>
        <v>0</v>
      </c>
      <c r="K93">
        <f>HYPERLINK("downloaded_images\A3-100122.jpeg", "A3-100122.jpeg")</f>
        <v>0</v>
      </c>
    </row>
    <row r="94" spans="1:11">
      <c r="A94">
        <v>97369</v>
      </c>
      <c r="B94" t="s">
        <v>103</v>
      </c>
      <c r="C94" t="s">
        <v>560</v>
      </c>
      <c r="D94" t="s">
        <v>995</v>
      </c>
      <c r="E94" t="s">
        <v>1291</v>
      </c>
      <c r="F94" t="s">
        <v>1325</v>
      </c>
      <c r="G94" s="2" t="s">
        <v>1531</v>
      </c>
      <c r="H94" s="2" t="s">
        <v>1991</v>
      </c>
      <c r="I94">
        <f>HYPERLINK("downloaded_images\A3-100093_front.jpeg", "A3-100093_front.jpeg")</f>
        <v>0</v>
      </c>
      <c r="J94">
        <f>HYPERLINK("downloaded_images\A3-100093_whole.jpeg", "A3-100093_whole.jpeg")</f>
        <v>0</v>
      </c>
      <c r="K94">
        <f>HYPERLINK("downloaded_images\A3-100093.jpeg", "A3-100093.jpeg")</f>
        <v>0</v>
      </c>
    </row>
    <row r="95" spans="1:11">
      <c r="A95">
        <v>97370</v>
      </c>
      <c r="B95" t="s">
        <v>104</v>
      </c>
      <c r="C95" t="s">
        <v>561</v>
      </c>
      <c r="D95" t="s">
        <v>996</v>
      </c>
      <c r="E95" t="s">
        <v>1291</v>
      </c>
      <c r="F95" t="s">
        <v>1325</v>
      </c>
      <c r="G95" s="2" t="s">
        <v>1532</v>
      </c>
      <c r="H95" s="2" t="s">
        <v>1992</v>
      </c>
      <c r="I95">
        <f>HYPERLINK("downloaded_images\A3-100123_front.jpeg", "A3-100123_front.jpeg")</f>
        <v>0</v>
      </c>
      <c r="J95">
        <f>HYPERLINK("downloaded_images\A3-100123_whole.jpeg", "A3-100123_whole.jpeg")</f>
        <v>0</v>
      </c>
      <c r="K95">
        <f>HYPERLINK("downloaded_images\A3-100123.jpeg", "A3-100123.jpeg")</f>
        <v>0</v>
      </c>
    </row>
    <row r="96" spans="1:11">
      <c r="A96">
        <v>97371</v>
      </c>
      <c r="B96" t="s">
        <v>105</v>
      </c>
      <c r="C96" t="s">
        <v>562</v>
      </c>
      <c r="D96" t="s">
        <v>997</v>
      </c>
      <c r="E96" t="s">
        <v>1291</v>
      </c>
      <c r="F96" t="s">
        <v>1325</v>
      </c>
      <c r="G96" s="2" t="s">
        <v>1533</v>
      </c>
      <c r="H96" s="2" t="s">
        <v>1993</v>
      </c>
      <c r="I96">
        <f>HYPERLINK("downloaded_images\A3-100094_front.jpeg", "A3-100094_front.jpeg")</f>
        <v>0</v>
      </c>
      <c r="J96">
        <f>HYPERLINK("downloaded_images\A3-100094_whole.jpeg", "A3-100094_whole.jpeg")</f>
        <v>0</v>
      </c>
      <c r="K96">
        <f>HYPERLINK("downloaded_images\A3-100094.jpeg", "A3-100094.jpeg")</f>
        <v>0</v>
      </c>
    </row>
    <row r="97" spans="1:11">
      <c r="A97">
        <v>97372</v>
      </c>
      <c r="B97" t="s">
        <v>106</v>
      </c>
      <c r="C97" t="s">
        <v>563</v>
      </c>
      <c r="D97" t="s">
        <v>998</v>
      </c>
      <c r="E97" t="s">
        <v>1291</v>
      </c>
      <c r="F97" t="s">
        <v>1325</v>
      </c>
      <c r="G97" s="2" t="s">
        <v>1534</v>
      </c>
      <c r="H97" s="2" t="s">
        <v>1994</v>
      </c>
      <c r="I97">
        <f>HYPERLINK("downloaded_images\A3-100149_front.jpeg", "A3-100149_front.jpeg")</f>
        <v>0</v>
      </c>
      <c r="J97">
        <f>HYPERLINK("downloaded_images\A3-100149_whole.jpeg", "A3-100149_whole.jpeg")</f>
        <v>0</v>
      </c>
      <c r="K97">
        <f>HYPERLINK("downloaded_images\A3-100149.jpeg", "A3-100149.jpeg")</f>
        <v>0</v>
      </c>
    </row>
    <row r="98" spans="1:11">
      <c r="A98">
        <v>97373</v>
      </c>
      <c r="B98" t="s">
        <v>107</v>
      </c>
      <c r="C98" t="s">
        <v>564</v>
      </c>
      <c r="D98" t="s">
        <v>999</v>
      </c>
      <c r="E98" t="s">
        <v>1291</v>
      </c>
      <c r="F98" t="s">
        <v>1325</v>
      </c>
      <c r="G98" s="2" t="s">
        <v>1535</v>
      </c>
      <c r="H98" s="2" t="s">
        <v>1995</v>
      </c>
      <c r="I98">
        <f>HYPERLINK("downloaded_images\A3-100148_front.jpeg", "A3-100148_front.jpeg")</f>
        <v>0</v>
      </c>
      <c r="J98">
        <f>HYPERLINK("downloaded_images\A3-100148_whole.jpeg", "A3-100148_whole.jpeg")</f>
        <v>0</v>
      </c>
      <c r="K98">
        <f>HYPERLINK("downloaded_images\A3-100148.jpeg", "A3-100148.jpeg")</f>
        <v>0</v>
      </c>
    </row>
    <row r="99" spans="1:11">
      <c r="A99">
        <v>97374</v>
      </c>
      <c r="B99" t="s">
        <v>108</v>
      </c>
      <c r="C99" t="s">
        <v>565</v>
      </c>
      <c r="D99" t="s">
        <v>1000</v>
      </c>
      <c r="E99" t="s">
        <v>1291</v>
      </c>
      <c r="F99" t="s">
        <v>1325</v>
      </c>
      <c r="G99" s="2" t="s">
        <v>1536</v>
      </c>
      <c r="H99" s="2" t="s">
        <v>1996</v>
      </c>
      <c r="I99">
        <f>HYPERLINK("downloaded_images\A3-100095_front.jpeg", "A3-100095_front.jpeg")</f>
        <v>0</v>
      </c>
      <c r="J99">
        <f>HYPERLINK("downloaded_images\A3-100095_whole.jpeg", "A3-100095_whole.jpeg")</f>
        <v>0</v>
      </c>
      <c r="K99">
        <f>HYPERLINK("downloaded_images\A3-100095.jpeg", "A3-100095.jpeg")</f>
        <v>0</v>
      </c>
    </row>
    <row r="100" spans="1:11">
      <c r="A100">
        <v>97375</v>
      </c>
      <c r="B100" t="s">
        <v>109</v>
      </c>
      <c r="C100" t="s">
        <v>566</v>
      </c>
      <c r="D100" t="s">
        <v>1001</v>
      </c>
      <c r="E100" t="s">
        <v>1291</v>
      </c>
      <c r="F100" t="s">
        <v>1325</v>
      </c>
      <c r="G100" s="2" t="s">
        <v>1537</v>
      </c>
      <c r="H100" s="2" t="s">
        <v>1997</v>
      </c>
      <c r="I100">
        <f>HYPERLINK("downloaded_images\A3-100124_front.jpeg", "A3-100124_front.jpeg")</f>
        <v>0</v>
      </c>
      <c r="J100">
        <f>HYPERLINK("downloaded_images\A3-100124_whole.jpeg", "A3-100124_whole.jpeg")</f>
        <v>0</v>
      </c>
      <c r="K100">
        <f>HYPERLINK("downloaded_images\A3-100124.jpeg", "A3-100124.jpeg")</f>
        <v>0</v>
      </c>
    </row>
    <row r="101" spans="1:11">
      <c r="A101">
        <v>97376</v>
      </c>
      <c r="B101" t="s">
        <v>110</v>
      </c>
      <c r="C101" t="s">
        <v>567</v>
      </c>
      <c r="D101" t="s">
        <v>1002</v>
      </c>
      <c r="E101" t="s">
        <v>1291</v>
      </c>
      <c r="F101" t="s">
        <v>1325</v>
      </c>
      <c r="G101" s="2" t="s">
        <v>1538</v>
      </c>
      <c r="H101" s="2" t="s">
        <v>1998</v>
      </c>
      <c r="I101">
        <f>HYPERLINK("downloaded_images\A3-100096_front.jpeg", "A3-100096_front.jpeg")</f>
        <v>0</v>
      </c>
      <c r="J101">
        <f>HYPERLINK("downloaded_images\A3-100096_whole.jpeg", "A3-100096_whole.jpeg")</f>
        <v>0</v>
      </c>
      <c r="K101">
        <f>HYPERLINK("downloaded_images\A3-100096.jpeg", "A3-100096.jpeg")</f>
        <v>0</v>
      </c>
    </row>
    <row r="102" spans="1:11">
      <c r="A102">
        <v>97379</v>
      </c>
      <c r="B102" t="s">
        <v>111</v>
      </c>
      <c r="C102" t="s">
        <v>568</v>
      </c>
      <c r="D102" t="s">
        <v>1003</v>
      </c>
      <c r="E102" t="s">
        <v>1291</v>
      </c>
      <c r="F102" t="s">
        <v>1325</v>
      </c>
      <c r="G102" s="2" t="s">
        <v>1539</v>
      </c>
      <c r="H102" s="2" t="s">
        <v>1999</v>
      </c>
      <c r="I102">
        <f>HYPERLINK("downloaded_images\A3-100097_front.jpeg", "A3-100097_front.jpeg")</f>
        <v>0</v>
      </c>
      <c r="J102">
        <f>HYPERLINK("downloaded_images\A3-100097_whole.jpeg", "A3-100097_whole.jpeg")</f>
        <v>0</v>
      </c>
      <c r="K102">
        <f>HYPERLINK("downloaded_images\A3-100097.jpeg", "A3-100097.jpeg")</f>
        <v>0</v>
      </c>
    </row>
    <row r="103" spans="1:11">
      <c r="A103">
        <v>97380</v>
      </c>
      <c r="B103" t="s">
        <v>112</v>
      </c>
      <c r="C103" t="s">
        <v>569</v>
      </c>
      <c r="D103" t="s">
        <v>1004</v>
      </c>
      <c r="E103" t="s">
        <v>1291</v>
      </c>
      <c r="F103" t="s">
        <v>1325</v>
      </c>
      <c r="G103" s="2" t="s">
        <v>1540</v>
      </c>
      <c r="H103" s="2" t="s">
        <v>2000</v>
      </c>
      <c r="I103">
        <f>HYPERLINK("downloaded_images\A3-100098_front.jpeg", "A3-100098_front.jpeg")</f>
        <v>0</v>
      </c>
      <c r="J103">
        <f>HYPERLINK("downloaded_images\A3-100098_whole.jpeg", "A3-100098_whole.jpeg")</f>
        <v>0</v>
      </c>
      <c r="K103">
        <f>HYPERLINK("downloaded_images\A3-100098.jpeg", "A3-100098.jpeg")</f>
        <v>0</v>
      </c>
    </row>
    <row r="104" spans="1:11">
      <c r="A104">
        <v>97381</v>
      </c>
      <c r="B104" t="s">
        <v>113</v>
      </c>
      <c r="C104" t="s">
        <v>570</v>
      </c>
      <c r="D104" t="s">
        <v>984</v>
      </c>
      <c r="E104" t="s">
        <v>1291</v>
      </c>
      <c r="F104" t="s">
        <v>1325</v>
      </c>
      <c r="G104" s="2" t="s">
        <v>1541</v>
      </c>
      <c r="H104" s="2" t="s">
        <v>2001</v>
      </c>
      <c r="I104">
        <f>HYPERLINK("downloaded_images\A3-100147_front.jpeg", "A3-100147_front.jpeg")</f>
        <v>0</v>
      </c>
      <c r="J104">
        <f>HYPERLINK("downloaded_images\A3-100147_whole.jpeg", "A3-100147_whole.jpeg")</f>
        <v>0</v>
      </c>
      <c r="K104">
        <f>HYPERLINK("downloaded_images\A3-100147.jpeg", "A3-100147.jpeg")</f>
        <v>0</v>
      </c>
    </row>
    <row r="105" spans="1:11">
      <c r="A105">
        <v>97382</v>
      </c>
      <c r="B105" t="s">
        <v>114</v>
      </c>
      <c r="C105" t="s">
        <v>571</v>
      </c>
      <c r="D105" t="s">
        <v>1005</v>
      </c>
      <c r="E105" t="s">
        <v>1291</v>
      </c>
      <c r="F105" t="s">
        <v>1325</v>
      </c>
      <c r="G105" s="2" t="s">
        <v>1542</v>
      </c>
      <c r="H105" s="2" t="s">
        <v>2002</v>
      </c>
      <c r="I105">
        <f>HYPERLINK("downloaded_images\A3-100125_front.jpeg", "A3-100125_front.jpeg")</f>
        <v>0</v>
      </c>
      <c r="J105">
        <f>HYPERLINK("downloaded_images\A3-100125_whole.jpeg", "A3-100125_whole.jpeg")</f>
        <v>0</v>
      </c>
      <c r="K105">
        <f>HYPERLINK("downloaded_images\A3-100125.jpeg", "A3-100125.jpeg")</f>
        <v>0</v>
      </c>
    </row>
    <row r="106" spans="1:11">
      <c r="A106">
        <v>97383</v>
      </c>
      <c r="B106" t="s">
        <v>115</v>
      </c>
      <c r="C106" t="s">
        <v>572</v>
      </c>
      <c r="D106" t="s">
        <v>1006</v>
      </c>
      <c r="E106" t="s">
        <v>1291</v>
      </c>
      <c r="F106" t="s">
        <v>1325</v>
      </c>
      <c r="G106" s="2" t="s">
        <v>1543</v>
      </c>
      <c r="H106" s="2" t="s">
        <v>2003</v>
      </c>
      <c r="I106">
        <f>HYPERLINK("downloaded_images\A3-100099_front.jpeg", "A3-100099_front.jpeg")</f>
        <v>0</v>
      </c>
      <c r="J106">
        <f>HYPERLINK("downloaded_images\A3-100099_whole.jpeg", "A3-100099_whole.jpeg")</f>
        <v>0</v>
      </c>
      <c r="K106">
        <f>HYPERLINK("downloaded_images\A3-100099.jpeg", "A3-100099.jpeg")</f>
        <v>0</v>
      </c>
    </row>
    <row r="107" spans="1:11">
      <c r="A107">
        <v>97384</v>
      </c>
      <c r="B107" t="s">
        <v>116</v>
      </c>
      <c r="C107" t="s">
        <v>573</v>
      </c>
      <c r="D107" t="s">
        <v>116</v>
      </c>
      <c r="E107" t="s">
        <v>1291</v>
      </c>
      <c r="F107" t="s">
        <v>1325</v>
      </c>
      <c r="G107" s="2" t="s">
        <v>1544</v>
      </c>
      <c r="H107" s="2" t="s">
        <v>2004</v>
      </c>
      <c r="I107">
        <f>HYPERLINK("downloaded_images\A3-100126_front.jpeg", "A3-100126_front.jpeg")</f>
        <v>0</v>
      </c>
      <c r="J107">
        <f>HYPERLINK("downloaded_images\A3-100126_whole.jpeg", "A3-100126_whole.jpeg")</f>
        <v>0</v>
      </c>
      <c r="K107">
        <f>HYPERLINK("downloaded_images\A3-100126.jpeg", "A3-100126.jpeg")</f>
        <v>0</v>
      </c>
    </row>
    <row r="108" spans="1:11">
      <c r="A108">
        <v>97385</v>
      </c>
      <c r="B108" t="s">
        <v>117</v>
      </c>
      <c r="C108" t="s">
        <v>574</v>
      </c>
      <c r="D108" t="s">
        <v>1007</v>
      </c>
      <c r="E108" t="s">
        <v>1291</v>
      </c>
      <c r="F108" t="s">
        <v>1325</v>
      </c>
      <c r="G108" s="2" t="s">
        <v>1545</v>
      </c>
      <c r="H108" s="2" t="s">
        <v>2005</v>
      </c>
      <c r="I108">
        <f>HYPERLINK("downloaded_images\A3-100100_front.jpeg", "A3-100100_front.jpeg")</f>
        <v>0</v>
      </c>
      <c r="J108">
        <f>HYPERLINK("downloaded_images\A3-100100_whole.jpeg", "A3-100100_whole.jpeg")</f>
        <v>0</v>
      </c>
      <c r="K108">
        <f>HYPERLINK("downloaded_images\A3-100100.jpeg", "A3-100100.jpeg")</f>
        <v>0</v>
      </c>
    </row>
    <row r="109" spans="1:11">
      <c r="A109">
        <v>97387</v>
      </c>
      <c r="B109" t="s">
        <v>118</v>
      </c>
      <c r="C109" t="s">
        <v>575</v>
      </c>
      <c r="D109" t="s">
        <v>1008</v>
      </c>
      <c r="E109" t="s">
        <v>1291</v>
      </c>
      <c r="F109" t="s">
        <v>1325</v>
      </c>
      <c r="G109" s="2" t="s">
        <v>1546</v>
      </c>
      <c r="H109" s="2" t="s">
        <v>2006</v>
      </c>
      <c r="I109">
        <f>HYPERLINK("downloaded_images\A3-100101_front.jpeg", "A3-100101_front.jpeg")</f>
        <v>0</v>
      </c>
      <c r="J109">
        <f>HYPERLINK("downloaded_images\A3-100101_whole.jpeg", "A3-100101_whole.jpeg")</f>
        <v>0</v>
      </c>
      <c r="K109">
        <f>HYPERLINK("downloaded_images\A3-100101.jpeg", "A3-100101.jpeg")</f>
        <v>0</v>
      </c>
    </row>
    <row r="110" spans="1:11">
      <c r="A110">
        <v>97388</v>
      </c>
      <c r="B110" t="s">
        <v>119</v>
      </c>
      <c r="C110" t="s">
        <v>576</v>
      </c>
      <c r="D110" t="s">
        <v>1009</v>
      </c>
      <c r="E110" t="s">
        <v>1291</v>
      </c>
      <c r="F110" t="s">
        <v>1325</v>
      </c>
      <c r="G110" s="2" t="s">
        <v>1547</v>
      </c>
      <c r="H110" s="2" t="s">
        <v>2007</v>
      </c>
      <c r="I110">
        <f>HYPERLINK("downloaded_images\A3-100102_front.jpeg", "A3-100102_front.jpeg")</f>
        <v>0</v>
      </c>
      <c r="J110">
        <f>HYPERLINK("downloaded_images\A3-100102_whole.jpeg", "A3-100102_whole.jpeg")</f>
        <v>0</v>
      </c>
      <c r="K110">
        <f>HYPERLINK("downloaded_images\A3-100102.jpeg", "A3-100102.jpeg")</f>
        <v>0</v>
      </c>
    </row>
    <row r="111" spans="1:11">
      <c r="A111">
        <v>97389</v>
      </c>
      <c r="B111" t="s">
        <v>120</v>
      </c>
      <c r="C111" t="s">
        <v>577</v>
      </c>
      <c r="D111" t="s">
        <v>1010</v>
      </c>
      <c r="E111" t="s">
        <v>1291</v>
      </c>
      <c r="F111" t="s">
        <v>1325</v>
      </c>
      <c r="G111" s="2" t="s">
        <v>1548</v>
      </c>
      <c r="H111" s="2" t="s">
        <v>2008</v>
      </c>
      <c r="I111">
        <f>HYPERLINK("downloaded_images\A3-100103_front.jpeg", "A3-100103_front.jpeg")</f>
        <v>0</v>
      </c>
      <c r="J111">
        <f>HYPERLINK("downloaded_images\A3-100103_whole.jpeg", "A3-100103_whole.jpeg")</f>
        <v>0</v>
      </c>
      <c r="K111">
        <f>HYPERLINK("downloaded_images\A3-100103.jpeg", "A3-100103.jpeg")</f>
        <v>0</v>
      </c>
    </row>
    <row r="112" spans="1:11">
      <c r="A112">
        <v>97391</v>
      </c>
      <c r="B112" t="s">
        <v>121</v>
      </c>
      <c r="C112" t="s">
        <v>578</v>
      </c>
      <c r="D112" t="s">
        <v>1011</v>
      </c>
      <c r="E112" t="s">
        <v>1291</v>
      </c>
      <c r="F112" t="s">
        <v>1325</v>
      </c>
      <c r="G112" s="2" t="s">
        <v>1549</v>
      </c>
      <c r="H112" s="2" t="s">
        <v>2009</v>
      </c>
      <c r="I112">
        <f>HYPERLINK("downloaded_images\A3-100127_front.jpeg", "A3-100127_front.jpeg")</f>
        <v>0</v>
      </c>
      <c r="J112">
        <f>HYPERLINK("downloaded_images\A3-100127_whole.jpeg", "A3-100127_whole.jpeg")</f>
        <v>0</v>
      </c>
      <c r="K112">
        <f>HYPERLINK("downloaded_images\A3-100127.jpeg", "A3-100127.jpeg")</f>
        <v>0</v>
      </c>
    </row>
    <row r="113" spans="1:11">
      <c r="A113">
        <v>97470</v>
      </c>
      <c r="B113" t="s">
        <v>122</v>
      </c>
      <c r="C113" t="s">
        <v>579</v>
      </c>
      <c r="D113" t="s">
        <v>1012</v>
      </c>
      <c r="E113" t="s">
        <v>1291</v>
      </c>
      <c r="F113" t="s">
        <v>1327</v>
      </c>
      <c r="G113" s="2" t="s">
        <v>1550</v>
      </c>
      <c r="H113" s="2" t="s">
        <v>2010</v>
      </c>
      <c r="I113">
        <f>HYPERLINK("downloaded_images\03-0616_front.jpeg", "03-0616_front.jpeg")</f>
        <v>0</v>
      </c>
      <c r="J113">
        <f>HYPERLINK("downloaded_images\03-0616_whole.jpeg", "03-0616_whole.jpeg")</f>
        <v>0</v>
      </c>
      <c r="K113">
        <f>HYPERLINK("downloaded_images\03-0616.jpeg", "03-0616.jpeg")</f>
        <v>0</v>
      </c>
    </row>
    <row r="114" spans="1:11">
      <c r="A114">
        <v>97486</v>
      </c>
      <c r="B114" t="s">
        <v>123</v>
      </c>
      <c r="C114" t="s">
        <v>580</v>
      </c>
      <c r="D114" t="s">
        <v>1013</v>
      </c>
      <c r="E114" t="s">
        <v>1291</v>
      </c>
      <c r="F114" t="s">
        <v>1328</v>
      </c>
      <c r="G114" s="2" t="s">
        <v>1551</v>
      </c>
      <c r="H114" s="2" t="s">
        <v>2011</v>
      </c>
      <c r="I114">
        <f>HYPERLINK("downloaded_images\010527_front.jpeg", "010527_front.jpeg")</f>
        <v>0</v>
      </c>
      <c r="J114">
        <f>HYPERLINK("downloaded_images\010527_whole.jpeg", "010527_whole.jpeg")</f>
        <v>0</v>
      </c>
      <c r="K114">
        <f>HYPERLINK("downloaded_images\010527.jpeg", "010527.jpeg")</f>
        <v>0</v>
      </c>
    </row>
    <row r="115" spans="1:11">
      <c r="A115">
        <v>97862</v>
      </c>
      <c r="B115" t="s">
        <v>124</v>
      </c>
      <c r="C115" t="s">
        <v>581</v>
      </c>
      <c r="D115" t="s">
        <v>1014</v>
      </c>
      <c r="E115" t="s">
        <v>1291</v>
      </c>
      <c r="F115" t="s">
        <v>1316</v>
      </c>
      <c r="G115" s="2" t="s">
        <v>1552</v>
      </c>
      <c r="H115" s="2" t="s">
        <v>2012</v>
      </c>
      <c r="I115">
        <f>HYPERLINK("downloaded_images\A3-100380_front.jpeg", "A3-100380_front.jpeg")</f>
        <v>0</v>
      </c>
      <c r="J115">
        <f>HYPERLINK("downloaded_images\A3-100380_whole.jpeg", "A3-100380_whole.jpeg")</f>
        <v>0</v>
      </c>
      <c r="K115">
        <f>HYPERLINK("downloaded_images\A3-100380.jpeg", "A3-100380.jpeg")</f>
        <v>0</v>
      </c>
    </row>
    <row r="116" spans="1:11">
      <c r="A116">
        <v>97865</v>
      </c>
      <c r="B116" t="s">
        <v>125</v>
      </c>
      <c r="C116" t="s">
        <v>582</v>
      </c>
      <c r="D116" t="s">
        <v>1015</v>
      </c>
      <c r="E116" t="s">
        <v>1291</v>
      </c>
      <c r="F116" t="s">
        <v>1316</v>
      </c>
      <c r="G116" s="2" t="s">
        <v>1553</v>
      </c>
      <c r="H116" s="2" t="s">
        <v>2013</v>
      </c>
      <c r="I116">
        <f>HYPERLINK("downloaded_images\A3-100364_front.jpeg", "A3-100364_front.jpeg")</f>
        <v>0</v>
      </c>
      <c r="J116">
        <f>HYPERLINK("downloaded_images\A3-100364_whole.jpeg", "A3-100364_whole.jpeg")</f>
        <v>0</v>
      </c>
      <c r="K116">
        <f>HYPERLINK("downloaded_images\A3-100364.jpeg", "A3-100364.jpeg")</f>
        <v>0</v>
      </c>
    </row>
    <row r="117" spans="1:11">
      <c r="A117">
        <v>97867</v>
      </c>
      <c r="B117" t="s">
        <v>126</v>
      </c>
      <c r="C117" t="s">
        <v>583</v>
      </c>
      <c r="D117" t="s">
        <v>1016</v>
      </c>
      <c r="E117" t="s">
        <v>1291</v>
      </c>
      <c r="F117" t="s">
        <v>1316</v>
      </c>
      <c r="G117" s="2" t="s">
        <v>1554</v>
      </c>
      <c r="H117" s="2" t="s">
        <v>2014</v>
      </c>
      <c r="I117">
        <f>HYPERLINK("downloaded_images\A3-100365_front.jpeg", "A3-100365_front.jpeg")</f>
        <v>0</v>
      </c>
      <c r="J117">
        <f>HYPERLINK("downloaded_images\A3-100365_whole.jpeg", "A3-100365_whole.jpeg")</f>
        <v>0</v>
      </c>
      <c r="K117">
        <f>HYPERLINK("downloaded_images\A3-100365.jpeg", "A3-100365.jpeg")</f>
        <v>0</v>
      </c>
    </row>
    <row r="118" spans="1:11">
      <c r="A118">
        <v>97868</v>
      </c>
      <c r="B118" t="s">
        <v>127</v>
      </c>
      <c r="C118" t="s">
        <v>584</v>
      </c>
      <c r="D118" t="s">
        <v>1017</v>
      </c>
      <c r="E118" t="s">
        <v>1291</v>
      </c>
      <c r="F118" t="s">
        <v>1316</v>
      </c>
      <c r="G118" s="2" t="s">
        <v>1555</v>
      </c>
      <c r="H118" s="2" t="s">
        <v>2015</v>
      </c>
      <c r="I118">
        <f>HYPERLINK("downloaded_images\A3-100502_front.jpeg", "A3-100502_front.jpeg")</f>
        <v>0</v>
      </c>
      <c r="J118">
        <f>HYPERLINK("downloaded_images\A3-100502_whole.jpeg", "A3-100502_whole.jpeg")</f>
        <v>0</v>
      </c>
      <c r="K118">
        <f>HYPERLINK("downloaded_images\A3-100502.jpeg", "A3-100502.jpeg")</f>
        <v>0</v>
      </c>
    </row>
    <row r="119" spans="1:11">
      <c r="A119">
        <v>97877</v>
      </c>
      <c r="B119" t="s">
        <v>128</v>
      </c>
      <c r="C119" t="s">
        <v>585</v>
      </c>
      <c r="D119" t="s">
        <v>1018</v>
      </c>
      <c r="E119" t="s">
        <v>1291</v>
      </c>
      <c r="F119" t="s">
        <v>1329</v>
      </c>
      <c r="G119" s="2" t="s">
        <v>1556</v>
      </c>
      <c r="H119" s="2" t="s">
        <v>2016</v>
      </c>
      <c r="I119">
        <f>HYPERLINK("downloaded_images\A3-100268_front.jpeg", "A3-100268_front.jpeg")</f>
        <v>0</v>
      </c>
      <c r="J119">
        <f>HYPERLINK("downloaded_images\A3-100268_whole.jpeg", "A3-100268_whole.jpeg")</f>
        <v>0</v>
      </c>
      <c r="K119">
        <f>HYPERLINK("downloaded_images\A3-100268.jpeg", "A3-100268.jpeg")</f>
        <v>0</v>
      </c>
    </row>
    <row r="120" spans="1:11">
      <c r="A120">
        <v>97901</v>
      </c>
      <c r="B120" t="s">
        <v>129</v>
      </c>
      <c r="C120" t="s">
        <v>586</v>
      </c>
      <c r="D120" t="s">
        <v>1019</v>
      </c>
      <c r="E120" t="s">
        <v>1291</v>
      </c>
      <c r="F120" t="s">
        <v>1330</v>
      </c>
      <c r="G120" s="2" t="s">
        <v>1557</v>
      </c>
      <c r="H120" s="2" t="s">
        <v>2017</v>
      </c>
      <c r="I120">
        <f>HYPERLINK("downloaded_images\A3-100143_front.jpeg", "A3-100143_front.jpeg")</f>
        <v>0</v>
      </c>
      <c r="J120">
        <f>HYPERLINK("downloaded_images\A3-100143_whole.jpeg", "A3-100143_whole.jpeg")</f>
        <v>0</v>
      </c>
      <c r="K120">
        <f>HYPERLINK("downloaded_images\A3-100143.jpeg", "A3-100143.jpeg")</f>
        <v>0</v>
      </c>
    </row>
    <row r="121" spans="1:11">
      <c r="A121">
        <v>97915</v>
      </c>
      <c r="B121" t="s">
        <v>130</v>
      </c>
      <c r="C121" t="s">
        <v>587</v>
      </c>
      <c r="D121" t="s">
        <v>1020</v>
      </c>
      <c r="E121" t="s">
        <v>1291</v>
      </c>
      <c r="F121" t="s">
        <v>1310</v>
      </c>
      <c r="G121" s="2" t="s">
        <v>1558</v>
      </c>
      <c r="H121" s="2" t="s">
        <v>2018</v>
      </c>
      <c r="I121" t="s">
        <v>2358</v>
      </c>
      <c r="J121" t="s">
        <v>2358</v>
      </c>
      <c r="K121" t="s">
        <v>2359</v>
      </c>
    </row>
    <row r="122" spans="1:11">
      <c r="A122">
        <v>99140</v>
      </c>
      <c r="B122" t="s">
        <v>131</v>
      </c>
      <c r="C122" t="s">
        <v>588</v>
      </c>
      <c r="D122" t="s">
        <v>976</v>
      </c>
      <c r="E122" t="s">
        <v>1291</v>
      </c>
      <c r="F122" t="s">
        <v>1331</v>
      </c>
      <c r="G122" s="2" t="s">
        <v>1559</v>
      </c>
      <c r="H122" s="2" t="s">
        <v>2019</v>
      </c>
      <c r="I122">
        <f>HYPERLINK("downloaded_images\A3-100482_front.jpeg", "A3-100482_front.jpeg")</f>
        <v>0</v>
      </c>
      <c r="J122">
        <f>HYPERLINK("downloaded_images\A3-100482_whole.jpeg", "A3-100482_whole.jpeg")</f>
        <v>0</v>
      </c>
      <c r="K122">
        <f>HYPERLINK("downloaded_images\A3-100482.jpeg", "A3-100482.jpeg")</f>
        <v>0</v>
      </c>
    </row>
    <row r="123" spans="1:11">
      <c r="A123">
        <v>99250</v>
      </c>
      <c r="B123" t="s">
        <v>132</v>
      </c>
      <c r="C123" t="s">
        <v>589</v>
      </c>
      <c r="D123" t="s">
        <v>944</v>
      </c>
      <c r="E123" t="s">
        <v>1291</v>
      </c>
      <c r="F123" t="s">
        <v>1331</v>
      </c>
      <c r="G123" s="2" t="s">
        <v>1560</v>
      </c>
      <c r="H123" s="2" t="s">
        <v>2020</v>
      </c>
      <c r="I123">
        <f>HYPERLINK("downloaded_images\A3-100498_front.jpeg", "A3-100498_front.jpeg")</f>
        <v>0</v>
      </c>
      <c r="J123">
        <f>HYPERLINK("downloaded_images\A3-100498_whole.jpeg", "A3-100498_whole.jpeg")</f>
        <v>0</v>
      </c>
      <c r="K123">
        <f>HYPERLINK("downloaded_images\A3-100498.jpeg", "A3-100498.jpeg")</f>
        <v>0</v>
      </c>
    </row>
    <row r="124" spans="1:11">
      <c r="A124">
        <v>99267</v>
      </c>
      <c r="B124" t="s">
        <v>133</v>
      </c>
      <c r="C124" t="s">
        <v>590</v>
      </c>
      <c r="D124" t="s">
        <v>1021</v>
      </c>
      <c r="E124" t="s">
        <v>1291</v>
      </c>
      <c r="F124" t="s">
        <v>1303</v>
      </c>
      <c r="G124" s="2" t="s">
        <v>1561</v>
      </c>
      <c r="H124" s="2" t="s">
        <v>2021</v>
      </c>
      <c r="I124">
        <f>HYPERLINK("downloaded_images\A3-100108_front.jpeg", "A3-100108_front.jpeg")</f>
        <v>0</v>
      </c>
      <c r="J124">
        <f>HYPERLINK("downloaded_images\A3-100108_whole.jpeg", "A3-100108_whole.jpeg")</f>
        <v>0</v>
      </c>
      <c r="K124">
        <f>HYPERLINK("downloaded_images\A3-100108.jpeg", "A3-100108.jpeg")</f>
        <v>0</v>
      </c>
    </row>
    <row r="125" spans="1:11">
      <c r="A125">
        <v>99516</v>
      </c>
      <c r="B125" t="s">
        <v>134</v>
      </c>
      <c r="C125" t="s">
        <v>591</v>
      </c>
      <c r="D125" t="s">
        <v>1022</v>
      </c>
      <c r="E125" t="s">
        <v>1291</v>
      </c>
      <c r="F125" t="s">
        <v>1332</v>
      </c>
      <c r="G125" s="2" t="s">
        <v>1562</v>
      </c>
      <c r="H125" s="2" t="s">
        <v>2022</v>
      </c>
      <c r="I125">
        <f>HYPERLINK("downloaded_images\A3-100257_front.jpeg", "A3-100257_front.jpeg")</f>
        <v>0</v>
      </c>
      <c r="J125">
        <f>HYPERLINK("downloaded_images\A3-100257_whole.jpeg", "A3-100257_whole.jpeg")</f>
        <v>0</v>
      </c>
      <c r="K125">
        <f>HYPERLINK("downloaded_images\A3-100257.jpeg", "A3-100257.jpeg")</f>
        <v>0</v>
      </c>
    </row>
    <row r="126" spans="1:11">
      <c r="A126">
        <v>100008</v>
      </c>
      <c r="B126" t="s">
        <v>135</v>
      </c>
      <c r="C126" t="s">
        <v>592</v>
      </c>
      <c r="E126" t="s">
        <v>1291</v>
      </c>
      <c r="F126" t="s">
        <v>1333</v>
      </c>
      <c r="G126" s="2" t="s">
        <v>1563</v>
      </c>
      <c r="H126" s="2" t="s">
        <v>2023</v>
      </c>
      <c r="I126">
        <f>HYPERLINK("downloaded_images\A3-100128_front.jpeg", "A3-100128_front.jpeg")</f>
        <v>0</v>
      </c>
      <c r="J126">
        <f>HYPERLINK("downloaded_images\A3-100128_whole.jpeg", "A3-100128_whole.jpeg")</f>
        <v>0</v>
      </c>
      <c r="K126">
        <f>HYPERLINK("downloaded_images\A3-100128.jpeg", "A3-100128.jpeg")</f>
        <v>0</v>
      </c>
    </row>
    <row r="127" spans="1:11">
      <c r="A127">
        <v>100031</v>
      </c>
      <c r="B127" t="s">
        <v>136</v>
      </c>
      <c r="C127" t="s">
        <v>593</v>
      </c>
      <c r="E127" t="s">
        <v>1291</v>
      </c>
      <c r="F127" t="s">
        <v>1333</v>
      </c>
      <c r="G127" s="2" t="s">
        <v>1564</v>
      </c>
      <c r="H127" s="2" t="s">
        <v>2024</v>
      </c>
      <c r="I127">
        <f>HYPERLINK("downloaded_images\A3-100129_front.jpeg", "A3-100129_front.jpeg")</f>
        <v>0</v>
      </c>
      <c r="J127">
        <f>HYPERLINK("downloaded_images\A3-100129_whole.jpeg", "A3-100129_whole.jpeg")</f>
        <v>0</v>
      </c>
      <c r="K127">
        <f>HYPERLINK("downloaded_images\A3-100129.jpeg", "A3-100129.jpeg")</f>
        <v>0</v>
      </c>
    </row>
    <row r="128" spans="1:11">
      <c r="A128">
        <v>100032</v>
      </c>
      <c r="B128" t="s">
        <v>137</v>
      </c>
      <c r="C128" t="s">
        <v>594</v>
      </c>
      <c r="E128" t="s">
        <v>1291</v>
      </c>
      <c r="F128" t="s">
        <v>1333</v>
      </c>
      <c r="G128" s="2" t="s">
        <v>1565</v>
      </c>
      <c r="H128" s="2" t="s">
        <v>2025</v>
      </c>
      <c r="I128">
        <f>HYPERLINK("downloaded_images\A3-100130_front.jpeg", "A3-100130_front.jpeg")</f>
        <v>0</v>
      </c>
      <c r="J128">
        <f>HYPERLINK("downloaded_images\A3-100130_whole.jpeg", "A3-100130_whole.jpeg")</f>
        <v>0</v>
      </c>
      <c r="K128">
        <f>HYPERLINK("downloaded_images\A3-100130.jpeg", "A3-100130.jpeg")</f>
        <v>0</v>
      </c>
    </row>
    <row r="129" spans="1:11">
      <c r="A129">
        <v>100033</v>
      </c>
      <c r="B129" t="s">
        <v>138</v>
      </c>
      <c r="C129" t="s">
        <v>595</v>
      </c>
      <c r="E129" t="s">
        <v>1291</v>
      </c>
      <c r="F129" t="s">
        <v>1333</v>
      </c>
      <c r="G129" s="2" t="s">
        <v>1566</v>
      </c>
      <c r="H129" s="2" t="s">
        <v>2026</v>
      </c>
      <c r="I129">
        <f>HYPERLINK("downloaded_images\A3-100131_front.jpeg", "A3-100131_front.jpeg")</f>
        <v>0</v>
      </c>
      <c r="J129">
        <f>HYPERLINK("downloaded_images\A3-100131_whole.jpeg", "A3-100131_whole.jpeg")</f>
        <v>0</v>
      </c>
      <c r="K129">
        <f>HYPERLINK("downloaded_images\A3-100131.jpeg", "A3-100131.jpeg")</f>
        <v>0</v>
      </c>
    </row>
    <row r="130" spans="1:11">
      <c r="A130">
        <v>100034</v>
      </c>
      <c r="B130" t="s">
        <v>139</v>
      </c>
      <c r="C130" t="s">
        <v>596</v>
      </c>
      <c r="E130" t="s">
        <v>1291</v>
      </c>
      <c r="F130" t="s">
        <v>1333</v>
      </c>
      <c r="G130" s="2" t="s">
        <v>1567</v>
      </c>
      <c r="H130" s="2" t="s">
        <v>2027</v>
      </c>
      <c r="I130">
        <f>HYPERLINK("downloaded_images\A3-100132_front.jpeg", "A3-100132_front.jpeg")</f>
        <v>0</v>
      </c>
      <c r="J130">
        <f>HYPERLINK("downloaded_images\A3-100132_whole.jpeg", "A3-100132_whole.jpeg")</f>
        <v>0</v>
      </c>
      <c r="K130">
        <f>HYPERLINK("downloaded_images\A3-100132.jpeg", "A3-100132.jpeg")</f>
        <v>0</v>
      </c>
    </row>
    <row r="131" spans="1:11">
      <c r="A131">
        <v>100359</v>
      </c>
      <c r="B131" t="s">
        <v>140</v>
      </c>
      <c r="C131" t="s">
        <v>597</v>
      </c>
      <c r="D131" t="s">
        <v>1023</v>
      </c>
      <c r="E131" t="s">
        <v>1291</v>
      </c>
      <c r="F131" t="s">
        <v>1334</v>
      </c>
      <c r="G131" s="2" t="s">
        <v>1568</v>
      </c>
      <c r="H131" s="2" t="s">
        <v>2028</v>
      </c>
      <c r="I131" t="s">
        <v>2358</v>
      </c>
      <c r="J131" t="s">
        <v>2358</v>
      </c>
      <c r="K131" t="s">
        <v>2359</v>
      </c>
    </row>
    <row r="132" spans="1:11">
      <c r="A132">
        <v>100385</v>
      </c>
      <c r="B132" t="s">
        <v>141</v>
      </c>
      <c r="C132" t="s">
        <v>598</v>
      </c>
      <c r="D132" t="s">
        <v>1024</v>
      </c>
      <c r="E132" t="s">
        <v>1291</v>
      </c>
      <c r="F132" t="s">
        <v>1334</v>
      </c>
      <c r="G132" s="2" t="s">
        <v>1569</v>
      </c>
      <c r="H132" s="2" t="s">
        <v>2029</v>
      </c>
      <c r="I132" t="s">
        <v>2358</v>
      </c>
      <c r="J132" t="s">
        <v>2358</v>
      </c>
      <c r="K132" t="s">
        <v>2359</v>
      </c>
    </row>
    <row r="133" spans="1:11">
      <c r="A133">
        <v>100394</v>
      </c>
      <c r="B133" t="s">
        <v>142</v>
      </c>
      <c r="C133" t="s">
        <v>599</v>
      </c>
      <c r="D133" t="s">
        <v>1023</v>
      </c>
      <c r="E133" t="s">
        <v>1291</v>
      </c>
      <c r="F133" t="s">
        <v>1334</v>
      </c>
      <c r="G133" s="2" t="s">
        <v>1570</v>
      </c>
      <c r="H133" s="2" t="s">
        <v>2030</v>
      </c>
      <c r="I133" t="s">
        <v>2358</v>
      </c>
      <c r="J133" t="s">
        <v>2358</v>
      </c>
      <c r="K133" t="s">
        <v>2359</v>
      </c>
    </row>
    <row r="134" spans="1:11">
      <c r="A134">
        <v>100566</v>
      </c>
      <c r="B134" t="s">
        <v>143</v>
      </c>
      <c r="C134" t="s">
        <v>600</v>
      </c>
      <c r="D134" t="s">
        <v>1025</v>
      </c>
      <c r="E134" t="s">
        <v>1291</v>
      </c>
      <c r="F134" t="s">
        <v>1335</v>
      </c>
      <c r="G134" s="2" t="s">
        <v>1571</v>
      </c>
      <c r="H134" s="2" t="s">
        <v>2031</v>
      </c>
      <c r="I134">
        <f>HYPERLINK("downloaded_images\A3-100110_front.jpeg", "A3-100110_front.jpeg")</f>
        <v>0</v>
      </c>
      <c r="J134">
        <f>HYPERLINK("downloaded_images\A3-100110_whole.jpeg", "A3-100110_whole.jpeg")</f>
        <v>0</v>
      </c>
      <c r="K134">
        <f>HYPERLINK("downloaded_images\A3-100110.jpeg", "A3-100110.jpeg")</f>
        <v>0</v>
      </c>
    </row>
    <row r="135" spans="1:11">
      <c r="A135">
        <v>100567</v>
      </c>
      <c r="B135" t="s">
        <v>144</v>
      </c>
      <c r="C135" t="s">
        <v>601</v>
      </c>
      <c r="D135" t="s">
        <v>1026</v>
      </c>
      <c r="E135" t="s">
        <v>1291</v>
      </c>
      <c r="F135" t="s">
        <v>1335</v>
      </c>
      <c r="G135" s="2" t="s">
        <v>1572</v>
      </c>
      <c r="H135" s="2" t="s">
        <v>2032</v>
      </c>
      <c r="I135">
        <f>HYPERLINK("downloaded_images\A3-100111_front.jpeg", "A3-100111_front.jpeg")</f>
        <v>0</v>
      </c>
      <c r="J135">
        <f>HYPERLINK("downloaded_images\A3-100111_whole.jpeg", "A3-100111_whole.jpeg")</f>
        <v>0</v>
      </c>
      <c r="K135">
        <f>HYPERLINK("downloaded_images\A3-100111.jpeg", "A3-100111.jpeg")</f>
        <v>0</v>
      </c>
    </row>
    <row r="136" spans="1:11">
      <c r="A136">
        <v>100715</v>
      </c>
      <c r="B136" t="s">
        <v>145</v>
      </c>
      <c r="C136" t="s">
        <v>602</v>
      </c>
      <c r="D136" t="s">
        <v>1027</v>
      </c>
      <c r="E136" t="s">
        <v>1291</v>
      </c>
      <c r="F136" t="s">
        <v>1309</v>
      </c>
      <c r="G136" s="2" t="s">
        <v>1573</v>
      </c>
      <c r="H136" s="2" t="s">
        <v>2033</v>
      </c>
      <c r="I136">
        <f>HYPERLINK("downloaded_images\A3-100104_front.jpeg", "A3-100104_front.jpeg")</f>
        <v>0</v>
      </c>
      <c r="J136">
        <f>HYPERLINK("downloaded_images\A3-100104_whole.jpeg", "A3-100104_whole.jpeg")</f>
        <v>0</v>
      </c>
      <c r="K136">
        <f>HYPERLINK("downloaded_images\A3-100104.jpeg", "A3-100104.jpeg")</f>
        <v>0</v>
      </c>
    </row>
    <row r="137" spans="1:11">
      <c r="A137">
        <v>100725</v>
      </c>
      <c r="B137" t="s">
        <v>146</v>
      </c>
      <c r="C137" t="s">
        <v>603</v>
      </c>
      <c r="D137" t="s">
        <v>1027</v>
      </c>
      <c r="E137" t="s">
        <v>1291</v>
      </c>
      <c r="F137" t="s">
        <v>1309</v>
      </c>
      <c r="G137" s="2" t="s">
        <v>1574</v>
      </c>
      <c r="H137" s="2" t="s">
        <v>2034</v>
      </c>
      <c r="I137">
        <f>HYPERLINK("downloaded_images\A3-100105_front.jpeg", "A3-100105_front.jpeg")</f>
        <v>0</v>
      </c>
      <c r="J137">
        <f>HYPERLINK("downloaded_images\A3-100105_whole.jpeg", "A3-100105_whole.jpeg")</f>
        <v>0</v>
      </c>
      <c r="K137">
        <f>HYPERLINK("downloaded_images\A3-100105.jpeg", "A3-100105.jpeg")</f>
        <v>0</v>
      </c>
    </row>
    <row r="138" spans="1:11">
      <c r="A138">
        <v>100854</v>
      </c>
      <c r="B138" t="s">
        <v>147</v>
      </c>
      <c r="C138" t="s">
        <v>604</v>
      </c>
      <c r="D138" t="s">
        <v>1028</v>
      </c>
      <c r="E138" t="s">
        <v>1291</v>
      </c>
      <c r="F138" t="s">
        <v>1336</v>
      </c>
      <c r="G138" s="2" t="s">
        <v>1575</v>
      </c>
      <c r="H138" s="2" t="s">
        <v>2035</v>
      </c>
      <c r="I138">
        <f>HYPERLINK("downloaded_images\A3-100059_front.jpeg", "A3-100059_front.jpeg")</f>
        <v>0</v>
      </c>
      <c r="J138">
        <f>HYPERLINK("downloaded_images\A3-100059_whole.jpeg", "A3-100059_whole.jpeg")</f>
        <v>0</v>
      </c>
      <c r="K138">
        <f>HYPERLINK("downloaded_images\A3-100059.jpeg", "A3-100059.jpeg")</f>
        <v>0</v>
      </c>
    </row>
    <row r="139" spans="1:11">
      <c r="A139">
        <v>100979</v>
      </c>
      <c r="B139" t="s">
        <v>148</v>
      </c>
      <c r="C139" t="s">
        <v>605</v>
      </c>
      <c r="E139" t="s">
        <v>1291</v>
      </c>
      <c r="F139" t="s">
        <v>1337</v>
      </c>
      <c r="G139" s="2" t="s">
        <v>1576</v>
      </c>
      <c r="H139" s="2" t="s">
        <v>2036</v>
      </c>
      <c r="I139">
        <f>HYPERLINK("downloaded_images\03-0689_front.jpeg", "03-0689_front.jpeg")</f>
        <v>0</v>
      </c>
      <c r="J139">
        <f>HYPERLINK("downloaded_images\03-0689_whole.jpeg", "03-0689_whole.jpeg")</f>
        <v>0</v>
      </c>
      <c r="K139">
        <f>HYPERLINK("downloaded_images\03-0689.jpeg", "03-0689.jpeg")</f>
        <v>0</v>
      </c>
    </row>
    <row r="140" spans="1:11">
      <c r="A140">
        <v>101000</v>
      </c>
      <c r="B140" t="s">
        <v>149</v>
      </c>
      <c r="C140" t="s">
        <v>606</v>
      </c>
      <c r="E140" t="s">
        <v>1291</v>
      </c>
      <c r="F140" t="s">
        <v>1337</v>
      </c>
      <c r="G140" s="2" t="s">
        <v>1577</v>
      </c>
      <c r="H140" s="2" t="s">
        <v>2037</v>
      </c>
      <c r="I140">
        <f>HYPERLINK("downloaded_images\03-0685_front.jpeg", "03-0685_front.jpeg")</f>
        <v>0</v>
      </c>
      <c r="J140">
        <f>HYPERLINK("downloaded_images\03-0685_whole.jpeg", "03-0685_whole.jpeg")</f>
        <v>0</v>
      </c>
      <c r="K140">
        <f>HYPERLINK("downloaded_images\03-0685.jpeg", "03-0685.jpeg")</f>
        <v>0</v>
      </c>
    </row>
    <row r="141" spans="1:11">
      <c r="A141">
        <v>101182</v>
      </c>
      <c r="B141" t="s">
        <v>150</v>
      </c>
      <c r="C141" t="s">
        <v>607</v>
      </c>
      <c r="D141" t="s">
        <v>1029</v>
      </c>
      <c r="E141" t="s">
        <v>1291</v>
      </c>
      <c r="F141" t="s">
        <v>1298</v>
      </c>
      <c r="G141" s="2" t="s">
        <v>1578</v>
      </c>
      <c r="H141" s="2" t="s">
        <v>2038</v>
      </c>
      <c r="I141">
        <f>HYPERLINK("downloaded_images\A3-100056_front.jpeg", "A3-100056_front.jpeg")</f>
        <v>0</v>
      </c>
      <c r="J141">
        <f>HYPERLINK("downloaded_images\A3-100056_whole.jpeg", "A3-100056_whole.jpeg")</f>
        <v>0</v>
      </c>
      <c r="K141">
        <f>HYPERLINK("downloaded_images\A3-100056.jpeg", "A3-100056.jpeg")</f>
        <v>0</v>
      </c>
    </row>
    <row r="142" spans="1:11">
      <c r="A142">
        <v>101268</v>
      </c>
      <c r="B142" t="s">
        <v>151</v>
      </c>
      <c r="C142" t="s">
        <v>608</v>
      </c>
      <c r="D142" t="s">
        <v>1030</v>
      </c>
      <c r="E142" t="s">
        <v>1291</v>
      </c>
      <c r="F142" t="s">
        <v>1338</v>
      </c>
      <c r="G142" s="2" t="s">
        <v>1579</v>
      </c>
      <c r="H142" s="2" t="s">
        <v>2039</v>
      </c>
      <c r="I142">
        <f>HYPERLINK("downloaded_images\A3-100113_front.jpeg", "A3-100113_front.jpeg")</f>
        <v>0</v>
      </c>
      <c r="J142">
        <f>HYPERLINK("downloaded_images\A3-100113_whole.jpeg", "A3-100113_whole.jpeg")</f>
        <v>0</v>
      </c>
      <c r="K142">
        <f>HYPERLINK("downloaded_images\A3-100113.jpeg", "A3-100113.jpeg")</f>
        <v>0</v>
      </c>
    </row>
    <row r="143" spans="1:11">
      <c r="A143">
        <v>101322</v>
      </c>
      <c r="B143" t="s">
        <v>152</v>
      </c>
      <c r="C143" t="s">
        <v>609</v>
      </c>
      <c r="D143" t="s">
        <v>1031</v>
      </c>
      <c r="E143" t="s">
        <v>1291</v>
      </c>
      <c r="F143" t="s">
        <v>1339</v>
      </c>
      <c r="G143" s="2" t="s">
        <v>1580</v>
      </c>
      <c r="H143" s="2" t="s">
        <v>2040</v>
      </c>
      <c r="I143">
        <f>HYPERLINK("downloaded_images\A3-100167_front.jpeg", "A3-100167_front.jpeg")</f>
        <v>0</v>
      </c>
      <c r="J143">
        <f>HYPERLINK("downloaded_images\A3-100167_whole.jpeg", "A3-100167_whole.jpeg")</f>
        <v>0</v>
      </c>
      <c r="K143">
        <f>HYPERLINK("downloaded_images\A3-100167.jpeg", "A3-100167.jpeg")</f>
        <v>0</v>
      </c>
    </row>
    <row r="144" spans="1:11">
      <c r="A144">
        <v>101332</v>
      </c>
      <c r="B144" t="s">
        <v>153</v>
      </c>
      <c r="C144" t="s">
        <v>610</v>
      </c>
      <c r="E144" t="s">
        <v>1291</v>
      </c>
      <c r="F144" t="s">
        <v>1337</v>
      </c>
      <c r="G144" s="2" t="s">
        <v>1581</v>
      </c>
      <c r="H144" s="2" t="s">
        <v>2041</v>
      </c>
      <c r="I144">
        <f>HYPERLINK("downloaded_images\03-1168_front.jpeg", "03-1168_front.jpeg")</f>
        <v>0</v>
      </c>
      <c r="J144">
        <f>HYPERLINK("downloaded_images\03-1168_whole.jpeg", "03-1168_whole.jpeg")</f>
        <v>0</v>
      </c>
      <c r="K144">
        <f>HYPERLINK("downloaded_images\03-1168.jpeg", "03-1168.jpeg")</f>
        <v>0</v>
      </c>
    </row>
    <row r="145" spans="1:11">
      <c r="A145">
        <v>101389</v>
      </c>
      <c r="B145" t="s">
        <v>154</v>
      </c>
      <c r="C145" t="s">
        <v>611</v>
      </c>
      <c r="D145" t="s">
        <v>1032</v>
      </c>
      <c r="E145" t="s">
        <v>1291</v>
      </c>
      <c r="F145" t="s">
        <v>1340</v>
      </c>
      <c r="G145" s="2" t="s">
        <v>1582</v>
      </c>
      <c r="H145" s="2" t="s">
        <v>2042</v>
      </c>
      <c r="I145">
        <f>HYPERLINK("downloaded_images\A3-100813_front.jpeg", "A3-100813_front.jpeg")</f>
        <v>0</v>
      </c>
      <c r="J145">
        <f>HYPERLINK("downloaded_images\A3-100813_whole.jpeg", "A3-100813_whole.jpeg")</f>
        <v>0</v>
      </c>
      <c r="K145">
        <f>HYPERLINK("downloaded_images\A3-100813.jpeg", "A3-100813.jpeg")</f>
        <v>0</v>
      </c>
    </row>
    <row r="146" spans="1:11">
      <c r="A146">
        <v>101393</v>
      </c>
      <c r="B146" t="s">
        <v>155</v>
      </c>
      <c r="C146" t="s">
        <v>612</v>
      </c>
      <c r="D146" t="s">
        <v>1033</v>
      </c>
      <c r="E146" t="s">
        <v>1291</v>
      </c>
      <c r="F146" t="s">
        <v>1340</v>
      </c>
      <c r="G146" s="2" t="s">
        <v>1583</v>
      </c>
      <c r="H146" s="2" t="s">
        <v>2043</v>
      </c>
      <c r="I146">
        <f>HYPERLINK("downloaded_images\A3-100434_front.jpeg", "A3-100434_front.jpeg")</f>
        <v>0</v>
      </c>
      <c r="J146">
        <f>HYPERLINK("downloaded_images\A3-100434_whole.jpeg", "A3-100434_whole.jpeg")</f>
        <v>0</v>
      </c>
      <c r="K146">
        <f>HYPERLINK("downloaded_images\A3-100434.jpeg", "A3-100434.jpeg")</f>
        <v>0</v>
      </c>
    </row>
    <row r="147" spans="1:11">
      <c r="A147">
        <v>101394</v>
      </c>
      <c r="B147" t="s">
        <v>156</v>
      </c>
      <c r="C147" t="s">
        <v>613</v>
      </c>
      <c r="D147" t="s">
        <v>1034</v>
      </c>
      <c r="E147" t="s">
        <v>1291</v>
      </c>
      <c r="F147" t="s">
        <v>1340</v>
      </c>
      <c r="G147" s="2" t="s">
        <v>1584</v>
      </c>
      <c r="H147" s="2" t="s">
        <v>2044</v>
      </c>
      <c r="I147">
        <f>HYPERLINK("downloaded_images\A3-100576_front.jpeg", "A3-100576_front.jpeg")</f>
        <v>0</v>
      </c>
      <c r="J147">
        <f>HYPERLINK("downloaded_images\A3-100576_whole.jpeg", "A3-100576_whole.jpeg")</f>
        <v>0</v>
      </c>
      <c r="K147">
        <f>HYPERLINK("downloaded_images\A3-100576.jpeg", "A3-100576.jpeg")</f>
        <v>0</v>
      </c>
    </row>
    <row r="148" spans="1:11">
      <c r="A148">
        <v>102602</v>
      </c>
      <c r="B148" t="s">
        <v>157</v>
      </c>
      <c r="C148" t="s">
        <v>614</v>
      </c>
      <c r="D148" t="s">
        <v>1035</v>
      </c>
      <c r="E148" t="s">
        <v>1291</v>
      </c>
      <c r="F148" t="s">
        <v>1307</v>
      </c>
      <c r="G148" s="2" t="s">
        <v>1585</v>
      </c>
      <c r="H148" s="2" t="s">
        <v>2045</v>
      </c>
      <c r="I148">
        <f>HYPERLINK("downloaded_images\A3-100294_front.jpeg", "A3-100294_front.jpeg")</f>
        <v>0</v>
      </c>
      <c r="J148">
        <f>HYPERLINK("downloaded_images\A3-100294_whole.jpeg", "A3-100294_whole.jpeg")</f>
        <v>0</v>
      </c>
      <c r="K148">
        <f>HYPERLINK("downloaded_images\A3-100294.jpeg", "A3-100294.jpeg")</f>
        <v>0</v>
      </c>
    </row>
    <row r="149" spans="1:11">
      <c r="A149">
        <v>102604</v>
      </c>
      <c r="B149" t="s">
        <v>158</v>
      </c>
      <c r="C149" t="s">
        <v>615</v>
      </c>
      <c r="D149" t="s">
        <v>1036</v>
      </c>
      <c r="E149" t="s">
        <v>1291</v>
      </c>
      <c r="F149" t="s">
        <v>1307</v>
      </c>
      <c r="G149" s="2" t="s">
        <v>1586</v>
      </c>
      <c r="H149" s="2" t="s">
        <v>2046</v>
      </c>
      <c r="I149">
        <f>HYPERLINK("downloaded_images\A3-100295_front.jpeg", "A3-100295_front.jpeg")</f>
        <v>0</v>
      </c>
      <c r="J149">
        <f>HYPERLINK("downloaded_images\A3-100295_whole.jpeg", "A3-100295_whole.jpeg")</f>
        <v>0</v>
      </c>
      <c r="K149">
        <f>HYPERLINK("downloaded_images\A3-100295.jpeg", "A3-100295.jpeg")</f>
        <v>0</v>
      </c>
    </row>
    <row r="150" spans="1:11">
      <c r="A150">
        <v>102674</v>
      </c>
      <c r="B150" t="s">
        <v>159</v>
      </c>
      <c r="C150" t="s">
        <v>616</v>
      </c>
      <c r="D150" t="s">
        <v>1037</v>
      </c>
      <c r="E150" t="s">
        <v>1291</v>
      </c>
      <c r="F150" t="s">
        <v>1341</v>
      </c>
      <c r="G150" s="2" t="s">
        <v>1587</v>
      </c>
      <c r="H150" s="2" t="s">
        <v>2047</v>
      </c>
      <c r="I150">
        <f>HYPERLINK("downloaded_images\A3-100444_front.jpeg", "A3-100444_front.jpeg")</f>
        <v>0</v>
      </c>
      <c r="J150">
        <f>HYPERLINK("downloaded_images\A3-100444_whole.jpeg", "A3-100444_whole.jpeg")</f>
        <v>0</v>
      </c>
      <c r="K150">
        <f>HYPERLINK("downloaded_images\A3-100444.jpeg", "A3-100444.jpeg")</f>
        <v>0</v>
      </c>
    </row>
    <row r="151" spans="1:11">
      <c r="A151">
        <v>102675</v>
      </c>
      <c r="B151" t="s">
        <v>160</v>
      </c>
      <c r="C151" t="s">
        <v>617</v>
      </c>
      <c r="D151" t="s">
        <v>1038</v>
      </c>
      <c r="E151" t="s">
        <v>1291</v>
      </c>
      <c r="F151" t="s">
        <v>1341</v>
      </c>
      <c r="G151" s="2" t="s">
        <v>1588</v>
      </c>
      <c r="H151" s="2" t="s">
        <v>2048</v>
      </c>
      <c r="I151">
        <f>HYPERLINK("downloaded_images\A3-100445_front.jpeg", "A3-100445_front.jpeg")</f>
        <v>0</v>
      </c>
      <c r="J151">
        <f>HYPERLINK("downloaded_images\A3-100445_whole.jpeg", "A3-100445_whole.jpeg")</f>
        <v>0</v>
      </c>
      <c r="K151">
        <f>HYPERLINK("downloaded_images\A3-100445.jpeg", "A3-100445.jpeg")</f>
        <v>0</v>
      </c>
    </row>
    <row r="152" spans="1:11">
      <c r="A152">
        <v>102683</v>
      </c>
      <c r="B152" t="s">
        <v>161</v>
      </c>
      <c r="C152" t="s">
        <v>618</v>
      </c>
      <c r="D152" t="s">
        <v>1039</v>
      </c>
      <c r="E152" t="s">
        <v>1291</v>
      </c>
      <c r="F152" t="s">
        <v>1342</v>
      </c>
      <c r="G152" s="2" t="s">
        <v>1589</v>
      </c>
      <c r="H152" s="2" t="s">
        <v>2049</v>
      </c>
      <c r="I152">
        <f>HYPERLINK("downloaded_images\A3-100697_front.jpeg", "A3-100697_front.jpeg")</f>
        <v>0</v>
      </c>
      <c r="J152">
        <f>HYPERLINK("downloaded_images\A3-100697_whole.jpeg", "A3-100697_whole.jpeg")</f>
        <v>0</v>
      </c>
      <c r="K152">
        <f>HYPERLINK("downloaded_images\A3-100697.jpeg", "A3-100697.jpeg")</f>
        <v>0</v>
      </c>
    </row>
    <row r="153" spans="1:11">
      <c r="A153">
        <v>102705</v>
      </c>
      <c r="B153" t="s">
        <v>162</v>
      </c>
      <c r="C153" t="s">
        <v>619</v>
      </c>
      <c r="D153" t="s">
        <v>1032</v>
      </c>
      <c r="E153" t="s">
        <v>1291</v>
      </c>
      <c r="F153" t="s">
        <v>1341</v>
      </c>
      <c r="G153" s="2" t="s">
        <v>1590</v>
      </c>
      <c r="H153" s="2" t="s">
        <v>2050</v>
      </c>
      <c r="I153">
        <f>HYPERLINK("downloaded_images\A3-100446_front.jpeg", "A3-100446_front.jpeg")</f>
        <v>0</v>
      </c>
      <c r="J153">
        <f>HYPERLINK("downloaded_images\A3-100446_whole.jpeg", "A3-100446_whole.jpeg")</f>
        <v>0</v>
      </c>
      <c r="K153">
        <f>HYPERLINK("downloaded_images\A3-100446.jpeg", "A3-100446.jpeg")</f>
        <v>0</v>
      </c>
    </row>
    <row r="154" spans="1:11">
      <c r="A154">
        <v>102706</v>
      </c>
      <c r="B154" t="s">
        <v>163</v>
      </c>
      <c r="C154" t="s">
        <v>620</v>
      </c>
      <c r="D154" t="s">
        <v>1034</v>
      </c>
      <c r="E154" t="s">
        <v>1291</v>
      </c>
      <c r="F154" t="s">
        <v>1341</v>
      </c>
      <c r="G154" s="2" t="s">
        <v>1591</v>
      </c>
      <c r="H154" s="2" t="s">
        <v>2051</v>
      </c>
      <c r="I154">
        <f>HYPERLINK("downloaded_images\A3-100447_front.jpeg", "A3-100447_front.jpeg")</f>
        <v>0</v>
      </c>
      <c r="J154">
        <f>HYPERLINK("downloaded_images\A3-100447_whole.jpeg", "A3-100447_whole.jpeg")</f>
        <v>0</v>
      </c>
      <c r="K154">
        <f>HYPERLINK("downloaded_images\A3-100447.jpeg", "A3-100447.jpeg")</f>
        <v>0</v>
      </c>
    </row>
    <row r="155" spans="1:11">
      <c r="A155">
        <v>102707</v>
      </c>
      <c r="B155" t="s">
        <v>164</v>
      </c>
      <c r="C155" t="s">
        <v>621</v>
      </c>
      <c r="D155" t="s">
        <v>1040</v>
      </c>
      <c r="E155" t="s">
        <v>1291</v>
      </c>
      <c r="F155" t="s">
        <v>1341</v>
      </c>
      <c r="G155" s="2" t="s">
        <v>1592</v>
      </c>
      <c r="H155" s="2" t="s">
        <v>2052</v>
      </c>
      <c r="I155">
        <f>HYPERLINK("downloaded_images\A3-100468_front.jpeg", "A3-100468_front.jpeg")</f>
        <v>0</v>
      </c>
      <c r="J155">
        <f>HYPERLINK("downloaded_images\A3-100468_whole.jpeg", "A3-100468_whole.jpeg")</f>
        <v>0</v>
      </c>
      <c r="K155">
        <f>HYPERLINK("downloaded_images\A3-100468.jpeg", "A3-100468.jpeg")</f>
        <v>0</v>
      </c>
    </row>
    <row r="156" spans="1:11">
      <c r="A156">
        <v>103152</v>
      </c>
      <c r="B156" t="s">
        <v>165</v>
      </c>
      <c r="C156" t="s">
        <v>622</v>
      </c>
      <c r="D156" t="s">
        <v>1041</v>
      </c>
      <c r="E156" t="s">
        <v>1291</v>
      </c>
      <c r="F156" t="s">
        <v>1343</v>
      </c>
      <c r="G156" s="2" t="s">
        <v>1593</v>
      </c>
      <c r="H156" s="2" t="s">
        <v>2053</v>
      </c>
      <c r="I156">
        <f>HYPERLINK("downloaded_images\A3-100177_front.jpeg", "A3-100177_front.jpeg")</f>
        <v>0</v>
      </c>
      <c r="J156">
        <f>HYPERLINK("downloaded_images\A3-100177_whole.jpeg", "A3-100177_whole.jpeg")</f>
        <v>0</v>
      </c>
      <c r="K156">
        <f>HYPERLINK("downloaded_images\A3-100177.jpeg", "A3-100177.jpeg")</f>
        <v>0</v>
      </c>
    </row>
    <row r="157" spans="1:11">
      <c r="A157">
        <v>103165</v>
      </c>
      <c r="B157" t="s">
        <v>166</v>
      </c>
      <c r="C157" t="s">
        <v>623</v>
      </c>
      <c r="D157" t="s">
        <v>1042</v>
      </c>
      <c r="E157" t="s">
        <v>1291</v>
      </c>
      <c r="F157" t="s">
        <v>1343</v>
      </c>
      <c r="G157" s="2" t="s">
        <v>1594</v>
      </c>
      <c r="H157" s="2" t="s">
        <v>2054</v>
      </c>
      <c r="I157">
        <f>HYPERLINK("downloaded_images\A3-100178_front.jpeg", "A3-100178_front.jpeg")</f>
        <v>0</v>
      </c>
      <c r="J157">
        <f>HYPERLINK("downloaded_images\A3-100178_whole.jpeg", "A3-100178_whole.jpeg")</f>
        <v>0</v>
      </c>
      <c r="K157">
        <f>HYPERLINK("downloaded_images\A3-100178.jpeg", "A3-100178.jpeg")</f>
        <v>0</v>
      </c>
    </row>
    <row r="158" spans="1:11">
      <c r="A158">
        <v>103282</v>
      </c>
      <c r="B158" t="s">
        <v>167</v>
      </c>
      <c r="C158" t="s">
        <v>624</v>
      </c>
      <c r="D158" t="s">
        <v>1043</v>
      </c>
      <c r="E158" t="s">
        <v>1291</v>
      </c>
      <c r="F158" t="s">
        <v>1308</v>
      </c>
      <c r="G158" s="2" t="s">
        <v>1595</v>
      </c>
      <c r="H158" s="2" t="s">
        <v>2055</v>
      </c>
      <c r="I158">
        <f>HYPERLINK("downloaded_images\A3-100340_front.jpeg", "A3-100340_front.jpeg")</f>
        <v>0</v>
      </c>
      <c r="J158">
        <f>HYPERLINK("downloaded_images\A3-100340_whole.jpeg", "A3-100340_whole.jpeg")</f>
        <v>0</v>
      </c>
      <c r="K158">
        <f>HYPERLINK("downloaded_images\A3-100340.jpeg", "A3-100340.jpeg")</f>
        <v>0</v>
      </c>
    </row>
    <row r="159" spans="1:11">
      <c r="A159">
        <v>103290</v>
      </c>
      <c r="B159" t="s">
        <v>168</v>
      </c>
      <c r="C159" t="s">
        <v>625</v>
      </c>
      <c r="D159" t="s">
        <v>1044</v>
      </c>
      <c r="E159" t="s">
        <v>1291</v>
      </c>
      <c r="F159" t="s">
        <v>1344</v>
      </c>
      <c r="G159" s="2" t="s">
        <v>1596</v>
      </c>
      <c r="H159" s="2" t="s">
        <v>2056</v>
      </c>
      <c r="I159">
        <f>HYPERLINK("downloaded_images\A3-100160_front.jpeg", "A3-100160_front.jpeg")</f>
        <v>0</v>
      </c>
      <c r="J159">
        <f>HYPERLINK("downloaded_images\A3-100160_whole.jpeg", "A3-100160_whole.jpeg")</f>
        <v>0</v>
      </c>
      <c r="K159">
        <f>HYPERLINK("downloaded_images\A3-100160.jpeg", "A3-100160.jpeg")</f>
        <v>0</v>
      </c>
    </row>
    <row r="160" spans="1:11">
      <c r="A160">
        <v>103292</v>
      </c>
      <c r="B160" t="s">
        <v>169</v>
      </c>
      <c r="C160" t="s">
        <v>626</v>
      </c>
      <c r="D160" t="s">
        <v>1045</v>
      </c>
      <c r="E160" t="s">
        <v>1291</v>
      </c>
      <c r="F160" t="s">
        <v>1344</v>
      </c>
      <c r="G160" s="2" t="s">
        <v>1597</v>
      </c>
      <c r="H160" s="2" t="s">
        <v>2057</v>
      </c>
      <c r="I160">
        <f>HYPERLINK("downloaded_images\A3-100279_front.jpeg", "A3-100279_front.jpeg")</f>
        <v>0</v>
      </c>
      <c r="J160">
        <f>HYPERLINK("downloaded_images\A3-100279_whole.jpeg", "A3-100279_whole.jpeg")</f>
        <v>0</v>
      </c>
      <c r="K160">
        <f>HYPERLINK("downloaded_images\A3-100279.jpeg", "A3-100279.jpeg")</f>
        <v>0</v>
      </c>
    </row>
    <row r="161" spans="1:11">
      <c r="A161">
        <v>103359</v>
      </c>
      <c r="B161" t="s">
        <v>170</v>
      </c>
      <c r="C161" t="s">
        <v>627</v>
      </c>
      <c r="D161" t="s">
        <v>1046</v>
      </c>
      <c r="E161" t="s">
        <v>1291</v>
      </c>
      <c r="F161" t="s">
        <v>1308</v>
      </c>
      <c r="G161" s="2" t="s">
        <v>1598</v>
      </c>
      <c r="H161" s="2" t="s">
        <v>2058</v>
      </c>
      <c r="I161">
        <f>HYPERLINK("downloaded_images\A3-100331_front.jpeg", "A3-100331_front.jpeg")</f>
        <v>0</v>
      </c>
      <c r="J161">
        <f>HYPERLINK("downloaded_images\A3-100331_whole.jpeg", "A3-100331_whole.jpeg")</f>
        <v>0</v>
      </c>
      <c r="K161">
        <f>HYPERLINK("downloaded_images\A3-100331.jpeg", "A3-100331.jpeg")</f>
        <v>0</v>
      </c>
    </row>
    <row r="162" spans="1:11">
      <c r="A162">
        <v>103362</v>
      </c>
      <c r="B162" t="s">
        <v>171</v>
      </c>
      <c r="C162" t="s">
        <v>628</v>
      </c>
      <c r="D162" t="s">
        <v>1047</v>
      </c>
      <c r="E162" t="s">
        <v>1291</v>
      </c>
      <c r="F162" t="s">
        <v>1308</v>
      </c>
      <c r="G162" s="2" t="s">
        <v>1599</v>
      </c>
      <c r="H162" s="2" t="s">
        <v>2059</v>
      </c>
      <c r="I162">
        <f>HYPERLINK("downloaded_images\A3-100332_front.jpeg", "A3-100332_front.jpeg")</f>
        <v>0</v>
      </c>
      <c r="J162">
        <f>HYPERLINK("downloaded_images\A3-100332_whole.jpeg", "A3-100332_whole.jpeg")</f>
        <v>0</v>
      </c>
      <c r="K162">
        <f>HYPERLINK("downloaded_images\A3-100332.jpeg", "A3-100332.jpeg")</f>
        <v>0</v>
      </c>
    </row>
    <row r="163" spans="1:11">
      <c r="A163">
        <v>103364</v>
      </c>
      <c r="B163" t="s">
        <v>172</v>
      </c>
      <c r="C163" t="s">
        <v>629</v>
      </c>
      <c r="D163" t="s">
        <v>1048</v>
      </c>
      <c r="E163" t="s">
        <v>1291</v>
      </c>
      <c r="F163" t="s">
        <v>1308</v>
      </c>
      <c r="G163" s="2" t="s">
        <v>1600</v>
      </c>
      <c r="H163" s="2" t="s">
        <v>2060</v>
      </c>
      <c r="I163">
        <f>HYPERLINK("downloaded_images\A3-100333_front.jpeg", "A3-100333_front.jpeg")</f>
        <v>0</v>
      </c>
      <c r="J163">
        <f>HYPERLINK("downloaded_images\A3-100333_whole.jpeg", "A3-100333_whole.jpeg")</f>
        <v>0</v>
      </c>
      <c r="K163">
        <f>HYPERLINK("downloaded_images\A3-100333.jpeg", "A3-100333.jpeg")</f>
        <v>0</v>
      </c>
    </row>
    <row r="164" spans="1:11">
      <c r="A164">
        <v>103365</v>
      </c>
      <c r="B164" t="s">
        <v>172</v>
      </c>
      <c r="C164" t="s">
        <v>630</v>
      </c>
      <c r="D164" t="s">
        <v>1048</v>
      </c>
      <c r="E164" t="s">
        <v>1291</v>
      </c>
      <c r="F164" t="s">
        <v>1308</v>
      </c>
      <c r="G164" s="2" t="s">
        <v>1601</v>
      </c>
      <c r="H164" s="2" t="s">
        <v>2061</v>
      </c>
      <c r="I164">
        <f>HYPERLINK("downloaded_images\A3-100334_front.jpeg", "A3-100334_front.jpeg")</f>
        <v>0</v>
      </c>
      <c r="J164">
        <f>HYPERLINK("downloaded_images\A3-100334_whole.jpeg", "A3-100334_whole.jpeg")</f>
        <v>0</v>
      </c>
      <c r="K164">
        <f>HYPERLINK("downloaded_images\A3-100334.jpeg", "A3-100334.jpeg")</f>
        <v>0</v>
      </c>
    </row>
    <row r="165" spans="1:11">
      <c r="A165">
        <v>103367</v>
      </c>
      <c r="B165" t="s">
        <v>173</v>
      </c>
      <c r="C165" t="s">
        <v>631</v>
      </c>
      <c r="D165" t="s">
        <v>1049</v>
      </c>
      <c r="E165" t="s">
        <v>1291</v>
      </c>
      <c r="F165" t="s">
        <v>1308</v>
      </c>
      <c r="G165" s="2" t="s">
        <v>1602</v>
      </c>
      <c r="H165" s="2" t="s">
        <v>2062</v>
      </c>
      <c r="I165">
        <f>HYPERLINK("downloaded_images\A3-100134_front.jpeg", "A3-100134_front.jpeg")</f>
        <v>0</v>
      </c>
      <c r="J165">
        <f>HYPERLINK("downloaded_images\A3-100134_whole.jpeg", "A3-100134_whole.jpeg")</f>
        <v>0</v>
      </c>
      <c r="K165">
        <f>HYPERLINK("downloaded_images\A3-100134.jpeg", "A3-100134.jpeg")</f>
        <v>0</v>
      </c>
    </row>
    <row r="166" spans="1:11">
      <c r="A166">
        <v>103368</v>
      </c>
      <c r="B166" t="s">
        <v>174</v>
      </c>
      <c r="C166" t="s">
        <v>632</v>
      </c>
      <c r="D166" t="s">
        <v>1050</v>
      </c>
      <c r="E166" t="s">
        <v>1291</v>
      </c>
      <c r="F166" t="s">
        <v>1308</v>
      </c>
      <c r="G166" s="2" t="s">
        <v>1603</v>
      </c>
      <c r="H166" s="2" t="s">
        <v>2063</v>
      </c>
      <c r="I166">
        <f>HYPERLINK("downloaded_images\A3-100135_front.jpeg", "A3-100135_front.jpeg")</f>
        <v>0</v>
      </c>
      <c r="J166">
        <f>HYPERLINK("downloaded_images\A3-100135_whole.jpeg", "A3-100135_whole.jpeg")</f>
        <v>0</v>
      </c>
      <c r="K166">
        <f>HYPERLINK("downloaded_images\A3-100135.jpeg", "A3-100135.jpeg")</f>
        <v>0</v>
      </c>
    </row>
    <row r="167" spans="1:11">
      <c r="A167">
        <v>103528</v>
      </c>
      <c r="B167" t="s">
        <v>175</v>
      </c>
      <c r="C167" t="s">
        <v>633</v>
      </c>
      <c r="D167" t="s">
        <v>1051</v>
      </c>
      <c r="E167" t="s">
        <v>1291</v>
      </c>
      <c r="F167" t="s">
        <v>1319</v>
      </c>
      <c r="G167" s="2" t="s">
        <v>1604</v>
      </c>
      <c r="H167" s="2" t="s">
        <v>2064</v>
      </c>
      <c r="I167" t="s">
        <v>2358</v>
      </c>
      <c r="J167" t="s">
        <v>2358</v>
      </c>
      <c r="K167" t="s">
        <v>2359</v>
      </c>
    </row>
    <row r="168" spans="1:11">
      <c r="A168">
        <v>103533</v>
      </c>
      <c r="B168" t="s">
        <v>175</v>
      </c>
      <c r="C168" t="s">
        <v>634</v>
      </c>
      <c r="D168" t="s">
        <v>1052</v>
      </c>
      <c r="E168" t="s">
        <v>1291</v>
      </c>
      <c r="F168" t="s">
        <v>1319</v>
      </c>
      <c r="G168" s="2" t="s">
        <v>1605</v>
      </c>
      <c r="H168" s="2" t="s">
        <v>2065</v>
      </c>
      <c r="I168" t="s">
        <v>2358</v>
      </c>
      <c r="J168" t="s">
        <v>2358</v>
      </c>
      <c r="K168" t="s">
        <v>2359</v>
      </c>
    </row>
    <row r="169" spans="1:11">
      <c r="A169">
        <v>103683</v>
      </c>
      <c r="B169" t="s">
        <v>176</v>
      </c>
      <c r="C169" t="s">
        <v>635</v>
      </c>
      <c r="D169" t="s">
        <v>1053</v>
      </c>
      <c r="E169" t="s">
        <v>1291</v>
      </c>
      <c r="F169" t="s">
        <v>1309</v>
      </c>
      <c r="G169" s="2" t="s">
        <v>1606</v>
      </c>
      <c r="H169" s="2" t="s">
        <v>2066</v>
      </c>
      <c r="I169">
        <f>HYPERLINK("downloaded_images\A3-100188_front.jpeg", "A3-100188_front.jpeg")</f>
        <v>0</v>
      </c>
      <c r="J169">
        <f>HYPERLINK("downloaded_images\A3-100188_whole.jpeg", "A3-100188_whole.jpeg")</f>
        <v>0</v>
      </c>
      <c r="K169">
        <f>HYPERLINK("downloaded_images\A3-100188.jpeg", "A3-100188.jpeg")</f>
        <v>0</v>
      </c>
    </row>
    <row r="170" spans="1:11">
      <c r="A170">
        <v>103774</v>
      </c>
      <c r="B170" t="s">
        <v>177</v>
      </c>
      <c r="C170" t="s">
        <v>636</v>
      </c>
      <c r="D170" t="s">
        <v>1054</v>
      </c>
      <c r="E170" t="s">
        <v>1291</v>
      </c>
      <c r="F170" t="s">
        <v>1309</v>
      </c>
      <c r="G170" s="2" t="s">
        <v>1607</v>
      </c>
      <c r="H170" s="2" t="s">
        <v>2067</v>
      </c>
      <c r="I170">
        <f>HYPERLINK("downloaded_images\A3-100189_front.jpeg", "A3-100189_front.jpeg")</f>
        <v>0</v>
      </c>
      <c r="J170">
        <f>HYPERLINK("downloaded_images\A3-100189_whole.jpeg", "A3-100189_whole.jpeg")</f>
        <v>0</v>
      </c>
      <c r="K170">
        <f>HYPERLINK("downloaded_images\A3-100189.jpeg", "A3-100189.jpeg")</f>
        <v>0</v>
      </c>
    </row>
    <row r="171" spans="1:11">
      <c r="A171">
        <v>103786</v>
      </c>
      <c r="B171" t="s">
        <v>178</v>
      </c>
      <c r="C171" t="s">
        <v>637</v>
      </c>
      <c r="D171" t="s">
        <v>1055</v>
      </c>
      <c r="E171" t="s">
        <v>1291</v>
      </c>
      <c r="F171" t="s">
        <v>1345</v>
      </c>
      <c r="G171" s="2" t="s">
        <v>1608</v>
      </c>
      <c r="H171" s="2" t="s">
        <v>2068</v>
      </c>
      <c r="I171" t="s">
        <v>2358</v>
      </c>
      <c r="J171" t="s">
        <v>2358</v>
      </c>
      <c r="K171" t="s">
        <v>2359</v>
      </c>
    </row>
    <row r="172" spans="1:11">
      <c r="A172">
        <v>104853</v>
      </c>
      <c r="B172" t="s">
        <v>179</v>
      </c>
      <c r="C172" t="s">
        <v>638</v>
      </c>
      <c r="D172" t="s">
        <v>1056</v>
      </c>
      <c r="E172" t="s">
        <v>1291</v>
      </c>
      <c r="F172" t="s">
        <v>1346</v>
      </c>
      <c r="G172" s="2" t="s">
        <v>1609</v>
      </c>
      <c r="H172" s="2" t="s">
        <v>2069</v>
      </c>
      <c r="I172">
        <f>HYPERLINK("downloaded_images\A3-100305_front.jpeg", "A3-100305_front.jpeg")</f>
        <v>0</v>
      </c>
      <c r="J172">
        <f>HYPERLINK("downloaded_images\A3-100305_whole.jpeg", "A3-100305_whole.jpeg")</f>
        <v>0</v>
      </c>
      <c r="K172">
        <f>HYPERLINK("downloaded_images\A3-100305.jpeg", "A3-100305.jpeg")</f>
        <v>0</v>
      </c>
    </row>
    <row r="173" spans="1:11">
      <c r="A173">
        <v>104984</v>
      </c>
      <c r="B173" t="s">
        <v>180</v>
      </c>
      <c r="C173" t="s">
        <v>639</v>
      </c>
      <c r="D173" t="s">
        <v>1057</v>
      </c>
      <c r="E173" t="s">
        <v>1291</v>
      </c>
      <c r="F173" t="s">
        <v>1347</v>
      </c>
      <c r="G173" s="2" t="s">
        <v>1610</v>
      </c>
      <c r="H173" s="2" t="s">
        <v>2070</v>
      </c>
      <c r="I173" t="s">
        <v>2358</v>
      </c>
      <c r="J173" t="s">
        <v>2358</v>
      </c>
      <c r="K173" t="s">
        <v>2359</v>
      </c>
    </row>
    <row r="174" spans="1:11">
      <c r="A174">
        <v>105577</v>
      </c>
      <c r="B174" t="s">
        <v>181</v>
      </c>
      <c r="C174" t="s">
        <v>640</v>
      </c>
      <c r="D174" t="s">
        <v>1058</v>
      </c>
      <c r="E174" t="s">
        <v>1291</v>
      </c>
      <c r="F174" t="s">
        <v>1343</v>
      </c>
      <c r="G174" s="2" t="s">
        <v>1611</v>
      </c>
      <c r="H174" s="2" t="s">
        <v>2071</v>
      </c>
      <c r="I174">
        <f>HYPERLINK("downloaded_images\A3-100179_front.jpeg", "A3-100179_front.jpeg")</f>
        <v>0</v>
      </c>
      <c r="J174">
        <f>HYPERLINK("downloaded_images\A3-100179_whole.jpeg", "A3-100179_whole.jpeg")</f>
        <v>0</v>
      </c>
      <c r="K174">
        <f>HYPERLINK("downloaded_images\A3-100179.jpeg", "A3-100179.jpeg")</f>
        <v>0</v>
      </c>
    </row>
    <row r="175" spans="1:11">
      <c r="A175">
        <v>105950</v>
      </c>
      <c r="B175" t="s">
        <v>182</v>
      </c>
      <c r="C175" t="s">
        <v>641</v>
      </c>
      <c r="D175" t="s">
        <v>1059</v>
      </c>
      <c r="E175" t="s">
        <v>1291</v>
      </c>
      <c r="F175" t="s">
        <v>1319</v>
      </c>
      <c r="G175" s="2" t="s">
        <v>1612</v>
      </c>
      <c r="H175" s="2" t="s">
        <v>2072</v>
      </c>
      <c r="I175" t="s">
        <v>2358</v>
      </c>
      <c r="J175" t="s">
        <v>2358</v>
      </c>
      <c r="K175" t="s">
        <v>2359</v>
      </c>
    </row>
    <row r="176" spans="1:11">
      <c r="A176">
        <v>106030</v>
      </c>
      <c r="B176" t="s">
        <v>183</v>
      </c>
      <c r="C176" t="s">
        <v>642</v>
      </c>
      <c r="D176" t="s">
        <v>1060</v>
      </c>
      <c r="E176" t="s">
        <v>1291</v>
      </c>
      <c r="F176" t="s">
        <v>1318</v>
      </c>
      <c r="G176" s="2" t="s">
        <v>1613</v>
      </c>
      <c r="H176" s="2" t="s">
        <v>2073</v>
      </c>
      <c r="I176">
        <f>HYPERLINK("downloaded_images\A3-100258_front.jpeg", "A3-100258_front.jpeg")</f>
        <v>0</v>
      </c>
      <c r="J176">
        <f>HYPERLINK("downloaded_images\A3-100258_whole.jpeg", "A3-100258_whole.jpeg")</f>
        <v>0</v>
      </c>
      <c r="K176">
        <f>HYPERLINK("downloaded_images\A3-100258.jpeg", "A3-100258.jpeg")</f>
        <v>0</v>
      </c>
    </row>
    <row r="177" spans="1:11">
      <c r="A177">
        <v>106033</v>
      </c>
      <c r="B177" t="s">
        <v>184</v>
      </c>
      <c r="C177" t="s">
        <v>643</v>
      </c>
      <c r="D177" t="s">
        <v>1061</v>
      </c>
      <c r="E177" t="s">
        <v>1291</v>
      </c>
      <c r="F177" t="s">
        <v>1318</v>
      </c>
      <c r="G177" s="2" t="s">
        <v>1614</v>
      </c>
      <c r="H177" s="2" t="s">
        <v>2074</v>
      </c>
      <c r="I177">
        <f>HYPERLINK("downloaded_images\A3-100207_front.jpeg", "A3-100207_front.jpeg")</f>
        <v>0</v>
      </c>
      <c r="J177">
        <f>HYPERLINK("downloaded_images\A3-100207_whole.jpeg", "A3-100207_whole.jpeg")</f>
        <v>0</v>
      </c>
      <c r="K177">
        <f>HYPERLINK("downloaded_images\A3-100207.jpeg", "A3-100207.jpeg")</f>
        <v>0</v>
      </c>
    </row>
    <row r="178" spans="1:11">
      <c r="A178">
        <v>106034</v>
      </c>
      <c r="B178" t="s">
        <v>185</v>
      </c>
      <c r="C178" t="s">
        <v>644</v>
      </c>
      <c r="D178" t="s">
        <v>1062</v>
      </c>
      <c r="E178" t="s">
        <v>1291</v>
      </c>
      <c r="F178" t="s">
        <v>1318</v>
      </c>
      <c r="G178" s="2" t="s">
        <v>1615</v>
      </c>
      <c r="H178" s="2" t="s">
        <v>2075</v>
      </c>
      <c r="I178">
        <f>HYPERLINK("downloaded_images\A3-100349_front.jpeg", "A3-100349_front.jpeg")</f>
        <v>0</v>
      </c>
      <c r="J178">
        <f>HYPERLINK("downloaded_images\A3-100349_whole.jpeg", "A3-100349_whole.jpeg")</f>
        <v>0</v>
      </c>
      <c r="K178">
        <f>HYPERLINK("downloaded_images\A3-100349.jpeg", "A3-100349.jpeg")</f>
        <v>0</v>
      </c>
    </row>
    <row r="179" spans="1:11">
      <c r="A179">
        <v>106061</v>
      </c>
      <c r="B179" t="s">
        <v>186</v>
      </c>
      <c r="C179" t="s">
        <v>645</v>
      </c>
      <c r="D179" t="s">
        <v>1063</v>
      </c>
      <c r="E179" t="s">
        <v>1291</v>
      </c>
      <c r="F179" t="s">
        <v>1318</v>
      </c>
      <c r="G179" s="2" t="s">
        <v>1616</v>
      </c>
      <c r="H179" s="2" t="s">
        <v>2076</v>
      </c>
      <c r="I179">
        <f>HYPERLINK("downloaded_images\A3-100208_front.jpeg", "A3-100208_front.jpeg")</f>
        <v>0</v>
      </c>
      <c r="J179">
        <f>HYPERLINK("downloaded_images\A3-100208_whole.jpeg", "A3-100208_whole.jpeg")</f>
        <v>0</v>
      </c>
      <c r="K179">
        <f>HYPERLINK("downloaded_images\A3-100208.jpeg", "A3-100208.jpeg")</f>
        <v>0</v>
      </c>
    </row>
    <row r="180" spans="1:11">
      <c r="A180">
        <v>106066</v>
      </c>
      <c r="B180" t="s">
        <v>187</v>
      </c>
      <c r="C180" t="s">
        <v>646</v>
      </c>
      <c r="D180" t="s">
        <v>1064</v>
      </c>
      <c r="E180" t="s">
        <v>1291</v>
      </c>
      <c r="F180" t="s">
        <v>1318</v>
      </c>
      <c r="G180" s="2" t="s">
        <v>1617</v>
      </c>
      <c r="H180" s="2" t="s">
        <v>2077</v>
      </c>
      <c r="I180">
        <f>HYPERLINK("downloaded_images\A3-100417_front.jpeg", "A3-100417_front.jpeg")</f>
        <v>0</v>
      </c>
      <c r="J180">
        <f>HYPERLINK("downloaded_images\A3-100417_whole.jpeg", "A3-100417_whole.jpeg")</f>
        <v>0</v>
      </c>
      <c r="K180">
        <f>HYPERLINK("downloaded_images\A3-100417.jpeg", "A3-100417.jpeg")</f>
        <v>0</v>
      </c>
    </row>
    <row r="181" spans="1:11">
      <c r="A181">
        <v>106068</v>
      </c>
      <c r="B181" t="s">
        <v>188</v>
      </c>
      <c r="C181" t="s">
        <v>647</v>
      </c>
      <c r="D181" t="s">
        <v>1065</v>
      </c>
      <c r="E181" t="s">
        <v>1291</v>
      </c>
      <c r="F181" t="s">
        <v>1318</v>
      </c>
      <c r="G181" s="2" t="s">
        <v>1618</v>
      </c>
      <c r="H181" s="2" t="s">
        <v>2078</v>
      </c>
      <c r="I181">
        <f>HYPERLINK("downloaded_images\A3-100209_front.jpeg", "A3-100209_front.jpeg")</f>
        <v>0</v>
      </c>
      <c r="J181">
        <f>HYPERLINK("downloaded_images\A3-100209_whole.jpeg", "A3-100209_whole.jpeg")</f>
        <v>0</v>
      </c>
      <c r="K181">
        <f>HYPERLINK("downloaded_images\A3-100209.jpeg", "A3-100209.jpeg")</f>
        <v>0</v>
      </c>
    </row>
    <row r="182" spans="1:11">
      <c r="A182">
        <v>106086</v>
      </c>
      <c r="B182" t="s">
        <v>189</v>
      </c>
      <c r="C182" t="s">
        <v>648</v>
      </c>
      <c r="D182" t="s">
        <v>1066</v>
      </c>
      <c r="E182" t="s">
        <v>1291</v>
      </c>
      <c r="F182" t="s">
        <v>1318</v>
      </c>
      <c r="G182" s="2" t="s">
        <v>1619</v>
      </c>
      <c r="H182" s="2" t="s">
        <v>2079</v>
      </c>
      <c r="I182">
        <f>HYPERLINK("downloaded_images\A3-100201_front.jpeg", "A3-100201_front.jpeg")</f>
        <v>0</v>
      </c>
      <c r="J182">
        <f>HYPERLINK("downloaded_images\A3-100201_whole.jpeg", "A3-100201_whole.jpeg")</f>
        <v>0</v>
      </c>
      <c r="K182">
        <f>HYPERLINK("downloaded_images\A3-100201.jpeg", "A3-100201.jpeg")</f>
        <v>0</v>
      </c>
    </row>
    <row r="183" spans="1:11">
      <c r="A183">
        <v>106187</v>
      </c>
      <c r="B183" t="s">
        <v>190</v>
      </c>
      <c r="C183" t="s">
        <v>649</v>
      </c>
      <c r="D183" t="s">
        <v>1067</v>
      </c>
      <c r="E183" t="s">
        <v>1291</v>
      </c>
      <c r="F183" t="s">
        <v>1348</v>
      </c>
      <c r="G183" s="2" t="s">
        <v>1620</v>
      </c>
      <c r="H183" s="2" t="s">
        <v>2080</v>
      </c>
      <c r="I183" t="s">
        <v>2358</v>
      </c>
      <c r="J183" t="s">
        <v>2358</v>
      </c>
      <c r="K183" t="s">
        <v>2359</v>
      </c>
    </row>
    <row r="184" spans="1:11">
      <c r="A184">
        <v>106209</v>
      </c>
      <c r="B184" t="s">
        <v>191</v>
      </c>
      <c r="C184" t="s">
        <v>650</v>
      </c>
      <c r="D184" t="s">
        <v>1068</v>
      </c>
      <c r="E184" t="s">
        <v>1291</v>
      </c>
      <c r="F184" t="s">
        <v>1349</v>
      </c>
      <c r="G184" s="2" t="s">
        <v>1621</v>
      </c>
      <c r="H184" s="2" t="s">
        <v>2081</v>
      </c>
      <c r="I184">
        <f>HYPERLINK("downloaded_images\A3-100198_front.jpeg", "A3-100198_front.jpeg")</f>
        <v>0</v>
      </c>
      <c r="J184">
        <f>HYPERLINK("downloaded_images\A3-100198_whole.jpeg", "A3-100198_whole.jpeg")</f>
        <v>0</v>
      </c>
      <c r="K184">
        <f>HYPERLINK("downloaded_images\A3-100198.jpeg", "A3-100198.jpeg")</f>
        <v>0</v>
      </c>
    </row>
    <row r="185" spans="1:11">
      <c r="A185">
        <v>106274</v>
      </c>
      <c r="B185" t="s">
        <v>192</v>
      </c>
      <c r="C185" t="s">
        <v>651</v>
      </c>
      <c r="D185" t="s">
        <v>1069</v>
      </c>
      <c r="E185" t="s">
        <v>1291</v>
      </c>
      <c r="F185" t="s">
        <v>1350</v>
      </c>
      <c r="G185" s="2" t="s">
        <v>1622</v>
      </c>
      <c r="H185" s="2" t="s">
        <v>2082</v>
      </c>
      <c r="I185">
        <f>HYPERLINK("downloaded_images\A3-100810_front.jpeg", "A3-100810_front.jpeg")</f>
        <v>0</v>
      </c>
      <c r="J185">
        <f>HYPERLINK("downloaded_images\A3-100810_whole.jpeg", "A3-100810_whole.jpeg")</f>
        <v>0</v>
      </c>
      <c r="K185">
        <f>HYPERLINK("downloaded_images\A3-100810.jpeg", "A3-100810.jpeg")</f>
        <v>0</v>
      </c>
    </row>
    <row r="186" spans="1:11">
      <c r="A186">
        <v>106280</v>
      </c>
      <c r="B186" t="s">
        <v>193</v>
      </c>
      <c r="C186" t="s">
        <v>652</v>
      </c>
      <c r="D186" t="s">
        <v>1070</v>
      </c>
      <c r="E186" t="s">
        <v>1291</v>
      </c>
      <c r="F186" t="s">
        <v>1350</v>
      </c>
      <c r="G186" s="2" t="s">
        <v>1623</v>
      </c>
      <c r="H186" s="2" t="s">
        <v>2083</v>
      </c>
      <c r="I186">
        <f>HYPERLINK("downloaded_images\A3-100811_front.jpeg", "A3-100811_front.jpeg")</f>
        <v>0</v>
      </c>
      <c r="J186">
        <f>HYPERLINK("downloaded_images\A3-100811_whole.jpeg", "A3-100811_whole.jpeg")</f>
        <v>0</v>
      </c>
      <c r="K186">
        <f>HYPERLINK("downloaded_images\A3-100811.jpeg", "A3-100811.jpeg")</f>
        <v>0</v>
      </c>
    </row>
    <row r="187" spans="1:11">
      <c r="A187">
        <v>106418</v>
      </c>
      <c r="B187" t="s">
        <v>194</v>
      </c>
      <c r="C187" t="s">
        <v>653</v>
      </c>
      <c r="D187" t="s">
        <v>1071</v>
      </c>
      <c r="E187" t="s">
        <v>1291</v>
      </c>
      <c r="F187" t="s">
        <v>1349</v>
      </c>
      <c r="G187" s="2" t="s">
        <v>1624</v>
      </c>
      <c r="H187" s="2" t="s">
        <v>2084</v>
      </c>
      <c r="I187">
        <f>HYPERLINK("downloaded_images\A3-100225_front.jpeg", "A3-100225_front.jpeg")</f>
        <v>0</v>
      </c>
      <c r="J187">
        <f>HYPERLINK("downloaded_images\A3-100225_whole.jpeg", "A3-100225_whole.jpeg")</f>
        <v>0</v>
      </c>
      <c r="K187">
        <f>HYPERLINK("downloaded_images\A3-100225.jpeg", "A3-100225.jpeg")</f>
        <v>0</v>
      </c>
    </row>
    <row r="188" spans="1:11">
      <c r="A188">
        <v>106432</v>
      </c>
      <c r="B188" t="s">
        <v>195</v>
      </c>
      <c r="C188" t="s">
        <v>654</v>
      </c>
      <c r="D188" t="s">
        <v>1072</v>
      </c>
      <c r="E188" t="s">
        <v>1291</v>
      </c>
      <c r="F188" t="s">
        <v>1348</v>
      </c>
      <c r="G188" s="2" t="s">
        <v>1625</v>
      </c>
      <c r="H188" s="2" t="s">
        <v>2085</v>
      </c>
      <c r="I188" t="s">
        <v>2358</v>
      </c>
      <c r="J188" t="s">
        <v>2358</v>
      </c>
      <c r="K188" t="s">
        <v>2359</v>
      </c>
    </row>
    <row r="189" spans="1:11">
      <c r="A189">
        <v>106433</v>
      </c>
      <c r="B189" t="s">
        <v>196</v>
      </c>
      <c r="C189" t="s">
        <v>655</v>
      </c>
      <c r="D189" t="s">
        <v>1073</v>
      </c>
      <c r="E189" t="s">
        <v>1291</v>
      </c>
      <c r="F189" t="s">
        <v>1348</v>
      </c>
      <c r="G189" s="2" t="s">
        <v>1626</v>
      </c>
      <c r="H189" s="2" t="s">
        <v>2086</v>
      </c>
      <c r="I189" t="s">
        <v>2358</v>
      </c>
      <c r="J189" t="s">
        <v>2358</v>
      </c>
      <c r="K189" t="s">
        <v>2359</v>
      </c>
    </row>
    <row r="190" spans="1:11">
      <c r="A190">
        <v>106438</v>
      </c>
      <c r="B190" t="s">
        <v>197</v>
      </c>
      <c r="C190" t="s">
        <v>656</v>
      </c>
      <c r="D190" t="s">
        <v>1074</v>
      </c>
      <c r="E190" t="s">
        <v>1291</v>
      </c>
      <c r="F190" t="s">
        <v>1348</v>
      </c>
      <c r="G190" s="2" t="s">
        <v>1627</v>
      </c>
      <c r="H190" s="2" t="s">
        <v>2087</v>
      </c>
      <c r="I190" t="s">
        <v>2358</v>
      </c>
      <c r="J190" t="s">
        <v>2358</v>
      </c>
      <c r="K190" t="s">
        <v>2359</v>
      </c>
    </row>
    <row r="191" spans="1:11">
      <c r="A191">
        <v>106446</v>
      </c>
      <c r="B191" t="s">
        <v>198</v>
      </c>
      <c r="C191" t="s">
        <v>657</v>
      </c>
      <c r="D191" t="s">
        <v>1075</v>
      </c>
      <c r="E191" t="s">
        <v>1291</v>
      </c>
      <c r="F191" t="s">
        <v>1348</v>
      </c>
      <c r="G191" s="2" t="s">
        <v>1628</v>
      </c>
      <c r="H191" s="2" t="s">
        <v>2088</v>
      </c>
      <c r="I191" t="s">
        <v>2358</v>
      </c>
      <c r="J191" t="s">
        <v>2358</v>
      </c>
      <c r="K191" t="s">
        <v>2359</v>
      </c>
    </row>
    <row r="192" spans="1:11">
      <c r="A192">
        <v>106468</v>
      </c>
      <c r="B192" t="s">
        <v>199</v>
      </c>
      <c r="C192" t="s">
        <v>658</v>
      </c>
      <c r="D192" t="s">
        <v>1076</v>
      </c>
      <c r="E192" t="s">
        <v>1291</v>
      </c>
      <c r="F192" t="s">
        <v>1351</v>
      </c>
      <c r="G192" s="2" t="s">
        <v>1629</v>
      </c>
      <c r="H192" s="2" t="s">
        <v>2089</v>
      </c>
      <c r="I192">
        <f>HYPERLINK("downloaded_images\A3-100640_front.jpeg", "A3-100640_front.jpeg")</f>
        <v>0</v>
      </c>
      <c r="J192">
        <f>HYPERLINK("downloaded_images\A3-100640_whole.jpeg", "A3-100640_whole.jpeg")</f>
        <v>0</v>
      </c>
      <c r="K192">
        <f>HYPERLINK("downloaded_images\A3-100640.jpeg", "A3-100640.jpeg")</f>
        <v>0</v>
      </c>
    </row>
    <row r="193" spans="1:11">
      <c r="A193">
        <v>106477</v>
      </c>
      <c r="B193" t="s">
        <v>200</v>
      </c>
      <c r="C193" t="s">
        <v>659</v>
      </c>
      <c r="D193" t="s">
        <v>1077</v>
      </c>
      <c r="E193" t="s">
        <v>1291</v>
      </c>
      <c r="F193" t="s">
        <v>1351</v>
      </c>
      <c r="G193" s="2" t="s">
        <v>1630</v>
      </c>
      <c r="H193" s="2" t="s">
        <v>2090</v>
      </c>
      <c r="I193">
        <f>HYPERLINK("downloaded_images\A3-100641_front.jpeg", "A3-100641_front.jpeg")</f>
        <v>0</v>
      </c>
      <c r="J193">
        <f>HYPERLINK("downloaded_images\A3-100641_whole.jpeg", "A3-100641_whole.jpeg")</f>
        <v>0</v>
      </c>
      <c r="K193">
        <f>HYPERLINK("downloaded_images\A3-100641.jpeg", "A3-100641.jpeg")</f>
        <v>0</v>
      </c>
    </row>
    <row r="194" spans="1:11">
      <c r="A194">
        <v>106481</v>
      </c>
      <c r="B194" t="s">
        <v>201</v>
      </c>
      <c r="C194" t="s">
        <v>660</v>
      </c>
      <c r="D194" t="s">
        <v>1078</v>
      </c>
      <c r="E194" t="s">
        <v>1291</v>
      </c>
      <c r="F194" t="s">
        <v>1351</v>
      </c>
      <c r="G194" s="2" t="s">
        <v>1631</v>
      </c>
      <c r="H194" s="2" t="s">
        <v>2091</v>
      </c>
      <c r="I194">
        <f>HYPERLINK("downloaded_images\A3-100642_front.jpeg", "A3-100642_front.jpeg")</f>
        <v>0</v>
      </c>
      <c r="J194">
        <f>HYPERLINK("downloaded_images\A3-100642_whole.jpeg", "A3-100642_whole.jpeg")</f>
        <v>0</v>
      </c>
      <c r="K194">
        <f>HYPERLINK("downloaded_images\A3-100642.jpeg", "A3-100642.jpeg")</f>
        <v>0</v>
      </c>
    </row>
    <row r="195" spans="1:11">
      <c r="A195">
        <v>108815</v>
      </c>
      <c r="B195" t="s">
        <v>202</v>
      </c>
      <c r="C195" t="s">
        <v>661</v>
      </c>
      <c r="D195" t="s">
        <v>1032</v>
      </c>
      <c r="E195" t="s">
        <v>1291</v>
      </c>
      <c r="F195" t="s">
        <v>1352</v>
      </c>
      <c r="G195" s="2" t="s">
        <v>1632</v>
      </c>
      <c r="H195" s="2" t="s">
        <v>2092</v>
      </c>
      <c r="I195">
        <f>HYPERLINK("downloaded_images\A3-100542_front.jpeg", "A3-100542_front.jpeg")</f>
        <v>0</v>
      </c>
      <c r="J195">
        <f>HYPERLINK("downloaded_images\A3-100542_whole.jpeg", "A3-100542_whole.jpeg")</f>
        <v>0</v>
      </c>
      <c r="K195">
        <f>HYPERLINK("downloaded_images\A3-100542.jpeg", "A3-100542.jpeg")</f>
        <v>0</v>
      </c>
    </row>
    <row r="196" spans="1:11">
      <c r="A196">
        <v>108817</v>
      </c>
      <c r="B196" t="s">
        <v>203</v>
      </c>
      <c r="C196" t="s">
        <v>662</v>
      </c>
      <c r="D196" t="s">
        <v>1079</v>
      </c>
      <c r="E196" t="s">
        <v>1291</v>
      </c>
      <c r="F196" t="s">
        <v>1352</v>
      </c>
      <c r="G196" s="2" t="s">
        <v>1633</v>
      </c>
      <c r="H196" s="2" t="s">
        <v>2093</v>
      </c>
      <c r="I196">
        <f>HYPERLINK("downloaded_images\A3-100543_front.jpeg", "A3-100543_front.jpeg")</f>
        <v>0</v>
      </c>
      <c r="J196">
        <f>HYPERLINK("downloaded_images\A3-100543_whole.jpeg", "A3-100543_whole.jpeg")</f>
        <v>0</v>
      </c>
      <c r="K196">
        <f>HYPERLINK("downloaded_images\A3-100543.jpeg", "A3-100543.jpeg")</f>
        <v>0</v>
      </c>
    </row>
    <row r="197" spans="1:11">
      <c r="A197">
        <v>108818</v>
      </c>
      <c r="B197" t="s">
        <v>204</v>
      </c>
      <c r="C197" t="s">
        <v>663</v>
      </c>
      <c r="D197" t="s">
        <v>1080</v>
      </c>
      <c r="E197" t="s">
        <v>1291</v>
      </c>
      <c r="F197" t="s">
        <v>1352</v>
      </c>
      <c r="G197" s="2" t="s">
        <v>1634</v>
      </c>
      <c r="H197" s="2" t="s">
        <v>2094</v>
      </c>
      <c r="I197">
        <f>HYPERLINK("downloaded_images\A3-100544_front.jpeg", "A3-100544_front.jpeg")</f>
        <v>0</v>
      </c>
      <c r="J197">
        <f>HYPERLINK("downloaded_images\A3-100544_whole.jpeg", "A3-100544_whole.jpeg")</f>
        <v>0</v>
      </c>
      <c r="K197">
        <f>HYPERLINK("downloaded_images\A3-100544.jpeg", "A3-100544.jpeg")</f>
        <v>0</v>
      </c>
    </row>
    <row r="198" spans="1:11">
      <c r="A198">
        <v>108819</v>
      </c>
      <c r="B198" t="s">
        <v>205</v>
      </c>
      <c r="C198" t="s">
        <v>664</v>
      </c>
      <c r="D198" t="s">
        <v>1081</v>
      </c>
      <c r="E198" t="s">
        <v>1291</v>
      </c>
      <c r="F198" t="s">
        <v>1352</v>
      </c>
      <c r="G198" s="2" t="s">
        <v>1635</v>
      </c>
      <c r="H198" s="2" t="s">
        <v>2095</v>
      </c>
      <c r="I198">
        <f>HYPERLINK("downloaded_images\A3-100569_front.jpeg", "A3-100569_front.jpeg")</f>
        <v>0</v>
      </c>
      <c r="J198">
        <f>HYPERLINK("downloaded_images\A3-100569_whole.jpeg", "A3-100569_whole.jpeg")</f>
        <v>0</v>
      </c>
      <c r="K198">
        <f>HYPERLINK("downloaded_images\A3-100569.jpeg", "A3-100569.jpeg")</f>
        <v>0</v>
      </c>
    </row>
    <row r="199" spans="1:11">
      <c r="A199">
        <v>108820</v>
      </c>
      <c r="B199" t="s">
        <v>206</v>
      </c>
      <c r="C199" t="s">
        <v>665</v>
      </c>
      <c r="D199" t="s">
        <v>1082</v>
      </c>
      <c r="E199" t="s">
        <v>1291</v>
      </c>
      <c r="F199" t="s">
        <v>1352</v>
      </c>
      <c r="G199" s="2" t="s">
        <v>1636</v>
      </c>
      <c r="H199" s="2" t="s">
        <v>2096</v>
      </c>
      <c r="I199">
        <f>HYPERLINK("downloaded_images\A3-100545_front.jpeg", "A3-100545_front.jpeg")</f>
        <v>0</v>
      </c>
      <c r="J199">
        <f>HYPERLINK("downloaded_images\A3-100545_whole.jpeg", "A3-100545_whole.jpeg")</f>
        <v>0</v>
      </c>
      <c r="K199">
        <f>HYPERLINK("downloaded_images\A3-100545.jpeg", "A3-100545.jpeg")</f>
        <v>0</v>
      </c>
    </row>
    <row r="200" spans="1:11">
      <c r="A200">
        <v>108821</v>
      </c>
      <c r="B200" t="s">
        <v>207</v>
      </c>
      <c r="C200" t="s">
        <v>666</v>
      </c>
      <c r="D200" t="s">
        <v>1083</v>
      </c>
      <c r="E200" t="s">
        <v>1291</v>
      </c>
      <c r="F200" t="s">
        <v>1352</v>
      </c>
      <c r="G200" s="2" t="s">
        <v>1637</v>
      </c>
      <c r="H200" s="2" t="s">
        <v>2097</v>
      </c>
      <c r="I200">
        <f>HYPERLINK("downloaded_images\A3-100570_front.jpeg", "A3-100570_front.jpeg")</f>
        <v>0</v>
      </c>
      <c r="J200">
        <f>HYPERLINK("downloaded_images\A3-100570_whole.jpeg", "A3-100570_whole.jpeg")</f>
        <v>0</v>
      </c>
      <c r="K200">
        <f>HYPERLINK("downloaded_images\A3-100570.jpeg", "A3-100570.jpeg")</f>
        <v>0</v>
      </c>
    </row>
    <row r="201" spans="1:11">
      <c r="A201">
        <v>108824</v>
      </c>
      <c r="B201" t="s">
        <v>208</v>
      </c>
      <c r="C201" t="s">
        <v>667</v>
      </c>
      <c r="D201" t="s">
        <v>1084</v>
      </c>
      <c r="E201" t="s">
        <v>1291</v>
      </c>
      <c r="F201" t="s">
        <v>1352</v>
      </c>
      <c r="G201" s="2" t="s">
        <v>1638</v>
      </c>
      <c r="H201" s="2" t="s">
        <v>2098</v>
      </c>
      <c r="I201">
        <f>HYPERLINK("downloaded_images\A3-100575_front.jpeg", "A3-100575_front.jpeg")</f>
        <v>0</v>
      </c>
      <c r="J201">
        <f>HYPERLINK("downloaded_images\A3-100575_whole.jpeg", "A3-100575_whole.jpeg")</f>
        <v>0</v>
      </c>
      <c r="K201">
        <f>HYPERLINK("downloaded_images\A3-100575.jpeg", "A3-100575.jpeg")</f>
        <v>0</v>
      </c>
    </row>
    <row r="202" spans="1:11">
      <c r="A202">
        <v>108825</v>
      </c>
      <c r="B202" t="s">
        <v>209</v>
      </c>
      <c r="C202" t="s">
        <v>668</v>
      </c>
      <c r="D202" t="s">
        <v>1085</v>
      </c>
      <c r="E202" t="s">
        <v>1291</v>
      </c>
      <c r="F202" t="s">
        <v>1352</v>
      </c>
      <c r="G202" s="2" t="s">
        <v>1639</v>
      </c>
      <c r="H202" s="2" t="s">
        <v>2099</v>
      </c>
      <c r="I202">
        <f>HYPERLINK("downloaded_images\A3-100638_front.jpeg", "A3-100638_front.jpeg")</f>
        <v>0</v>
      </c>
      <c r="J202">
        <f>HYPERLINK("downloaded_images\A3-100638_whole.jpeg", "A3-100638_whole.jpeg")</f>
        <v>0</v>
      </c>
      <c r="K202">
        <f>HYPERLINK("downloaded_images\A3-100638.jpeg", "A3-100638.jpeg")</f>
        <v>0</v>
      </c>
    </row>
    <row r="203" spans="1:11">
      <c r="A203">
        <v>108906</v>
      </c>
      <c r="B203" t="s">
        <v>210</v>
      </c>
      <c r="C203" t="s">
        <v>669</v>
      </c>
      <c r="D203" t="s">
        <v>1086</v>
      </c>
      <c r="E203" t="s">
        <v>1291</v>
      </c>
      <c r="F203" t="s">
        <v>1353</v>
      </c>
      <c r="G203" s="2" t="s">
        <v>1640</v>
      </c>
      <c r="H203" s="2" t="s">
        <v>2100</v>
      </c>
      <c r="I203">
        <f>HYPERLINK("downloaded_images\A3-100159_front.jpeg", "A3-100159_front.jpeg")</f>
        <v>0</v>
      </c>
      <c r="J203">
        <f>HYPERLINK("downloaded_images\A3-100159_whole.jpeg", "A3-100159_whole.jpeg")</f>
        <v>0</v>
      </c>
      <c r="K203">
        <f>HYPERLINK("downloaded_images\A3-100159.jpeg", "A3-100159.jpeg")</f>
        <v>0</v>
      </c>
    </row>
    <row r="204" spans="1:11">
      <c r="A204">
        <v>109227</v>
      </c>
      <c r="B204" t="s">
        <v>211</v>
      </c>
      <c r="C204" t="s">
        <v>670</v>
      </c>
      <c r="D204" t="s">
        <v>1087</v>
      </c>
      <c r="E204" t="s">
        <v>1291</v>
      </c>
      <c r="F204" t="s">
        <v>1354</v>
      </c>
      <c r="G204" s="2" t="s">
        <v>1641</v>
      </c>
      <c r="H204" s="2" t="s">
        <v>2101</v>
      </c>
      <c r="I204" t="s">
        <v>2358</v>
      </c>
      <c r="J204" t="s">
        <v>2358</v>
      </c>
      <c r="K204" t="s">
        <v>2359</v>
      </c>
    </row>
    <row r="205" spans="1:11">
      <c r="A205">
        <v>109235</v>
      </c>
      <c r="B205" t="s">
        <v>212</v>
      </c>
      <c r="C205" t="s">
        <v>671</v>
      </c>
      <c r="D205" t="s">
        <v>1088</v>
      </c>
      <c r="E205" t="s">
        <v>1291</v>
      </c>
      <c r="F205" t="s">
        <v>1354</v>
      </c>
      <c r="G205" s="2" t="s">
        <v>1642</v>
      </c>
      <c r="H205" s="2" t="s">
        <v>2102</v>
      </c>
      <c r="I205" t="s">
        <v>2358</v>
      </c>
      <c r="J205" t="s">
        <v>2358</v>
      </c>
      <c r="K205" t="s">
        <v>2359</v>
      </c>
    </row>
    <row r="206" spans="1:11">
      <c r="A206">
        <v>109625</v>
      </c>
      <c r="B206" t="s">
        <v>213</v>
      </c>
      <c r="C206" t="s">
        <v>672</v>
      </c>
      <c r="D206" t="s">
        <v>1089</v>
      </c>
      <c r="E206" t="s">
        <v>1291</v>
      </c>
      <c r="F206" t="s">
        <v>1325</v>
      </c>
      <c r="G206" s="2" t="s">
        <v>1643</v>
      </c>
      <c r="H206" s="2" t="s">
        <v>2103</v>
      </c>
      <c r="I206">
        <f>HYPERLINK("downloaded_images\A3-100428_front.jpeg", "A3-100428_front.jpeg")</f>
        <v>0</v>
      </c>
      <c r="J206">
        <f>HYPERLINK("downloaded_images\A3-100428_whole.jpeg", "A3-100428_whole.jpeg")</f>
        <v>0</v>
      </c>
      <c r="K206">
        <f>HYPERLINK("downloaded_images\A3-100428.jpeg", "A3-100428.jpeg")</f>
        <v>0</v>
      </c>
    </row>
    <row r="207" spans="1:11">
      <c r="A207">
        <v>109629</v>
      </c>
      <c r="B207" t="s">
        <v>214</v>
      </c>
      <c r="C207" t="s">
        <v>673</v>
      </c>
      <c r="D207" t="s">
        <v>1090</v>
      </c>
      <c r="E207" t="s">
        <v>1291</v>
      </c>
      <c r="F207" t="s">
        <v>1325</v>
      </c>
      <c r="G207" s="2" t="s">
        <v>1644</v>
      </c>
      <c r="H207" s="2" t="s">
        <v>2104</v>
      </c>
      <c r="I207">
        <f>HYPERLINK("downloaded_images\A3-100581_front.jpeg", "A3-100581_front.jpeg")</f>
        <v>0</v>
      </c>
      <c r="J207">
        <f>HYPERLINK("downloaded_images\A3-100581_whole.jpeg", "A3-100581_whole.jpeg")</f>
        <v>0</v>
      </c>
      <c r="K207">
        <f>HYPERLINK("downloaded_images\A3-100581.jpeg", "A3-100581.jpeg")</f>
        <v>0</v>
      </c>
    </row>
    <row r="208" spans="1:11">
      <c r="A208">
        <v>109633</v>
      </c>
      <c r="B208" t="s">
        <v>215</v>
      </c>
      <c r="C208" t="s">
        <v>674</v>
      </c>
      <c r="D208" t="s">
        <v>1091</v>
      </c>
      <c r="E208" t="s">
        <v>1291</v>
      </c>
      <c r="F208" t="s">
        <v>1325</v>
      </c>
      <c r="G208" s="2" t="s">
        <v>1645</v>
      </c>
      <c r="H208" s="2" t="s">
        <v>2105</v>
      </c>
      <c r="I208">
        <f>HYPERLINK("downloaded_images\A3-100366_front.jpeg", "A3-100366_front.jpeg")</f>
        <v>0</v>
      </c>
      <c r="J208">
        <f>HYPERLINK("downloaded_images\A3-100366_whole.jpeg", "A3-100366_whole.jpeg")</f>
        <v>0</v>
      </c>
      <c r="K208">
        <f>HYPERLINK("downloaded_images\A3-100366.jpeg", "A3-100366.jpeg")</f>
        <v>0</v>
      </c>
    </row>
    <row r="209" spans="1:11">
      <c r="A209">
        <v>109635</v>
      </c>
      <c r="B209" t="s">
        <v>216</v>
      </c>
      <c r="C209" t="s">
        <v>675</v>
      </c>
      <c r="D209" t="s">
        <v>1092</v>
      </c>
      <c r="E209" t="s">
        <v>1291</v>
      </c>
      <c r="F209" t="s">
        <v>1325</v>
      </c>
      <c r="G209" s="2" t="s">
        <v>1646</v>
      </c>
      <c r="H209" s="2" t="s">
        <v>2106</v>
      </c>
      <c r="I209">
        <f>HYPERLINK("downloaded_images\A3-100367_front.jpeg", "A3-100367_front.jpeg")</f>
        <v>0</v>
      </c>
      <c r="J209">
        <f>HYPERLINK("downloaded_images\A3-100367_whole.jpeg", "A3-100367_whole.jpeg")</f>
        <v>0</v>
      </c>
      <c r="K209">
        <f>HYPERLINK("downloaded_images\A3-100367.jpeg", "A3-100367.jpeg")</f>
        <v>0</v>
      </c>
    </row>
    <row r="210" spans="1:11">
      <c r="A210">
        <v>109658</v>
      </c>
      <c r="B210" t="s">
        <v>217</v>
      </c>
      <c r="C210" t="s">
        <v>676</v>
      </c>
      <c r="D210" t="s">
        <v>1093</v>
      </c>
      <c r="E210" t="s">
        <v>1291</v>
      </c>
      <c r="F210" t="s">
        <v>1355</v>
      </c>
      <c r="G210" s="2" t="s">
        <v>1647</v>
      </c>
      <c r="H210" s="2" t="s">
        <v>2107</v>
      </c>
      <c r="I210">
        <f>HYPERLINK("downloaded_images\A3-100814_front.jpeg", "A3-100814_front.jpeg")</f>
        <v>0</v>
      </c>
      <c r="J210">
        <f>HYPERLINK("downloaded_images\A3-100814_whole.jpeg", "A3-100814_whole.jpeg")</f>
        <v>0</v>
      </c>
      <c r="K210">
        <f>HYPERLINK("downloaded_images\A3-100814.jpeg", "A3-100814.jpeg")</f>
        <v>0</v>
      </c>
    </row>
    <row r="211" spans="1:11">
      <c r="A211">
        <v>109666</v>
      </c>
      <c r="B211" t="s">
        <v>218</v>
      </c>
      <c r="C211" t="s">
        <v>677</v>
      </c>
      <c r="D211" t="s">
        <v>1094</v>
      </c>
      <c r="E211" t="s">
        <v>1291</v>
      </c>
      <c r="F211" t="s">
        <v>1332</v>
      </c>
      <c r="G211" s="2" t="s">
        <v>1648</v>
      </c>
      <c r="H211" s="2" t="s">
        <v>2108</v>
      </c>
      <c r="I211">
        <f>HYPERLINK("downloaded_images\A3-100321_front.jpeg", "A3-100321_front.jpeg")</f>
        <v>0</v>
      </c>
      <c r="J211">
        <f>HYPERLINK("downloaded_images\A3-100321_whole.jpeg", "A3-100321_whole.jpeg")</f>
        <v>0</v>
      </c>
      <c r="K211">
        <f>HYPERLINK("downloaded_images\A3-100321.jpeg", "A3-100321.jpeg")</f>
        <v>0</v>
      </c>
    </row>
    <row r="212" spans="1:11">
      <c r="A212">
        <v>109684</v>
      </c>
      <c r="B212" t="s">
        <v>219</v>
      </c>
      <c r="C212" t="s">
        <v>678</v>
      </c>
      <c r="D212" t="s">
        <v>1095</v>
      </c>
      <c r="E212" t="s">
        <v>1291</v>
      </c>
      <c r="F212" t="s">
        <v>1355</v>
      </c>
      <c r="G212" s="2" t="s">
        <v>1649</v>
      </c>
      <c r="H212" s="2" t="s">
        <v>2109</v>
      </c>
      <c r="I212">
        <f>HYPERLINK("downloaded_images\A3-100815_front.jpeg", "A3-100815_front.jpeg")</f>
        <v>0</v>
      </c>
      <c r="J212">
        <f>HYPERLINK("downloaded_images\A3-100815_whole.jpeg", "A3-100815_whole.jpeg")</f>
        <v>0</v>
      </c>
      <c r="K212">
        <f>HYPERLINK("downloaded_images\A3-100815.jpeg", "A3-100815.jpeg")</f>
        <v>0</v>
      </c>
    </row>
    <row r="213" spans="1:11">
      <c r="A213">
        <v>109685</v>
      </c>
      <c r="B213" t="s">
        <v>220</v>
      </c>
      <c r="C213" t="s">
        <v>679</v>
      </c>
      <c r="D213" t="s">
        <v>1096</v>
      </c>
      <c r="E213" t="s">
        <v>1291</v>
      </c>
      <c r="F213" t="s">
        <v>1355</v>
      </c>
      <c r="G213" s="2" t="s">
        <v>1650</v>
      </c>
      <c r="H213" s="2" t="s">
        <v>2110</v>
      </c>
      <c r="I213">
        <f>HYPERLINK("downloaded_images\A3-100816_front.jpeg", "A3-100816_front.jpeg")</f>
        <v>0</v>
      </c>
      <c r="J213">
        <f>HYPERLINK("downloaded_images\A3-100816_whole.jpeg", "A3-100816_whole.jpeg")</f>
        <v>0</v>
      </c>
      <c r="K213">
        <f>HYPERLINK("downloaded_images\A3-100816.jpeg", "A3-100816.jpeg")</f>
        <v>0</v>
      </c>
    </row>
    <row r="214" spans="1:11">
      <c r="A214">
        <v>110518</v>
      </c>
      <c r="B214" t="s">
        <v>221</v>
      </c>
      <c r="C214" t="s">
        <v>680</v>
      </c>
      <c r="D214" t="s">
        <v>1097</v>
      </c>
      <c r="E214" t="s">
        <v>1291</v>
      </c>
      <c r="F214" t="s">
        <v>1356</v>
      </c>
      <c r="G214" s="2" t="s">
        <v>1651</v>
      </c>
      <c r="H214" s="2" t="s">
        <v>2111</v>
      </c>
      <c r="I214" t="s">
        <v>2358</v>
      </c>
      <c r="J214" t="s">
        <v>2358</v>
      </c>
      <c r="K214" t="s">
        <v>2359</v>
      </c>
    </row>
    <row r="215" spans="1:11">
      <c r="A215">
        <v>110610</v>
      </c>
      <c r="B215" t="s">
        <v>222</v>
      </c>
      <c r="C215" t="s">
        <v>681</v>
      </c>
      <c r="D215" t="s">
        <v>1098</v>
      </c>
      <c r="E215" t="s">
        <v>1291</v>
      </c>
      <c r="F215" t="s">
        <v>1318</v>
      </c>
      <c r="G215" s="2" t="s">
        <v>1652</v>
      </c>
      <c r="H215" s="2" t="s">
        <v>2112</v>
      </c>
      <c r="I215">
        <f>HYPERLINK("downloaded_images\03-1332_front.jpeg", "03-1332_front.jpeg")</f>
        <v>0</v>
      </c>
      <c r="J215">
        <f>HYPERLINK("downloaded_images\03-1332_whole.jpeg", "03-1332_whole.jpeg")</f>
        <v>0</v>
      </c>
      <c r="K215">
        <f>HYPERLINK("downloaded_images\03-1332.jpeg", "03-1332.jpeg")</f>
        <v>0</v>
      </c>
    </row>
    <row r="216" spans="1:11">
      <c r="A216">
        <v>111743</v>
      </c>
      <c r="B216" t="s">
        <v>223</v>
      </c>
      <c r="C216" t="s">
        <v>682</v>
      </c>
      <c r="D216" t="s">
        <v>966</v>
      </c>
      <c r="E216" t="s">
        <v>1291</v>
      </c>
      <c r="F216" t="s">
        <v>1357</v>
      </c>
      <c r="G216" s="2" t="s">
        <v>1653</v>
      </c>
      <c r="H216" s="2" t="s">
        <v>2113</v>
      </c>
      <c r="I216">
        <f>HYPERLINK("downloaded_images\A3-100187_front.jpeg", "A3-100187_front.jpeg")</f>
        <v>0</v>
      </c>
      <c r="J216">
        <f>HYPERLINK("downloaded_images\A3-100187_whole.jpeg", "A3-100187_whole.jpeg")</f>
        <v>0</v>
      </c>
      <c r="K216">
        <f>HYPERLINK("downloaded_images\A3-100187.jpeg", "A3-100187.jpeg")</f>
        <v>0</v>
      </c>
    </row>
    <row r="217" spans="1:11">
      <c r="A217">
        <v>111804</v>
      </c>
      <c r="B217" t="s">
        <v>224</v>
      </c>
      <c r="C217" t="s">
        <v>683</v>
      </c>
      <c r="D217" t="s">
        <v>1060</v>
      </c>
      <c r="E217" t="s">
        <v>1291</v>
      </c>
      <c r="F217" t="s">
        <v>1318</v>
      </c>
      <c r="G217" s="2" t="s">
        <v>1654</v>
      </c>
      <c r="H217" s="2" t="s">
        <v>2114</v>
      </c>
      <c r="I217">
        <f>HYPERLINK("downloaded_images\03-1318_front.jpeg", "03-1318_front.jpeg")</f>
        <v>0</v>
      </c>
      <c r="J217">
        <f>HYPERLINK("downloaded_images\03-1318_whole.jpeg", "03-1318_whole.jpeg")</f>
        <v>0</v>
      </c>
      <c r="K217">
        <f>HYPERLINK("downloaded_images\03-1318.jpeg", "03-1318.jpeg")</f>
        <v>0</v>
      </c>
    </row>
    <row r="218" spans="1:11">
      <c r="A218">
        <v>111923</v>
      </c>
      <c r="B218" t="s">
        <v>225</v>
      </c>
      <c r="C218" t="s">
        <v>684</v>
      </c>
      <c r="D218" t="s">
        <v>1099</v>
      </c>
      <c r="E218" t="s">
        <v>1291</v>
      </c>
      <c r="F218" t="s">
        <v>1318</v>
      </c>
      <c r="G218" s="2" t="s">
        <v>1655</v>
      </c>
      <c r="H218" s="2" t="s">
        <v>2115</v>
      </c>
      <c r="I218">
        <f>HYPERLINK("downloaded_images\03-0604_front.jpeg", "03-0604_front.jpeg")</f>
        <v>0</v>
      </c>
      <c r="J218">
        <f>HYPERLINK("downloaded_images\03-0604_whole.jpeg", "03-0604_whole.jpeg")</f>
        <v>0</v>
      </c>
      <c r="K218">
        <f>HYPERLINK("downloaded_images\03-0604.jpeg", "03-0604.jpeg")</f>
        <v>0</v>
      </c>
    </row>
    <row r="219" spans="1:11">
      <c r="A219">
        <v>111929</v>
      </c>
      <c r="B219" t="s">
        <v>226</v>
      </c>
      <c r="C219" t="s">
        <v>685</v>
      </c>
      <c r="D219" t="s">
        <v>1100</v>
      </c>
      <c r="E219" t="s">
        <v>1291</v>
      </c>
      <c r="F219" t="s">
        <v>1318</v>
      </c>
      <c r="G219" s="2" t="s">
        <v>1656</v>
      </c>
      <c r="H219" s="2" t="s">
        <v>2116</v>
      </c>
      <c r="I219">
        <f>HYPERLINK("downloaded_images\03-0609_front.jpeg", "03-0609_front.jpeg")</f>
        <v>0</v>
      </c>
      <c r="J219">
        <f>HYPERLINK("downloaded_images\03-0609_whole.jpeg", "03-0609_whole.jpeg")</f>
        <v>0</v>
      </c>
      <c r="K219">
        <f>HYPERLINK("downloaded_images\03-0609.jpeg", "03-0609.jpeg")</f>
        <v>0</v>
      </c>
    </row>
    <row r="220" spans="1:11">
      <c r="A220">
        <v>111933</v>
      </c>
      <c r="B220" t="s">
        <v>227</v>
      </c>
      <c r="C220" t="s">
        <v>686</v>
      </c>
      <c r="D220" t="s">
        <v>1101</v>
      </c>
      <c r="E220" t="s">
        <v>1291</v>
      </c>
      <c r="F220" t="s">
        <v>1318</v>
      </c>
      <c r="G220" s="2" t="s">
        <v>1657</v>
      </c>
      <c r="H220" s="2" t="s">
        <v>2117</v>
      </c>
      <c r="I220">
        <f>HYPERLINK("downloaded_images\03-1333_front.jpeg", "03-1333_front.jpeg")</f>
        <v>0</v>
      </c>
      <c r="J220">
        <f>HYPERLINK("downloaded_images\03-1333_whole.jpeg", "03-1333_whole.jpeg")</f>
        <v>0</v>
      </c>
      <c r="K220">
        <f>HYPERLINK("downloaded_images\03-1333.jpeg", "03-1333.jpeg")</f>
        <v>0</v>
      </c>
    </row>
    <row r="221" spans="1:11">
      <c r="A221">
        <v>111951</v>
      </c>
      <c r="B221" t="s">
        <v>228</v>
      </c>
      <c r="C221" t="s">
        <v>687</v>
      </c>
      <c r="D221" t="s">
        <v>1102</v>
      </c>
      <c r="E221" t="s">
        <v>1291</v>
      </c>
      <c r="F221" t="s">
        <v>1298</v>
      </c>
      <c r="G221" s="2" t="s">
        <v>1658</v>
      </c>
      <c r="H221" s="2" t="s">
        <v>2118</v>
      </c>
      <c r="I221">
        <f>HYPERLINK("downloaded_images\03-0535_front.jpeg", "03-0535_front.jpeg")</f>
        <v>0</v>
      </c>
      <c r="J221">
        <f>HYPERLINK("downloaded_images\03-0535_whole.jpeg", "03-0535_whole.jpeg")</f>
        <v>0</v>
      </c>
      <c r="K221">
        <f>HYPERLINK("downloaded_images\03-0535.jpeg", "03-0535.jpeg")</f>
        <v>0</v>
      </c>
    </row>
    <row r="222" spans="1:11">
      <c r="A222">
        <v>112058</v>
      </c>
      <c r="B222" t="s">
        <v>229</v>
      </c>
      <c r="C222" t="s">
        <v>688</v>
      </c>
      <c r="D222" t="s">
        <v>1103</v>
      </c>
      <c r="E222" t="s">
        <v>1291</v>
      </c>
      <c r="F222" t="s">
        <v>1358</v>
      </c>
      <c r="G222" s="2" t="s">
        <v>1659</v>
      </c>
      <c r="H222" s="2" t="s">
        <v>2119</v>
      </c>
      <c r="I222" t="s">
        <v>2358</v>
      </c>
      <c r="J222" t="s">
        <v>2358</v>
      </c>
      <c r="K222" t="s">
        <v>2359</v>
      </c>
    </row>
    <row r="223" spans="1:11">
      <c r="A223">
        <v>112312</v>
      </c>
      <c r="B223" t="s">
        <v>230</v>
      </c>
      <c r="C223" t="s">
        <v>689</v>
      </c>
      <c r="D223" t="s">
        <v>1104</v>
      </c>
      <c r="E223" t="s">
        <v>1291</v>
      </c>
      <c r="F223" t="s">
        <v>1298</v>
      </c>
      <c r="G223" s="2" t="s">
        <v>1660</v>
      </c>
      <c r="H223" s="2" t="s">
        <v>2120</v>
      </c>
      <c r="I223">
        <f>HYPERLINK("downloaded_images\03-0656_front.jpeg", "03-0656_front.jpeg")</f>
        <v>0</v>
      </c>
      <c r="J223">
        <f>HYPERLINK("downloaded_images\03-0656_whole.jpeg", "03-0656_whole.jpeg")</f>
        <v>0</v>
      </c>
      <c r="K223">
        <f>HYPERLINK("downloaded_images\03-0656.jpeg", "03-0656.jpeg")</f>
        <v>0</v>
      </c>
    </row>
    <row r="224" spans="1:11">
      <c r="A224">
        <v>114119</v>
      </c>
      <c r="B224" t="s">
        <v>231</v>
      </c>
      <c r="C224" t="s">
        <v>690</v>
      </c>
      <c r="D224" t="s">
        <v>1105</v>
      </c>
      <c r="E224" t="s">
        <v>1291</v>
      </c>
      <c r="F224" t="s">
        <v>1305</v>
      </c>
      <c r="G224" s="2" t="s">
        <v>1661</v>
      </c>
      <c r="H224" s="2" t="s">
        <v>2121</v>
      </c>
      <c r="I224">
        <f>HYPERLINK("downloaded_images\A3-100277_front.jpeg", "A3-100277_front.jpeg")</f>
        <v>0</v>
      </c>
      <c r="J224">
        <f>HYPERLINK("downloaded_images\A3-100277_whole.jpeg", "A3-100277_whole.jpeg")</f>
        <v>0</v>
      </c>
      <c r="K224">
        <f>HYPERLINK("downloaded_images\A3-100277.jpeg", "A3-100277.jpeg")</f>
        <v>0</v>
      </c>
    </row>
    <row r="225" spans="1:11">
      <c r="A225">
        <v>114122</v>
      </c>
      <c r="B225" t="s">
        <v>232</v>
      </c>
      <c r="C225" t="s">
        <v>691</v>
      </c>
      <c r="D225" t="s">
        <v>1106</v>
      </c>
      <c r="E225" t="s">
        <v>1291</v>
      </c>
      <c r="F225" t="s">
        <v>1305</v>
      </c>
      <c r="G225" s="2" t="s">
        <v>1662</v>
      </c>
      <c r="H225" s="2" t="s">
        <v>2122</v>
      </c>
      <c r="I225">
        <f>HYPERLINK("downloaded_images\A3-100281_front.jpeg", "A3-100281_front.jpeg")</f>
        <v>0</v>
      </c>
      <c r="J225">
        <f>HYPERLINK("downloaded_images\A3-100281_whole.jpeg", "A3-100281_whole.jpeg")</f>
        <v>0</v>
      </c>
      <c r="K225">
        <f>HYPERLINK("downloaded_images\A3-100281.jpeg", "A3-100281.jpeg")</f>
        <v>0</v>
      </c>
    </row>
    <row r="226" spans="1:11">
      <c r="A226">
        <v>115687</v>
      </c>
      <c r="B226" t="s">
        <v>233</v>
      </c>
      <c r="C226" t="s">
        <v>692</v>
      </c>
      <c r="D226" t="s">
        <v>1107</v>
      </c>
      <c r="E226" t="s">
        <v>1291</v>
      </c>
      <c r="F226" t="s">
        <v>1358</v>
      </c>
      <c r="G226" s="2" t="s">
        <v>1663</v>
      </c>
      <c r="H226" s="2" t="s">
        <v>2123</v>
      </c>
      <c r="I226" t="s">
        <v>2358</v>
      </c>
      <c r="J226" t="s">
        <v>2358</v>
      </c>
      <c r="K226" t="s">
        <v>2359</v>
      </c>
    </row>
    <row r="227" spans="1:11">
      <c r="A227">
        <v>115817</v>
      </c>
      <c r="B227" t="s">
        <v>234</v>
      </c>
      <c r="C227" t="s">
        <v>693</v>
      </c>
      <c r="D227" t="s">
        <v>1108</v>
      </c>
      <c r="E227" t="s">
        <v>1291</v>
      </c>
      <c r="F227" t="s">
        <v>1358</v>
      </c>
      <c r="G227" s="2" t="s">
        <v>1664</v>
      </c>
      <c r="H227" s="2" t="s">
        <v>2124</v>
      </c>
      <c r="I227" t="s">
        <v>2358</v>
      </c>
      <c r="J227" t="s">
        <v>2358</v>
      </c>
      <c r="K227" t="s">
        <v>2359</v>
      </c>
    </row>
    <row r="228" spans="1:11">
      <c r="A228">
        <v>115938</v>
      </c>
      <c r="B228" t="s">
        <v>235</v>
      </c>
      <c r="C228" t="s">
        <v>694</v>
      </c>
      <c r="D228" t="s">
        <v>1109</v>
      </c>
      <c r="E228" t="s">
        <v>1291</v>
      </c>
      <c r="F228" t="s">
        <v>1359</v>
      </c>
      <c r="G228" s="2" t="s">
        <v>1665</v>
      </c>
      <c r="H228" s="2" t="s">
        <v>2125</v>
      </c>
      <c r="I228" t="s">
        <v>2358</v>
      </c>
      <c r="J228" t="s">
        <v>2358</v>
      </c>
      <c r="K228" t="s">
        <v>2359</v>
      </c>
    </row>
    <row r="229" spans="1:11">
      <c r="A229">
        <v>118751</v>
      </c>
      <c r="B229" t="s">
        <v>236</v>
      </c>
      <c r="C229" t="s">
        <v>695</v>
      </c>
      <c r="D229" t="s">
        <v>236</v>
      </c>
      <c r="E229" t="s">
        <v>1291</v>
      </c>
      <c r="F229" t="s">
        <v>1296</v>
      </c>
      <c r="G229" s="2" t="s">
        <v>1666</v>
      </c>
      <c r="H229" s="2" t="s">
        <v>2126</v>
      </c>
      <c r="I229" t="s">
        <v>2358</v>
      </c>
      <c r="J229" t="s">
        <v>2358</v>
      </c>
      <c r="K229" t="s">
        <v>2359</v>
      </c>
    </row>
    <row r="230" spans="1:11">
      <c r="A230">
        <v>118763</v>
      </c>
      <c r="B230" t="s">
        <v>237</v>
      </c>
      <c r="C230" t="s">
        <v>696</v>
      </c>
      <c r="D230" t="s">
        <v>1110</v>
      </c>
      <c r="E230" t="s">
        <v>1291</v>
      </c>
      <c r="F230" t="s">
        <v>1360</v>
      </c>
      <c r="G230" s="2" t="s">
        <v>1667</v>
      </c>
      <c r="H230" s="2" t="s">
        <v>2127</v>
      </c>
      <c r="I230">
        <f>HYPERLINK("downloaded_images\A3-100538_front.jpeg", "A3-100538_front.jpeg")</f>
        <v>0</v>
      </c>
      <c r="J230">
        <f>HYPERLINK("downloaded_images\A3-100538_whole.jpeg", "A3-100538_whole.jpeg")</f>
        <v>0</v>
      </c>
      <c r="K230">
        <f>HYPERLINK("downloaded_images\A3-100538.jpeg", "A3-100538.jpeg")</f>
        <v>0</v>
      </c>
    </row>
    <row r="231" spans="1:11">
      <c r="A231">
        <v>119050</v>
      </c>
      <c r="B231" t="s">
        <v>238</v>
      </c>
      <c r="C231" t="s">
        <v>697</v>
      </c>
      <c r="D231" t="s">
        <v>1040</v>
      </c>
      <c r="E231" t="s">
        <v>1291</v>
      </c>
      <c r="F231" t="s">
        <v>1361</v>
      </c>
      <c r="G231" s="2" t="s">
        <v>1668</v>
      </c>
      <c r="H231" s="2" t="s">
        <v>2128</v>
      </c>
      <c r="I231" t="s">
        <v>2358</v>
      </c>
      <c r="J231" t="s">
        <v>2358</v>
      </c>
      <c r="K231" t="s">
        <v>2359</v>
      </c>
    </row>
    <row r="232" spans="1:11">
      <c r="A232">
        <v>119053</v>
      </c>
      <c r="B232" t="s">
        <v>239</v>
      </c>
      <c r="C232" t="s">
        <v>698</v>
      </c>
      <c r="D232" t="s">
        <v>1040</v>
      </c>
      <c r="E232" t="s">
        <v>1291</v>
      </c>
      <c r="F232" t="s">
        <v>1361</v>
      </c>
      <c r="G232" s="2" t="s">
        <v>1669</v>
      </c>
      <c r="H232" s="2" t="s">
        <v>2129</v>
      </c>
      <c r="I232" t="s">
        <v>2358</v>
      </c>
      <c r="J232" t="s">
        <v>2358</v>
      </c>
      <c r="K232" t="s">
        <v>2359</v>
      </c>
    </row>
    <row r="233" spans="1:11">
      <c r="A233">
        <v>119056</v>
      </c>
      <c r="B233" t="s">
        <v>240</v>
      </c>
      <c r="C233" t="s">
        <v>699</v>
      </c>
      <c r="D233" t="s">
        <v>967</v>
      </c>
      <c r="E233" t="s">
        <v>1291</v>
      </c>
      <c r="F233" t="s">
        <v>1361</v>
      </c>
      <c r="G233" s="2" t="s">
        <v>1670</v>
      </c>
      <c r="H233" s="2" t="s">
        <v>2130</v>
      </c>
      <c r="I233" t="s">
        <v>2358</v>
      </c>
      <c r="J233" t="s">
        <v>2358</v>
      </c>
      <c r="K233" t="s">
        <v>2359</v>
      </c>
    </row>
    <row r="234" spans="1:11">
      <c r="A234">
        <v>119059</v>
      </c>
      <c r="B234" t="s">
        <v>241</v>
      </c>
      <c r="C234" t="s">
        <v>700</v>
      </c>
      <c r="D234" t="s">
        <v>1111</v>
      </c>
      <c r="E234" t="s">
        <v>1291</v>
      </c>
      <c r="F234" t="s">
        <v>1361</v>
      </c>
      <c r="G234" s="2" t="s">
        <v>1671</v>
      </c>
      <c r="H234" s="2" t="s">
        <v>2131</v>
      </c>
      <c r="I234" t="s">
        <v>2358</v>
      </c>
      <c r="J234" t="s">
        <v>2358</v>
      </c>
      <c r="K234" t="s">
        <v>2359</v>
      </c>
    </row>
    <row r="235" spans="1:11">
      <c r="A235">
        <v>119071</v>
      </c>
      <c r="B235" t="s">
        <v>242</v>
      </c>
      <c r="C235" t="s">
        <v>701</v>
      </c>
      <c r="D235" t="s">
        <v>1112</v>
      </c>
      <c r="E235" t="s">
        <v>1291</v>
      </c>
      <c r="F235" t="s">
        <v>1361</v>
      </c>
      <c r="G235" s="2" t="s">
        <v>1672</v>
      </c>
      <c r="H235" s="2" t="s">
        <v>2132</v>
      </c>
      <c r="I235" t="s">
        <v>2358</v>
      </c>
      <c r="J235" t="s">
        <v>2358</v>
      </c>
      <c r="K235" t="s">
        <v>2359</v>
      </c>
    </row>
    <row r="236" spans="1:11">
      <c r="A236">
        <v>119081</v>
      </c>
      <c r="B236" t="s">
        <v>243</v>
      </c>
      <c r="C236" t="s">
        <v>702</v>
      </c>
      <c r="D236" t="s">
        <v>1112</v>
      </c>
      <c r="E236" t="s">
        <v>1291</v>
      </c>
      <c r="F236" t="s">
        <v>1361</v>
      </c>
      <c r="G236" s="2" t="s">
        <v>1673</v>
      </c>
      <c r="H236" s="2" t="s">
        <v>2133</v>
      </c>
      <c r="I236" t="s">
        <v>2358</v>
      </c>
      <c r="J236" t="s">
        <v>2358</v>
      </c>
      <c r="K236" t="s">
        <v>2359</v>
      </c>
    </row>
    <row r="237" spans="1:11">
      <c r="A237">
        <v>119144</v>
      </c>
      <c r="B237" t="s">
        <v>244</v>
      </c>
      <c r="C237" t="s">
        <v>703</v>
      </c>
      <c r="D237" t="s">
        <v>1113</v>
      </c>
      <c r="E237" t="s">
        <v>1291</v>
      </c>
      <c r="F237" t="s">
        <v>1362</v>
      </c>
      <c r="G237" s="2" t="s">
        <v>1674</v>
      </c>
      <c r="H237" s="2" t="s">
        <v>2134</v>
      </c>
      <c r="I237">
        <f>HYPERLINK("downloaded_images\A3-100310_front.jpeg", "A3-100310_front.jpeg")</f>
        <v>0</v>
      </c>
      <c r="J237">
        <f>HYPERLINK("downloaded_images\A3-100310_whole.jpeg", "A3-100310_whole.jpeg")</f>
        <v>0</v>
      </c>
      <c r="K237">
        <f>HYPERLINK("downloaded_images\A3-100310.jpeg", "A3-100310.jpeg")</f>
        <v>0</v>
      </c>
    </row>
    <row r="238" spans="1:11">
      <c r="A238">
        <v>119164</v>
      </c>
      <c r="B238" t="s">
        <v>245</v>
      </c>
      <c r="C238" t="s">
        <v>704</v>
      </c>
      <c r="D238" t="s">
        <v>1114</v>
      </c>
      <c r="E238" t="s">
        <v>1291</v>
      </c>
      <c r="F238" t="s">
        <v>1362</v>
      </c>
      <c r="G238" s="2" t="s">
        <v>1675</v>
      </c>
      <c r="H238" s="2" t="s">
        <v>2135</v>
      </c>
      <c r="I238">
        <f>HYPERLINK("downloaded_images\A3-100311_front.jpeg", "A3-100311_front.jpeg")</f>
        <v>0</v>
      </c>
      <c r="J238">
        <f>HYPERLINK("downloaded_images\A3-100311_whole.jpeg", "A3-100311_whole.jpeg")</f>
        <v>0</v>
      </c>
      <c r="K238">
        <f>HYPERLINK("downloaded_images\A3-100311.jpeg", "A3-100311.jpeg")</f>
        <v>0</v>
      </c>
    </row>
    <row r="239" spans="1:11">
      <c r="A239">
        <v>119329</v>
      </c>
      <c r="B239" t="s">
        <v>246</v>
      </c>
      <c r="C239" t="s">
        <v>705</v>
      </c>
      <c r="D239" t="s">
        <v>1115</v>
      </c>
      <c r="E239" t="s">
        <v>1291</v>
      </c>
      <c r="F239" t="s">
        <v>1360</v>
      </c>
      <c r="G239" s="2" t="s">
        <v>1676</v>
      </c>
      <c r="H239" s="2" t="s">
        <v>2136</v>
      </c>
      <c r="I239">
        <f>HYPERLINK("downloaded_images\A3-100539_front.jpeg", "A3-100539_front.jpeg")</f>
        <v>0</v>
      </c>
      <c r="J239">
        <f>HYPERLINK("downloaded_images\A3-100539_whole.jpeg", "A3-100539_whole.jpeg")</f>
        <v>0</v>
      </c>
      <c r="K239">
        <f>HYPERLINK("downloaded_images\A3-100539.jpeg", "A3-100539.jpeg")</f>
        <v>0</v>
      </c>
    </row>
    <row r="240" spans="1:11">
      <c r="A240">
        <v>119413</v>
      </c>
      <c r="B240" t="s">
        <v>247</v>
      </c>
      <c r="C240" t="s">
        <v>706</v>
      </c>
      <c r="E240" t="s">
        <v>1291</v>
      </c>
      <c r="F240" t="s">
        <v>1333</v>
      </c>
      <c r="G240" s="2" t="s">
        <v>1677</v>
      </c>
      <c r="H240" s="2" t="s">
        <v>2137</v>
      </c>
      <c r="I240">
        <f>HYPERLINK("downloaded_images\A3-100153_front.jpeg", "A3-100153_front.jpeg")</f>
        <v>0</v>
      </c>
      <c r="J240">
        <f>HYPERLINK("downloaded_images\A3-100153_whole.jpeg", "A3-100153_whole.jpeg")</f>
        <v>0</v>
      </c>
      <c r="K240">
        <f>HYPERLINK("downloaded_images\A3-100153.jpeg", "A3-100153.jpeg")</f>
        <v>0</v>
      </c>
    </row>
    <row r="241" spans="1:11">
      <c r="A241">
        <v>121355</v>
      </c>
      <c r="B241" t="s">
        <v>248</v>
      </c>
      <c r="C241" t="s">
        <v>707</v>
      </c>
      <c r="D241" t="s">
        <v>1116</v>
      </c>
      <c r="E241" t="s">
        <v>1291</v>
      </c>
      <c r="F241" t="s">
        <v>1345</v>
      </c>
      <c r="G241" s="2" t="s">
        <v>1678</v>
      </c>
      <c r="H241" s="2" t="s">
        <v>2138</v>
      </c>
      <c r="I241" t="s">
        <v>2358</v>
      </c>
      <c r="J241" t="s">
        <v>2358</v>
      </c>
      <c r="K241" t="s">
        <v>2359</v>
      </c>
    </row>
    <row r="242" spans="1:11">
      <c r="A242">
        <v>122269</v>
      </c>
      <c r="B242" t="s">
        <v>249</v>
      </c>
      <c r="C242" t="s">
        <v>708</v>
      </c>
      <c r="D242" t="s">
        <v>1116</v>
      </c>
      <c r="E242" t="s">
        <v>1291</v>
      </c>
      <c r="F242" t="s">
        <v>1345</v>
      </c>
      <c r="G242" s="2" t="s">
        <v>1679</v>
      </c>
      <c r="H242" s="2" t="s">
        <v>2139</v>
      </c>
      <c r="I242" t="s">
        <v>2358</v>
      </c>
      <c r="J242" t="s">
        <v>2358</v>
      </c>
      <c r="K242" t="s">
        <v>2359</v>
      </c>
    </row>
    <row r="243" spans="1:11">
      <c r="A243">
        <v>122354</v>
      </c>
      <c r="B243" t="s">
        <v>250</v>
      </c>
      <c r="C243" t="s">
        <v>709</v>
      </c>
      <c r="D243" t="s">
        <v>1116</v>
      </c>
      <c r="E243" t="s">
        <v>1291</v>
      </c>
      <c r="F243" t="s">
        <v>1345</v>
      </c>
      <c r="G243" s="2" t="s">
        <v>1680</v>
      </c>
      <c r="H243" s="2" t="s">
        <v>2140</v>
      </c>
      <c r="I243" t="s">
        <v>2358</v>
      </c>
      <c r="J243" t="s">
        <v>2358</v>
      </c>
      <c r="K243" t="s">
        <v>2359</v>
      </c>
    </row>
    <row r="244" spans="1:11">
      <c r="A244">
        <v>122365</v>
      </c>
      <c r="B244" t="s">
        <v>251</v>
      </c>
      <c r="C244" t="s">
        <v>710</v>
      </c>
      <c r="D244" t="s">
        <v>1116</v>
      </c>
      <c r="E244" t="s">
        <v>1291</v>
      </c>
      <c r="F244" t="s">
        <v>1345</v>
      </c>
      <c r="G244" s="2" t="s">
        <v>1681</v>
      </c>
      <c r="H244" s="2" t="s">
        <v>2141</v>
      </c>
      <c r="I244" t="s">
        <v>2358</v>
      </c>
      <c r="J244" t="s">
        <v>2358</v>
      </c>
      <c r="K244" t="s">
        <v>2359</v>
      </c>
    </row>
    <row r="245" spans="1:11">
      <c r="A245">
        <v>127513</v>
      </c>
      <c r="B245" t="s">
        <v>252</v>
      </c>
      <c r="C245" t="s">
        <v>711</v>
      </c>
      <c r="D245" t="s">
        <v>1117</v>
      </c>
      <c r="E245" t="s">
        <v>1291</v>
      </c>
      <c r="F245" t="s">
        <v>1363</v>
      </c>
      <c r="G245" s="2" t="s">
        <v>1682</v>
      </c>
      <c r="H245" s="2" t="s">
        <v>2142</v>
      </c>
      <c r="I245">
        <f>HYPERLINK("downloaded_images\A3-100451_front.jpeg", "A3-100451_front.jpeg")</f>
        <v>0</v>
      </c>
      <c r="J245">
        <f>HYPERLINK("downloaded_images\A3-100451_whole.jpeg", "A3-100451_whole.jpeg")</f>
        <v>0</v>
      </c>
      <c r="K245">
        <f>HYPERLINK("downloaded_images\A3-100451.jpeg", "A3-100451.jpeg")</f>
        <v>0</v>
      </c>
    </row>
    <row r="246" spans="1:11">
      <c r="A246">
        <v>128621</v>
      </c>
      <c r="B246" t="s">
        <v>253</v>
      </c>
      <c r="C246" t="s">
        <v>712</v>
      </c>
      <c r="D246" t="s">
        <v>1118</v>
      </c>
      <c r="E246" t="s">
        <v>1291</v>
      </c>
      <c r="F246" t="s">
        <v>1314</v>
      </c>
      <c r="G246" s="2" t="s">
        <v>1683</v>
      </c>
      <c r="H246" s="2" t="s">
        <v>2143</v>
      </c>
      <c r="I246">
        <f>HYPERLINK("downloaded_images\A3-100930_front.jpeg", "A3-100930_front.jpeg")</f>
        <v>0</v>
      </c>
      <c r="J246">
        <f>HYPERLINK("downloaded_images\A3-100930_whole.jpeg", "A3-100930_whole.jpeg")</f>
        <v>0</v>
      </c>
      <c r="K246">
        <f>HYPERLINK("downloaded_images\A3-100930.jpeg", "A3-100930.jpeg")</f>
        <v>0</v>
      </c>
    </row>
    <row r="247" spans="1:11">
      <c r="A247">
        <v>128911</v>
      </c>
      <c r="B247" t="s">
        <v>254</v>
      </c>
      <c r="C247" t="s">
        <v>713</v>
      </c>
      <c r="D247" t="s">
        <v>1119</v>
      </c>
      <c r="E247" t="s">
        <v>1291</v>
      </c>
      <c r="F247" t="s">
        <v>1298</v>
      </c>
      <c r="G247" s="2" t="s">
        <v>1684</v>
      </c>
      <c r="H247" s="2" t="s">
        <v>2144</v>
      </c>
      <c r="I247">
        <f>HYPERLINK("downloaded_images\03-0542_front.jpeg", "03-0542_front.jpeg")</f>
        <v>0</v>
      </c>
      <c r="J247">
        <f>HYPERLINK("downloaded_images\03-0542_whole.jpeg", "03-0542_whole.jpeg")</f>
        <v>0</v>
      </c>
      <c r="K247">
        <f>HYPERLINK("downloaded_images\03-0542.jpeg", "03-0542.jpeg")</f>
        <v>0</v>
      </c>
    </row>
    <row r="248" spans="1:11">
      <c r="A248">
        <v>128932</v>
      </c>
      <c r="B248" t="s">
        <v>255</v>
      </c>
      <c r="C248" t="s">
        <v>714</v>
      </c>
      <c r="D248" t="s">
        <v>1120</v>
      </c>
      <c r="E248" t="s">
        <v>1291</v>
      </c>
      <c r="F248" t="s">
        <v>1298</v>
      </c>
      <c r="G248" s="2" t="s">
        <v>1685</v>
      </c>
      <c r="H248" s="2" t="s">
        <v>2145</v>
      </c>
      <c r="I248">
        <f>HYPERLINK("downloaded_images\03-0541_front.jpeg", "03-0541_front.jpeg")</f>
        <v>0</v>
      </c>
      <c r="J248">
        <f>HYPERLINK("downloaded_images\03-0541_whole.jpeg", "03-0541_whole.jpeg")</f>
        <v>0</v>
      </c>
      <c r="K248">
        <f>HYPERLINK("downloaded_images\03-0541.jpeg", "03-0541.jpeg")</f>
        <v>0</v>
      </c>
    </row>
    <row r="249" spans="1:11">
      <c r="A249">
        <v>128992</v>
      </c>
      <c r="B249" t="s">
        <v>256</v>
      </c>
      <c r="C249" t="s">
        <v>715</v>
      </c>
      <c r="D249" t="s">
        <v>1121</v>
      </c>
      <c r="E249" t="s">
        <v>1291</v>
      </c>
      <c r="F249" t="s">
        <v>1364</v>
      </c>
      <c r="G249" s="2" t="s">
        <v>1686</v>
      </c>
      <c r="H249" s="2" t="s">
        <v>2146</v>
      </c>
      <c r="I249">
        <f>HYPERLINK("downloaded_images\A3-100565_front.jpeg", "A3-100565_front.jpeg")</f>
        <v>0</v>
      </c>
      <c r="J249">
        <f>HYPERLINK("downloaded_images\A3-100565_whole.jpeg", "A3-100565_whole.jpeg")</f>
        <v>0</v>
      </c>
      <c r="K249">
        <f>HYPERLINK("downloaded_images\A3-100565.jpeg", "A3-100565.jpeg")</f>
        <v>0</v>
      </c>
    </row>
    <row r="250" spans="1:11">
      <c r="A250">
        <v>128994</v>
      </c>
      <c r="B250" t="s">
        <v>257</v>
      </c>
      <c r="C250" t="s">
        <v>716</v>
      </c>
      <c r="D250" t="s">
        <v>1033</v>
      </c>
      <c r="E250" t="s">
        <v>1291</v>
      </c>
      <c r="F250" t="s">
        <v>1303</v>
      </c>
      <c r="G250" s="2" t="s">
        <v>1687</v>
      </c>
      <c r="H250" s="2" t="s">
        <v>2147</v>
      </c>
      <c r="I250">
        <f>HYPERLINK("downloaded_images\03-1501_front.jpeg", "03-1501_front.jpeg")</f>
        <v>0</v>
      </c>
      <c r="J250">
        <f>HYPERLINK("downloaded_images\03-1501_whole.jpeg", "03-1501_whole.jpeg")</f>
        <v>0</v>
      </c>
      <c r="K250">
        <f>HYPERLINK("downloaded_images\03-1501.jpeg", "03-1501.jpeg")</f>
        <v>0</v>
      </c>
    </row>
    <row r="251" spans="1:11">
      <c r="A251">
        <v>131247</v>
      </c>
      <c r="B251" t="s">
        <v>258</v>
      </c>
      <c r="C251" t="s">
        <v>717</v>
      </c>
      <c r="D251" t="s">
        <v>1122</v>
      </c>
      <c r="E251" t="s">
        <v>1291</v>
      </c>
      <c r="F251" t="s">
        <v>1365</v>
      </c>
      <c r="G251" s="2" t="s">
        <v>1688</v>
      </c>
      <c r="H251" s="2" t="s">
        <v>2148</v>
      </c>
      <c r="I251">
        <f>HYPERLINK("downloaded_images\A3-100662_front.jpeg", "A3-100662_front.jpeg")</f>
        <v>0</v>
      </c>
      <c r="J251">
        <f>HYPERLINK("downloaded_images\A3-100662_whole.jpeg", "A3-100662_whole.jpeg")</f>
        <v>0</v>
      </c>
      <c r="K251">
        <f>HYPERLINK("downloaded_images\A3-100662.jpeg", "A3-100662.jpeg")</f>
        <v>0</v>
      </c>
    </row>
    <row r="252" spans="1:11">
      <c r="A252">
        <v>133507</v>
      </c>
      <c r="B252" t="s">
        <v>259</v>
      </c>
      <c r="C252" t="s">
        <v>718</v>
      </c>
      <c r="D252" t="s">
        <v>1123</v>
      </c>
      <c r="E252" t="s">
        <v>1291</v>
      </c>
      <c r="F252" t="s">
        <v>1330</v>
      </c>
      <c r="G252" s="2" t="s">
        <v>1689</v>
      </c>
      <c r="H252" s="2" t="s">
        <v>2149</v>
      </c>
      <c r="I252">
        <f>HYPERLINK("downloaded_images\A3-101262_front.jpeg", "A3-101262_front.jpeg")</f>
        <v>0</v>
      </c>
      <c r="J252">
        <f>HYPERLINK("downloaded_images\A3-101262_whole.jpeg", "A3-101262_whole.jpeg")</f>
        <v>0</v>
      </c>
      <c r="K252">
        <f>HYPERLINK("downloaded_images\A3-101262.jpeg", "A3-101262.jpeg")</f>
        <v>0</v>
      </c>
    </row>
    <row r="253" spans="1:11">
      <c r="A253">
        <v>133617</v>
      </c>
      <c r="B253" t="s">
        <v>260</v>
      </c>
      <c r="C253" t="s">
        <v>719</v>
      </c>
      <c r="D253" t="s">
        <v>1123</v>
      </c>
      <c r="E253" t="s">
        <v>1291</v>
      </c>
      <c r="F253" t="s">
        <v>1330</v>
      </c>
      <c r="G253" s="2" t="s">
        <v>1690</v>
      </c>
      <c r="H253" s="2" t="s">
        <v>2150</v>
      </c>
      <c r="I253">
        <f>HYPERLINK("downloaded_images\A3-101196_front.jpeg", "A3-101196_front.jpeg")</f>
        <v>0</v>
      </c>
      <c r="J253">
        <f>HYPERLINK("downloaded_images\A3-101196_whole.jpeg", "A3-101196_whole.jpeg")</f>
        <v>0</v>
      </c>
      <c r="K253">
        <f>HYPERLINK("downloaded_images\A3-101196.jpeg", "A3-101196.jpeg")</f>
        <v>0</v>
      </c>
    </row>
    <row r="254" spans="1:11">
      <c r="A254">
        <v>133785</v>
      </c>
      <c r="B254" t="s">
        <v>261</v>
      </c>
      <c r="C254" t="s">
        <v>720</v>
      </c>
      <c r="D254" t="s">
        <v>1124</v>
      </c>
      <c r="E254" t="s">
        <v>1291</v>
      </c>
      <c r="F254" t="s">
        <v>1366</v>
      </c>
      <c r="G254" s="2" t="s">
        <v>1691</v>
      </c>
      <c r="H254" s="2" t="s">
        <v>2151</v>
      </c>
      <c r="I254" t="s">
        <v>2358</v>
      </c>
      <c r="J254" t="s">
        <v>2358</v>
      </c>
      <c r="K254" t="s">
        <v>2359</v>
      </c>
    </row>
    <row r="255" spans="1:11">
      <c r="A255">
        <v>133786</v>
      </c>
      <c r="B255" t="s">
        <v>262</v>
      </c>
      <c r="C255" t="s">
        <v>721</v>
      </c>
      <c r="D255" t="s">
        <v>1125</v>
      </c>
      <c r="E255" t="s">
        <v>1291</v>
      </c>
      <c r="F255" t="s">
        <v>1366</v>
      </c>
      <c r="G255" s="2" t="s">
        <v>1692</v>
      </c>
      <c r="H255" s="2" t="s">
        <v>2152</v>
      </c>
      <c r="I255" t="s">
        <v>2358</v>
      </c>
      <c r="J255" t="s">
        <v>2358</v>
      </c>
      <c r="K255" t="s">
        <v>2359</v>
      </c>
    </row>
    <row r="256" spans="1:11">
      <c r="A256">
        <v>133807</v>
      </c>
      <c r="B256" t="s">
        <v>263</v>
      </c>
      <c r="C256" t="s">
        <v>722</v>
      </c>
      <c r="D256" t="s">
        <v>1126</v>
      </c>
      <c r="E256" t="s">
        <v>1291</v>
      </c>
      <c r="F256" t="s">
        <v>1366</v>
      </c>
      <c r="G256" s="2" t="s">
        <v>1693</v>
      </c>
      <c r="H256" s="2" t="s">
        <v>2153</v>
      </c>
      <c r="I256" t="s">
        <v>2358</v>
      </c>
      <c r="J256" t="s">
        <v>2358</v>
      </c>
      <c r="K256" t="s">
        <v>2359</v>
      </c>
    </row>
    <row r="257" spans="1:11">
      <c r="A257">
        <v>133812</v>
      </c>
      <c r="B257" t="s">
        <v>264</v>
      </c>
      <c r="C257" t="s">
        <v>723</v>
      </c>
      <c r="D257" t="s">
        <v>1127</v>
      </c>
      <c r="E257" t="s">
        <v>1291</v>
      </c>
      <c r="F257" t="s">
        <v>1366</v>
      </c>
      <c r="G257" s="2" t="s">
        <v>1694</v>
      </c>
      <c r="H257" s="2" t="s">
        <v>2154</v>
      </c>
      <c r="I257" t="s">
        <v>2358</v>
      </c>
      <c r="J257" t="s">
        <v>2358</v>
      </c>
      <c r="K257" t="s">
        <v>2359</v>
      </c>
    </row>
    <row r="258" spans="1:11">
      <c r="A258">
        <v>135534</v>
      </c>
      <c r="B258" t="s">
        <v>265</v>
      </c>
      <c r="C258" t="s">
        <v>724</v>
      </c>
      <c r="D258" t="s">
        <v>1128</v>
      </c>
      <c r="E258" t="s">
        <v>1291</v>
      </c>
      <c r="F258" t="s">
        <v>1367</v>
      </c>
      <c r="G258" s="2" t="s">
        <v>1695</v>
      </c>
      <c r="H258" s="2" t="s">
        <v>2155</v>
      </c>
      <c r="I258">
        <f>HYPERLINK("downloaded_images\A3-100394_front.jpeg", "A3-100394_front.jpeg")</f>
        <v>0</v>
      </c>
      <c r="J258">
        <f>HYPERLINK("downloaded_images\A3-100394_whole.jpeg", "A3-100394_whole.jpeg")</f>
        <v>0</v>
      </c>
      <c r="K258">
        <f>HYPERLINK("downloaded_images\A3-100394.jpeg", "A3-100394.jpeg")</f>
        <v>0</v>
      </c>
    </row>
    <row r="259" spans="1:11">
      <c r="A259">
        <v>142325</v>
      </c>
      <c r="B259" t="s">
        <v>266</v>
      </c>
      <c r="C259" t="s">
        <v>725</v>
      </c>
      <c r="D259" t="s">
        <v>1060</v>
      </c>
      <c r="E259" t="s">
        <v>1291</v>
      </c>
      <c r="F259" t="s">
        <v>1368</v>
      </c>
      <c r="G259" s="2" t="s">
        <v>1696</v>
      </c>
      <c r="H259" s="2" t="s">
        <v>2156</v>
      </c>
      <c r="I259">
        <f>HYPERLINK("downloaded_images\A3-100301_front.jpeg", "A3-100301_front.jpeg")</f>
        <v>0</v>
      </c>
      <c r="J259">
        <f>HYPERLINK("downloaded_images\A3-100301_whole.jpeg", "A3-100301_whole.jpeg")</f>
        <v>0</v>
      </c>
      <c r="K259">
        <f>HYPERLINK("downloaded_images\A3-100301.jpeg", "A3-100301.jpeg")</f>
        <v>0</v>
      </c>
    </row>
    <row r="260" spans="1:11">
      <c r="A260">
        <v>142368</v>
      </c>
      <c r="B260" t="s">
        <v>267</v>
      </c>
      <c r="C260" t="s">
        <v>726</v>
      </c>
      <c r="D260" t="s">
        <v>1129</v>
      </c>
      <c r="E260" t="s">
        <v>1291</v>
      </c>
      <c r="F260" t="s">
        <v>1369</v>
      </c>
      <c r="G260" s="2" t="s">
        <v>1697</v>
      </c>
      <c r="H260" s="2" t="s">
        <v>2157</v>
      </c>
      <c r="I260">
        <f>HYPERLINK("downloaded_images\A3-100617_front.jpeg", "A3-100617_front.jpeg")</f>
        <v>0</v>
      </c>
      <c r="J260">
        <f>HYPERLINK("downloaded_images\A3-100617_whole.jpeg", "A3-100617_whole.jpeg")</f>
        <v>0</v>
      </c>
      <c r="K260">
        <f>HYPERLINK("downloaded_images\A3-100617.jpeg", "A3-100617.jpeg")</f>
        <v>0</v>
      </c>
    </row>
    <row r="261" spans="1:11">
      <c r="A261">
        <v>143489</v>
      </c>
      <c r="B261" t="s">
        <v>268</v>
      </c>
      <c r="C261" t="s">
        <v>727</v>
      </c>
      <c r="D261" t="s">
        <v>1024</v>
      </c>
      <c r="E261" t="s">
        <v>1291</v>
      </c>
      <c r="F261" t="s">
        <v>1334</v>
      </c>
      <c r="G261" s="2" t="s">
        <v>1698</v>
      </c>
      <c r="H261" s="2" t="s">
        <v>2158</v>
      </c>
      <c r="I261" t="s">
        <v>2358</v>
      </c>
      <c r="J261" t="s">
        <v>2358</v>
      </c>
      <c r="K261" t="s">
        <v>2359</v>
      </c>
    </row>
    <row r="262" spans="1:11">
      <c r="A262">
        <v>144300</v>
      </c>
      <c r="B262" t="s">
        <v>269</v>
      </c>
      <c r="C262" t="s">
        <v>728</v>
      </c>
      <c r="D262" t="s">
        <v>1130</v>
      </c>
      <c r="E262" t="s">
        <v>1291</v>
      </c>
      <c r="F262" t="s">
        <v>1370</v>
      </c>
      <c r="G262" s="2" t="s">
        <v>1699</v>
      </c>
      <c r="H262" s="2" t="s">
        <v>2159</v>
      </c>
      <c r="I262">
        <f>HYPERLINK("downloaded_images\A3-100402_front.jpeg", "A3-100402_front.jpeg")</f>
        <v>0</v>
      </c>
      <c r="J262">
        <f>HYPERLINK("downloaded_images\A3-100402_whole.jpeg", "A3-100402_whole.jpeg")</f>
        <v>0</v>
      </c>
      <c r="K262">
        <f>HYPERLINK("downloaded_images\A3-100402.jpeg", "A3-100402.jpeg")</f>
        <v>0</v>
      </c>
    </row>
    <row r="263" spans="1:11">
      <c r="A263">
        <v>144328</v>
      </c>
      <c r="B263" t="s">
        <v>270</v>
      </c>
      <c r="C263" t="s">
        <v>729</v>
      </c>
      <c r="D263" t="s">
        <v>1131</v>
      </c>
      <c r="E263" t="s">
        <v>1291</v>
      </c>
      <c r="F263" t="s">
        <v>1370</v>
      </c>
      <c r="G263" s="2" t="s">
        <v>1700</v>
      </c>
      <c r="H263" s="2" t="s">
        <v>2160</v>
      </c>
      <c r="I263">
        <f>HYPERLINK("downloaded_images\A3-100411_front.jpeg", "A3-100411_front.jpeg")</f>
        <v>0</v>
      </c>
      <c r="J263">
        <f>HYPERLINK("downloaded_images\A3-100411_whole.jpeg", "A3-100411_whole.jpeg")</f>
        <v>0</v>
      </c>
      <c r="K263">
        <f>HYPERLINK("downloaded_images\A3-100411.jpeg", "A3-100411.jpeg")</f>
        <v>0</v>
      </c>
    </row>
    <row r="264" spans="1:11">
      <c r="A264">
        <v>144330</v>
      </c>
      <c r="B264" t="s">
        <v>271</v>
      </c>
      <c r="C264" t="s">
        <v>730</v>
      </c>
      <c r="D264" t="s">
        <v>1132</v>
      </c>
      <c r="E264" t="s">
        <v>1291</v>
      </c>
      <c r="F264" t="s">
        <v>1370</v>
      </c>
      <c r="G264" s="2" t="s">
        <v>1701</v>
      </c>
      <c r="H264" s="2" t="s">
        <v>2161</v>
      </c>
      <c r="I264">
        <f>HYPERLINK("downloaded_images\A3-100412_front.jpeg", "A3-100412_front.jpeg")</f>
        <v>0</v>
      </c>
      <c r="J264">
        <f>HYPERLINK("downloaded_images\A3-100412_whole.jpeg", "A3-100412_whole.jpeg")</f>
        <v>0</v>
      </c>
      <c r="K264">
        <f>HYPERLINK("downloaded_images\A3-100412.jpeg", "A3-100412.jpeg")</f>
        <v>0</v>
      </c>
    </row>
    <row r="265" spans="1:11">
      <c r="A265">
        <v>144331</v>
      </c>
      <c r="B265" t="s">
        <v>272</v>
      </c>
      <c r="C265" t="s">
        <v>731</v>
      </c>
      <c r="D265" t="s">
        <v>1133</v>
      </c>
      <c r="E265" t="s">
        <v>1291</v>
      </c>
      <c r="F265" t="s">
        <v>1370</v>
      </c>
      <c r="G265" s="2" t="s">
        <v>1702</v>
      </c>
      <c r="H265" s="2" t="s">
        <v>2162</v>
      </c>
      <c r="I265">
        <f>HYPERLINK("downloaded_images\A3-100413_front.jpeg", "A3-100413_front.jpeg")</f>
        <v>0</v>
      </c>
      <c r="J265">
        <f>HYPERLINK("downloaded_images\A3-100413_whole.jpeg", "A3-100413_whole.jpeg")</f>
        <v>0</v>
      </c>
      <c r="K265">
        <f>HYPERLINK("downloaded_images\A3-100413.jpeg", "A3-100413.jpeg")</f>
        <v>0</v>
      </c>
    </row>
    <row r="266" spans="1:11">
      <c r="A266">
        <v>147803</v>
      </c>
      <c r="B266" t="s">
        <v>273</v>
      </c>
      <c r="C266" t="s">
        <v>732</v>
      </c>
      <c r="D266" t="s">
        <v>1134</v>
      </c>
      <c r="E266" t="s">
        <v>1291</v>
      </c>
      <c r="F266" t="s">
        <v>1370</v>
      </c>
      <c r="G266" s="2" t="s">
        <v>1703</v>
      </c>
      <c r="H266" s="2" t="s">
        <v>2163</v>
      </c>
      <c r="I266">
        <f>HYPERLINK("downloaded_images\A3-100414_front.jpeg", "A3-100414_front.jpeg")</f>
        <v>0</v>
      </c>
      <c r="J266">
        <f>HYPERLINK("downloaded_images\A3-100414_whole.jpeg", "A3-100414_whole.jpeg")</f>
        <v>0</v>
      </c>
      <c r="K266">
        <f>HYPERLINK("downloaded_images\A3-100414.jpeg", "A3-100414.jpeg")</f>
        <v>0</v>
      </c>
    </row>
    <row r="267" spans="1:11">
      <c r="A267">
        <v>149221</v>
      </c>
      <c r="B267" t="s">
        <v>274</v>
      </c>
      <c r="C267" t="s">
        <v>733</v>
      </c>
      <c r="D267" t="s">
        <v>1029</v>
      </c>
      <c r="E267" t="s">
        <v>1291</v>
      </c>
      <c r="F267" t="s">
        <v>1360</v>
      </c>
      <c r="G267" s="2" t="s">
        <v>1704</v>
      </c>
      <c r="H267" s="2" t="s">
        <v>2164</v>
      </c>
      <c r="I267">
        <f>HYPERLINK("downloaded_images\A3-101148_front.jpeg", "A3-101148_front.jpeg")</f>
        <v>0</v>
      </c>
      <c r="J267">
        <f>HYPERLINK("downloaded_images\A3-101148_whole.jpeg", "A3-101148_whole.jpeg")</f>
        <v>0</v>
      </c>
      <c r="K267">
        <f>HYPERLINK("downloaded_images\A3-101148.jpeg", "A3-101148.jpeg")</f>
        <v>0</v>
      </c>
    </row>
    <row r="268" spans="1:11">
      <c r="A268">
        <v>149370</v>
      </c>
      <c r="B268" t="s">
        <v>275</v>
      </c>
      <c r="C268" t="s">
        <v>734</v>
      </c>
      <c r="D268" t="s">
        <v>1135</v>
      </c>
      <c r="E268" t="s">
        <v>1291</v>
      </c>
      <c r="F268" t="s">
        <v>1360</v>
      </c>
      <c r="G268" s="2" t="s">
        <v>1705</v>
      </c>
      <c r="H268" s="2" t="s">
        <v>2165</v>
      </c>
      <c r="I268">
        <f>HYPERLINK("downloaded_images\A3-101149_front.jpeg", "A3-101149_front.jpeg")</f>
        <v>0</v>
      </c>
      <c r="J268">
        <f>HYPERLINK("downloaded_images\A3-101149_whole.jpeg", "A3-101149_whole.jpeg")</f>
        <v>0</v>
      </c>
      <c r="K268">
        <f>HYPERLINK("downloaded_images\A3-101149.jpeg", "A3-101149.jpeg")</f>
        <v>0</v>
      </c>
    </row>
    <row r="269" spans="1:11">
      <c r="A269">
        <v>155769</v>
      </c>
      <c r="B269" t="s">
        <v>276</v>
      </c>
      <c r="C269" t="s">
        <v>735</v>
      </c>
      <c r="D269" t="s">
        <v>1131</v>
      </c>
      <c r="E269" t="s">
        <v>1291</v>
      </c>
      <c r="F269" t="s">
        <v>1371</v>
      </c>
      <c r="G269" s="2" t="s">
        <v>1706</v>
      </c>
      <c r="H269" s="2" t="s">
        <v>2166</v>
      </c>
      <c r="I269">
        <f>HYPERLINK("downloaded_images\A3-100555_front.jpeg", "A3-100555_front.jpeg")</f>
        <v>0</v>
      </c>
      <c r="J269">
        <f>HYPERLINK("downloaded_images\A3-100555_whole.jpeg", "A3-100555_whole.jpeg")</f>
        <v>0</v>
      </c>
      <c r="K269">
        <f>HYPERLINK("downloaded_images\A3-100555.jpeg", "A3-100555.jpeg")</f>
        <v>0</v>
      </c>
    </row>
    <row r="270" spans="1:11">
      <c r="A270">
        <v>155820</v>
      </c>
      <c r="B270" t="s">
        <v>277</v>
      </c>
      <c r="C270" t="s">
        <v>736</v>
      </c>
      <c r="D270" t="s">
        <v>1136</v>
      </c>
      <c r="E270" t="s">
        <v>1291</v>
      </c>
      <c r="F270" t="s">
        <v>1371</v>
      </c>
      <c r="G270" s="2" t="s">
        <v>1707</v>
      </c>
      <c r="H270" s="2" t="s">
        <v>2167</v>
      </c>
      <c r="I270">
        <f>HYPERLINK("downloaded_images\A3-100556_front.jpeg", "A3-100556_front.jpeg")</f>
        <v>0</v>
      </c>
      <c r="J270">
        <f>HYPERLINK("downloaded_images\A3-100556_whole.jpeg", "A3-100556_whole.jpeg")</f>
        <v>0</v>
      </c>
      <c r="K270">
        <f>HYPERLINK("downloaded_images\A3-100556.jpeg", "A3-100556.jpeg")</f>
        <v>0</v>
      </c>
    </row>
    <row r="271" spans="1:11">
      <c r="A271">
        <v>155825</v>
      </c>
      <c r="B271" t="s">
        <v>278</v>
      </c>
      <c r="C271" t="s">
        <v>737</v>
      </c>
      <c r="D271" t="s">
        <v>1137</v>
      </c>
      <c r="E271" t="s">
        <v>1291</v>
      </c>
      <c r="F271" t="s">
        <v>1371</v>
      </c>
      <c r="G271" s="2" t="s">
        <v>1708</v>
      </c>
      <c r="H271" s="2" t="s">
        <v>2168</v>
      </c>
      <c r="I271">
        <f>HYPERLINK("downloaded_images\A3-100557_front.jpeg", "A3-100557_front.jpeg")</f>
        <v>0</v>
      </c>
      <c r="J271">
        <f>HYPERLINK("downloaded_images\A3-100557_whole.jpeg", "A3-100557_whole.jpeg")</f>
        <v>0</v>
      </c>
      <c r="K271">
        <f>HYPERLINK("downloaded_images\A3-100557.jpeg", "A3-100557.jpeg")</f>
        <v>0</v>
      </c>
    </row>
    <row r="272" spans="1:11">
      <c r="A272">
        <v>155827</v>
      </c>
      <c r="B272" t="s">
        <v>279</v>
      </c>
      <c r="C272" t="s">
        <v>738</v>
      </c>
      <c r="D272" t="s">
        <v>1138</v>
      </c>
      <c r="E272" t="s">
        <v>1291</v>
      </c>
      <c r="F272" t="s">
        <v>1371</v>
      </c>
      <c r="G272" s="2" t="s">
        <v>1709</v>
      </c>
      <c r="H272" s="2" t="s">
        <v>2169</v>
      </c>
      <c r="I272">
        <f>HYPERLINK("downloaded_images\A3-100560_front.jpeg", "A3-100560_front.jpeg")</f>
        <v>0</v>
      </c>
      <c r="J272">
        <f>HYPERLINK("downloaded_images\A3-100560_whole.jpeg", "A3-100560_whole.jpeg")</f>
        <v>0</v>
      </c>
      <c r="K272">
        <f>HYPERLINK("downloaded_images\A3-100560.jpeg", "A3-100560.jpeg")</f>
        <v>0</v>
      </c>
    </row>
    <row r="273" spans="1:11">
      <c r="A273">
        <v>157887</v>
      </c>
      <c r="B273" t="s">
        <v>280</v>
      </c>
      <c r="C273" t="s">
        <v>739</v>
      </c>
      <c r="D273" t="s">
        <v>1139</v>
      </c>
      <c r="E273" t="s">
        <v>1291</v>
      </c>
      <c r="F273" t="s">
        <v>1372</v>
      </c>
      <c r="G273" s="2" t="s">
        <v>1710</v>
      </c>
      <c r="H273" s="2" t="s">
        <v>2170</v>
      </c>
      <c r="I273">
        <f>HYPERLINK("downloaded_images\A3-100508_front.jpeg", "A3-100508_front.jpeg")</f>
        <v>0</v>
      </c>
      <c r="J273">
        <f>HYPERLINK("downloaded_images\A3-100508_whole.jpeg", "A3-100508_whole.jpeg")</f>
        <v>0</v>
      </c>
      <c r="K273">
        <f>HYPERLINK("downloaded_images\A3-100508.jpeg", "A3-100508.jpeg")</f>
        <v>0</v>
      </c>
    </row>
    <row r="274" spans="1:11">
      <c r="A274">
        <v>158181</v>
      </c>
      <c r="B274" t="s">
        <v>281</v>
      </c>
      <c r="C274" t="s">
        <v>740</v>
      </c>
      <c r="D274" t="s">
        <v>1140</v>
      </c>
      <c r="E274" t="s">
        <v>1291</v>
      </c>
      <c r="F274" t="s">
        <v>1373</v>
      </c>
      <c r="G274" s="2" t="s">
        <v>1711</v>
      </c>
      <c r="H274" s="2" t="s">
        <v>2171</v>
      </c>
      <c r="I274">
        <f>HYPERLINK("downloaded_images\A3-100600_front.jpeg", "A3-100600_front.jpeg")</f>
        <v>0</v>
      </c>
      <c r="J274">
        <f>HYPERLINK("downloaded_images\A3-100600_whole.jpeg", "A3-100600_whole.jpeg")</f>
        <v>0</v>
      </c>
      <c r="K274">
        <f>HYPERLINK("downloaded_images\A3-100600.jpeg", "A3-100600.jpeg")</f>
        <v>0</v>
      </c>
    </row>
    <row r="275" spans="1:11">
      <c r="A275">
        <v>159083</v>
      </c>
      <c r="B275" t="s">
        <v>282</v>
      </c>
      <c r="C275" t="s">
        <v>741</v>
      </c>
      <c r="D275" t="s">
        <v>1141</v>
      </c>
      <c r="E275" t="s">
        <v>1291</v>
      </c>
      <c r="F275" t="s">
        <v>1330</v>
      </c>
      <c r="G275" s="2" t="s">
        <v>1712</v>
      </c>
      <c r="H275" s="2" t="s">
        <v>2172</v>
      </c>
      <c r="I275">
        <f>HYPERLINK("downloaded_images\A3-100758_front.jpeg", "A3-100758_front.jpeg")</f>
        <v>0</v>
      </c>
      <c r="J275">
        <f>HYPERLINK("downloaded_images\A3-100758_whole.jpeg", "A3-100758_whole.jpeg")</f>
        <v>0</v>
      </c>
      <c r="K275">
        <f>HYPERLINK("downloaded_images\A3-100758.jpeg", "A3-100758.jpeg")</f>
        <v>0</v>
      </c>
    </row>
    <row r="276" spans="1:11">
      <c r="A276">
        <v>161266</v>
      </c>
      <c r="B276" t="s">
        <v>283</v>
      </c>
      <c r="C276" t="s">
        <v>742</v>
      </c>
      <c r="D276" t="s">
        <v>1142</v>
      </c>
      <c r="E276" t="s">
        <v>1291</v>
      </c>
      <c r="F276" t="s">
        <v>1374</v>
      </c>
      <c r="G276" s="2" t="s">
        <v>1713</v>
      </c>
      <c r="H276" s="2" t="s">
        <v>2173</v>
      </c>
      <c r="I276">
        <f>HYPERLINK("downloaded_images\A3-100261_front.jpeg", "A3-100261_front.jpeg")</f>
        <v>0</v>
      </c>
      <c r="J276">
        <f>HYPERLINK("downloaded_images\A3-100261_whole.jpeg", "A3-100261_whole.jpeg")</f>
        <v>0</v>
      </c>
      <c r="K276">
        <f>HYPERLINK("downloaded_images\A3-100261.jpeg", "A3-100261.jpeg")</f>
        <v>0</v>
      </c>
    </row>
    <row r="277" spans="1:11">
      <c r="A277">
        <v>161519</v>
      </c>
      <c r="B277" t="s">
        <v>284</v>
      </c>
      <c r="C277" t="s">
        <v>743</v>
      </c>
      <c r="D277" t="s">
        <v>1142</v>
      </c>
      <c r="E277" t="s">
        <v>1291</v>
      </c>
      <c r="F277" t="s">
        <v>1374</v>
      </c>
      <c r="G277" s="2" t="s">
        <v>1714</v>
      </c>
      <c r="H277" s="2" t="s">
        <v>2174</v>
      </c>
      <c r="I277">
        <f>HYPERLINK("downloaded_images\A3-100262_front.jpeg", "A3-100262_front.jpeg")</f>
        <v>0</v>
      </c>
      <c r="J277">
        <f>HYPERLINK("downloaded_images\A3-100262_whole.jpeg", "A3-100262_whole.jpeg")</f>
        <v>0</v>
      </c>
      <c r="K277">
        <f>HYPERLINK("downloaded_images\A3-100262.jpeg", "A3-100262.jpeg")</f>
        <v>0</v>
      </c>
    </row>
    <row r="278" spans="1:11">
      <c r="A278">
        <v>161525</v>
      </c>
      <c r="B278" t="s">
        <v>285</v>
      </c>
      <c r="C278" t="s">
        <v>744</v>
      </c>
      <c r="D278" t="s">
        <v>1142</v>
      </c>
      <c r="E278" t="s">
        <v>1291</v>
      </c>
      <c r="F278" t="s">
        <v>1374</v>
      </c>
      <c r="G278" s="2" t="s">
        <v>1715</v>
      </c>
      <c r="H278" s="2" t="s">
        <v>2175</v>
      </c>
      <c r="I278">
        <f>HYPERLINK("downloaded_images\A3-100263_front.jpeg", "A3-100263_front.jpeg")</f>
        <v>0</v>
      </c>
      <c r="J278">
        <f>HYPERLINK("downloaded_images\A3-100263_whole.jpeg", "A3-100263_whole.jpeg")</f>
        <v>0</v>
      </c>
      <c r="K278">
        <f>HYPERLINK("downloaded_images\A3-100263.jpeg", "A3-100263.jpeg")</f>
        <v>0</v>
      </c>
    </row>
    <row r="279" spans="1:11">
      <c r="A279">
        <v>161528</v>
      </c>
      <c r="B279" t="s">
        <v>286</v>
      </c>
      <c r="C279" t="s">
        <v>745</v>
      </c>
      <c r="D279" t="s">
        <v>1142</v>
      </c>
      <c r="E279" t="s">
        <v>1291</v>
      </c>
      <c r="F279" t="s">
        <v>1374</v>
      </c>
      <c r="G279" s="2" t="s">
        <v>1716</v>
      </c>
      <c r="H279" s="2" t="s">
        <v>2176</v>
      </c>
      <c r="I279">
        <f>HYPERLINK("downloaded_images\A3-100264_front.jpeg", "A3-100264_front.jpeg")</f>
        <v>0</v>
      </c>
      <c r="J279">
        <f>HYPERLINK("downloaded_images\A3-100264_whole.jpeg", "A3-100264_whole.jpeg")</f>
        <v>0</v>
      </c>
      <c r="K279">
        <f>HYPERLINK("downloaded_images\A3-100264.jpeg", "A3-100264.jpeg")</f>
        <v>0</v>
      </c>
    </row>
    <row r="280" spans="1:11">
      <c r="A280">
        <v>161534</v>
      </c>
      <c r="B280" t="s">
        <v>287</v>
      </c>
      <c r="C280" t="s">
        <v>746</v>
      </c>
      <c r="D280" t="s">
        <v>1142</v>
      </c>
      <c r="E280" t="s">
        <v>1291</v>
      </c>
      <c r="F280" t="s">
        <v>1374</v>
      </c>
      <c r="G280" s="2" t="s">
        <v>1717</v>
      </c>
      <c r="H280" s="2" t="s">
        <v>2177</v>
      </c>
      <c r="I280">
        <f>HYPERLINK("downloaded_images\A3-100265_front.jpeg", "A3-100265_front.jpeg")</f>
        <v>0</v>
      </c>
      <c r="J280">
        <f>HYPERLINK("downloaded_images\A3-100265_whole.jpeg", "A3-100265_whole.jpeg")</f>
        <v>0</v>
      </c>
      <c r="K280">
        <f>HYPERLINK("downloaded_images\A3-100265.jpeg", "A3-100265.jpeg")</f>
        <v>0</v>
      </c>
    </row>
    <row r="281" spans="1:11">
      <c r="A281">
        <v>161539</v>
      </c>
      <c r="B281" t="s">
        <v>288</v>
      </c>
      <c r="C281" t="s">
        <v>747</v>
      </c>
      <c r="D281" t="s">
        <v>1142</v>
      </c>
      <c r="E281" t="s">
        <v>1291</v>
      </c>
      <c r="F281" t="s">
        <v>1374</v>
      </c>
      <c r="G281" s="2" t="s">
        <v>1718</v>
      </c>
      <c r="H281" s="2" t="s">
        <v>2178</v>
      </c>
      <c r="I281">
        <f>HYPERLINK("downloaded_images\A3-100266_front.jpeg", "A3-100266_front.jpeg")</f>
        <v>0</v>
      </c>
      <c r="J281">
        <f>HYPERLINK("downloaded_images\A3-100266_whole.jpeg", "A3-100266_whole.jpeg")</f>
        <v>0</v>
      </c>
      <c r="K281">
        <f>HYPERLINK("downloaded_images\A3-100266.jpeg", "A3-100266.jpeg")</f>
        <v>0</v>
      </c>
    </row>
    <row r="282" spans="1:11">
      <c r="A282">
        <v>161770</v>
      </c>
      <c r="B282" t="s">
        <v>289</v>
      </c>
      <c r="C282" t="s">
        <v>748</v>
      </c>
      <c r="D282" t="s">
        <v>1143</v>
      </c>
      <c r="E282" t="s">
        <v>1291</v>
      </c>
      <c r="F282" t="s">
        <v>1310</v>
      </c>
      <c r="G282" s="2" t="s">
        <v>1719</v>
      </c>
      <c r="H282" s="2" t="s">
        <v>2179</v>
      </c>
      <c r="I282" t="s">
        <v>2358</v>
      </c>
      <c r="J282" t="s">
        <v>2358</v>
      </c>
      <c r="K282" t="s">
        <v>2359</v>
      </c>
    </row>
    <row r="283" spans="1:11">
      <c r="A283">
        <v>165588</v>
      </c>
      <c r="B283" t="s">
        <v>290</v>
      </c>
      <c r="C283" t="s">
        <v>749</v>
      </c>
      <c r="D283" t="s">
        <v>1144</v>
      </c>
      <c r="E283" t="s">
        <v>1291</v>
      </c>
      <c r="F283" t="s">
        <v>1330</v>
      </c>
      <c r="G283" s="2" t="s">
        <v>1720</v>
      </c>
      <c r="H283" s="2" t="s">
        <v>2180</v>
      </c>
      <c r="I283">
        <f>HYPERLINK("downloaded_images\A3-100849_front.jpeg", "A3-100849_front.jpeg")</f>
        <v>0</v>
      </c>
      <c r="J283">
        <f>HYPERLINK("downloaded_images\A3-100849_whole.jpeg", "A3-100849_whole.jpeg")</f>
        <v>0</v>
      </c>
      <c r="K283">
        <f>HYPERLINK("downloaded_images\A3-100849.jpeg", "A3-100849.jpeg")</f>
        <v>0</v>
      </c>
    </row>
    <row r="284" spans="1:11">
      <c r="A284">
        <v>165640</v>
      </c>
      <c r="B284" t="s">
        <v>291</v>
      </c>
      <c r="C284" t="s">
        <v>750</v>
      </c>
      <c r="D284" t="s">
        <v>1145</v>
      </c>
      <c r="E284" t="s">
        <v>1291</v>
      </c>
      <c r="F284" t="s">
        <v>1330</v>
      </c>
      <c r="G284" s="2" t="s">
        <v>1721</v>
      </c>
      <c r="H284" s="2" t="s">
        <v>2181</v>
      </c>
      <c r="I284">
        <f>HYPERLINK("downloaded_images\A3-100762_front.jpeg", "A3-100762_front.jpeg")</f>
        <v>0</v>
      </c>
      <c r="J284">
        <f>HYPERLINK("downloaded_images\A3-100762_whole.jpeg", "A3-100762_whole.jpeg")</f>
        <v>0</v>
      </c>
      <c r="K284">
        <f>HYPERLINK("downloaded_images\A3-100762.jpeg", "A3-100762.jpeg")</f>
        <v>0</v>
      </c>
    </row>
    <row r="285" spans="1:11">
      <c r="A285">
        <v>166121</v>
      </c>
      <c r="B285" t="s">
        <v>292</v>
      </c>
      <c r="C285" t="s">
        <v>751</v>
      </c>
      <c r="D285" t="s">
        <v>1146</v>
      </c>
      <c r="E285" t="s">
        <v>1291</v>
      </c>
      <c r="F285" t="s">
        <v>1374</v>
      </c>
      <c r="G285" s="2" t="s">
        <v>1722</v>
      </c>
      <c r="H285" s="2" t="s">
        <v>2182</v>
      </c>
      <c r="I285">
        <f>HYPERLINK("downloaded_images\A3-100383_front.jpeg", "A3-100383_front.jpeg")</f>
        <v>0</v>
      </c>
      <c r="J285">
        <f>HYPERLINK("downloaded_images\A3-100383_whole.jpeg", "A3-100383_whole.jpeg")</f>
        <v>0</v>
      </c>
      <c r="K285">
        <f>HYPERLINK("downloaded_images\A3-100383.jpeg", "A3-100383.jpeg")</f>
        <v>0</v>
      </c>
    </row>
    <row r="286" spans="1:11">
      <c r="A286">
        <v>166122</v>
      </c>
      <c r="B286" t="s">
        <v>293</v>
      </c>
      <c r="C286" t="s">
        <v>752</v>
      </c>
      <c r="D286" t="s">
        <v>1146</v>
      </c>
      <c r="E286" t="s">
        <v>1291</v>
      </c>
      <c r="F286" t="s">
        <v>1374</v>
      </c>
      <c r="G286" s="2" t="s">
        <v>1723</v>
      </c>
      <c r="H286" s="2" t="s">
        <v>2183</v>
      </c>
      <c r="I286">
        <f>HYPERLINK("downloaded_images\A3-100384_front.jpeg", "A3-100384_front.jpeg")</f>
        <v>0</v>
      </c>
      <c r="J286">
        <f>HYPERLINK("downloaded_images\A3-100384_whole.jpeg", "A3-100384_whole.jpeg")</f>
        <v>0</v>
      </c>
      <c r="K286">
        <f>HYPERLINK("downloaded_images\A3-100384.jpeg", "A3-100384.jpeg")</f>
        <v>0</v>
      </c>
    </row>
    <row r="287" spans="1:11">
      <c r="A287">
        <v>169327</v>
      </c>
      <c r="B287" t="s">
        <v>294</v>
      </c>
      <c r="C287" t="s">
        <v>753</v>
      </c>
      <c r="D287" t="s">
        <v>930</v>
      </c>
      <c r="E287" t="s">
        <v>1291</v>
      </c>
      <c r="F287" t="s">
        <v>1331</v>
      </c>
      <c r="G287" s="2" t="s">
        <v>1724</v>
      </c>
      <c r="H287" s="2" t="s">
        <v>2184</v>
      </c>
      <c r="I287">
        <f>HYPERLINK("downloaded_images\A3-100473_front.jpeg", "A3-100473_front.jpeg")</f>
        <v>0</v>
      </c>
      <c r="J287">
        <f>HYPERLINK("downloaded_images\A3-100473_whole.jpeg", "A3-100473_whole.jpeg")</f>
        <v>0</v>
      </c>
      <c r="K287">
        <f>HYPERLINK("downloaded_images\A3-100473.jpeg", "A3-100473.jpeg")</f>
        <v>0</v>
      </c>
    </row>
    <row r="288" spans="1:11">
      <c r="A288">
        <v>169348</v>
      </c>
      <c r="B288" t="s">
        <v>295</v>
      </c>
      <c r="C288" t="s">
        <v>754</v>
      </c>
      <c r="D288" t="s">
        <v>1147</v>
      </c>
      <c r="E288" t="s">
        <v>1291</v>
      </c>
      <c r="F288" t="s">
        <v>1331</v>
      </c>
      <c r="G288" s="2" t="s">
        <v>1725</v>
      </c>
      <c r="H288" s="2" t="s">
        <v>2185</v>
      </c>
      <c r="I288">
        <f>HYPERLINK("downloaded_images\A3-100480_front.jpeg", "A3-100480_front.jpeg")</f>
        <v>0</v>
      </c>
      <c r="J288">
        <f>HYPERLINK("downloaded_images\A3-100480_whole.jpeg", "A3-100480_whole.jpeg")</f>
        <v>0</v>
      </c>
      <c r="K288">
        <f>HYPERLINK("downloaded_images\A3-100480.jpeg", "A3-100480.jpeg")</f>
        <v>0</v>
      </c>
    </row>
    <row r="289" spans="1:11">
      <c r="A289">
        <v>170126</v>
      </c>
      <c r="B289" t="s">
        <v>296</v>
      </c>
      <c r="C289" t="s">
        <v>755</v>
      </c>
      <c r="D289" t="s">
        <v>1148</v>
      </c>
      <c r="E289" t="s">
        <v>1291</v>
      </c>
      <c r="F289" t="s">
        <v>1375</v>
      </c>
      <c r="G289" s="2" t="s">
        <v>1726</v>
      </c>
      <c r="H289" s="2" t="s">
        <v>2186</v>
      </c>
      <c r="I289">
        <f>HYPERLINK("downloaded_images\03-1286_front.jpeg", "03-1286_front.jpeg")</f>
        <v>0</v>
      </c>
      <c r="J289">
        <f>HYPERLINK("downloaded_images\03-1286_whole.jpeg", "03-1286_whole.jpeg")</f>
        <v>0</v>
      </c>
      <c r="K289">
        <f>HYPERLINK("downloaded_images\03-1286.jpeg", "03-1286.jpeg")</f>
        <v>0</v>
      </c>
    </row>
    <row r="290" spans="1:11">
      <c r="A290">
        <v>170435</v>
      </c>
      <c r="B290" t="s">
        <v>297</v>
      </c>
      <c r="C290" t="s">
        <v>756</v>
      </c>
      <c r="D290" t="s">
        <v>1149</v>
      </c>
      <c r="E290" t="s">
        <v>1291</v>
      </c>
      <c r="F290" t="s">
        <v>1303</v>
      </c>
      <c r="G290" s="2" t="s">
        <v>1727</v>
      </c>
      <c r="H290" s="2" t="s">
        <v>2187</v>
      </c>
      <c r="I290">
        <f>HYPERLINK("downloaded_images\03-1588_front.jpeg", "03-1588_front.jpeg")</f>
        <v>0</v>
      </c>
      <c r="J290">
        <f>HYPERLINK("downloaded_images\03-1588_whole.jpeg", "03-1588_whole.jpeg")</f>
        <v>0</v>
      </c>
      <c r="K290">
        <f>HYPERLINK("downloaded_images\03-1588.jpeg", "03-1588.jpeg")</f>
        <v>0</v>
      </c>
    </row>
    <row r="291" spans="1:11">
      <c r="A291">
        <v>170768</v>
      </c>
      <c r="B291" t="s">
        <v>298</v>
      </c>
      <c r="C291" t="s">
        <v>757</v>
      </c>
      <c r="D291" t="s">
        <v>1150</v>
      </c>
      <c r="E291" t="s">
        <v>1291</v>
      </c>
      <c r="F291" t="s">
        <v>1375</v>
      </c>
      <c r="G291" s="2" t="s">
        <v>1728</v>
      </c>
      <c r="H291" s="2" t="s">
        <v>2188</v>
      </c>
      <c r="I291">
        <f>HYPERLINK("downloaded_images\03-1297_front.jpeg", "03-1297_front.jpeg")</f>
        <v>0</v>
      </c>
      <c r="J291">
        <f>HYPERLINK("downloaded_images\03-1297_whole.jpeg", "03-1297_whole.jpeg")</f>
        <v>0</v>
      </c>
      <c r="K291">
        <f>HYPERLINK("downloaded_images\03-1297.jpeg", "03-1297.jpeg")</f>
        <v>0</v>
      </c>
    </row>
    <row r="292" spans="1:11">
      <c r="A292">
        <v>170807</v>
      </c>
      <c r="B292" t="s">
        <v>299</v>
      </c>
      <c r="C292" t="s">
        <v>758</v>
      </c>
      <c r="D292" t="s">
        <v>1038</v>
      </c>
      <c r="E292" t="s">
        <v>1291</v>
      </c>
      <c r="F292" t="s">
        <v>1375</v>
      </c>
      <c r="G292" s="2" t="s">
        <v>1729</v>
      </c>
      <c r="H292" s="2" t="s">
        <v>2189</v>
      </c>
      <c r="I292">
        <f>HYPERLINK("downloaded_images\03-1298_front.jpeg", "03-1298_front.jpeg")</f>
        <v>0</v>
      </c>
      <c r="J292">
        <f>HYPERLINK("downloaded_images\03-1298_whole.jpeg", "03-1298_whole.jpeg")</f>
        <v>0</v>
      </c>
      <c r="K292">
        <f>HYPERLINK("downloaded_images\03-1298.jpeg", "03-1298.jpeg")</f>
        <v>0</v>
      </c>
    </row>
    <row r="293" spans="1:11">
      <c r="A293">
        <v>171211</v>
      </c>
      <c r="B293" t="s">
        <v>300</v>
      </c>
      <c r="C293" t="s">
        <v>759</v>
      </c>
      <c r="D293" t="s">
        <v>1151</v>
      </c>
      <c r="E293" t="s">
        <v>1291</v>
      </c>
      <c r="F293" t="s">
        <v>1376</v>
      </c>
      <c r="G293" s="2" t="s">
        <v>1730</v>
      </c>
      <c r="H293" s="2" t="s">
        <v>2190</v>
      </c>
      <c r="I293">
        <f>HYPERLINK("downloaded_images\A3-100676_front.jpeg", "A3-100676_front.jpeg")</f>
        <v>0</v>
      </c>
      <c r="J293">
        <f>HYPERLINK("downloaded_images\A3-100676_whole.jpeg", "A3-100676_whole.jpeg")</f>
        <v>0</v>
      </c>
      <c r="K293">
        <f>HYPERLINK("downloaded_images\A3-100676.jpeg", "A3-100676.jpeg")</f>
        <v>0</v>
      </c>
    </row>
    <row r="294" spans="1:11">
      <c r="A294">
        <v>171235</v>
      </c>
      <c r="B294" t="s">
        <v>301</v>
      </c>
      <c r="C294" t="s">
        <v>760</v>
      </c>
      <c r="D294" t="s">
        <v>1152</v>
      </c>
      <c r="E294" t="s">
        <v>1291</v>
      </c>
      <c r="F294" t="s">
        <v>1377</v>
      </c>
      <c r="G294" s="2" t="s">
        <v>1731</v>
      </c>
      <c r="H294" s="2" t="s">
        <v>2191</v>
      </c>
      <c r="I294" t="s">
        <v>2358</v>
      </c>
      <c r="J294" t="s">
        <v>2358</v>
      </c>
      <c r="K294" t="s">
        <v>2359</v>
      </c>
    </row>
    <row r="295" spans="1:11">
      <c r="A295">
        <v>171236</v>
      </c>
      <c r="B295" t="s">
        <v>302</v>
      </c>
      <c r="C295" t="s">
        <v>761</v>
      </c>
      <c r="D295" t="s">
        <v>1153</v>
      </c>
      <c r="E295" t="s">
        <v>1291</v>
      </c>
      <c r="F295" t="s">
        <v>1377</v>
      </c>
      <c r="G295" s="2" t="s">
        <v>1732</v>
      </c>
      <c r="H295" s="2" t="s">
        <v>2192</v>
      </c>
      <c r="I295" t="s">
        <v>2358</v>
      </c>
      <c r="J295" t="s">
        <v>2358</v>
      </c>
      <c r="K295" t="s">
        <v>2359</v>
      </c>
    </row>
    <row r="296" spans="1:11">
      <c r="A296">
        <v>172121</v>
      </c>
      <c r="B296" t="s">
        <v>303</v>
      </c>
      <c r="C296" t="s">
        <v>762</v>
      </c>
      <c r="D296" t="s">
        <v>1154</v>
      </c>
      <c r="E296" t="s">
        <v>1291</v>
      </c>
      <c r="F296" t="s">
        <v>1310</v>
      </c>
      <c r="G296" s="2" t="s">
        <v>1733</v>
      </c>
      <c r="H296" s="2" t="s">
        <v>2193</v>
      </c>
      <c r="I296" t="s">
        <v>2358</v>
      </c>
      <c r="J296" t="s">
        <v>2358</v>
      </c>
      <c r="K296" t="s">
        <v>2359</v>
      </c>
    </row>
    <row r="297" spans="1:11">
      <c r="A297">
        <v>176691</v>
      </c>
      <c r="B297" t="s">
        <v>304</v>
      </c>
      <c r="C297" t="s">
        <v>763</v>
      </c>
      <c r="D297" t="s">
        <v>1155</v>
      </c>
      <c r="E297" t="s">
        <v>1291</v>
      </c>
      <c r="F297" t="s">
        <v>1378</v>
      </c>
      <c r="G297" s="2" t="s">
        <v>1734</v>
      </c>
      <c r="H297" s="2" t="s">
        <v>2194</v>
      </c>
      <c r="I297">
        <f>HYPERLINK("downloaded_images\A3-101150_front.jpeg", "A3-101150_front.jpeg")</f>
        <v>0</v>
      </c>
      <c r="J297">
        <f>HYPERLINK("downloaded_images\A3-101150_whole.jpeg", "A3-101150_whole.jpeg")</f>
        <v>0</v>
      </c>
      <c r="K297">
        <f>HYPERLINK("downloaded_images\A3-101150.jpeg", "A3-101150.jpeg")</f>
        <v>0</v>
      </c>
    </row>
    <row r="298" spans="1:11">
      <c r="A298">
        <v>179620</v>
      </c>
      <c r="B298" t="s">
        <v>305</v>
      </c>
      <c r="C298" t="s">
        <v>764</v>
      </c>
      <c r="D298" t="s">
        <v>1156</v>
      </c>
      <c r="E298" t="s">
        <v>1291</v>
      </c>
      <c r="F298" t="s">
        <v>1359</v>
      </c>
      <c r="G298" s="2" t="s">
        <v>1735</v>
      </c>
      <c r="H298" s="2" t="s">
        <v>2195</v>
      </c>
      <c r="I298" t="s">
        <v>2358</v>
      </c>
      <c r="J298" t="s">
        <v>2358</v>
      </c>
      <c r="K298" t="s">
        <v>2359</v>
      </c>
    </row>
    <row r="299" spans="1:11">
      <c r="A299">
        <v>180937</v>
      </c>
      <c r="B299" t="s">
        <v>306</v>
      </c>
      <c r="C299" t="s">
        <v>765</v>
      </c>
      <c r="D299" t="s">
        <v>1156</v>
      </c>
      <c r="E299" t="s">
        <v>1291</v>
      </c>
      <c r="F299" t="s">
        <v>1359</v>
      </c>
      <c r="G299" s="2" t="s">
        <v>1736</v>
      </c>
      <c r="H299" s="2" t="s">
        <v>2196</v>
      </c>
      <c r="I299" t="s">
        <v>2358</v>
      </c>
      <c r="J299" t="s">
        <v>2358</v>
      </c>
      <c r="K299" t="s">
        <v>2359</v>
      </c>
    </row>
    <row r="300" spans="1:11">
      <c r="A300">
        <v>180946</v>
      </c>
      <c r="B300" t="s">
        <v>307</v>
      </c>
      <c r="C300" t="s">
        <v>766</v>
      </c>
      <c r="D300" t="s">
        <v>1156</v>
      </c>
      <c r="E300" t="s">
        <v>1291</v>
      </c>
      <c r="F300" t="s">
        <v>1359</v>
      </c>
      <c r="G300" s="2" t="s">
        <v>1737</v>
      </c>
      <c r="H300" s="2" t="s">
        <v>2197</v>
      </c>
      <c r="I300" t="s">
        <v>2358</v>
      </c>
      <c r="J300" t="s">
        <v>2358</v>
      </c>
      <c r="K300" t="s">
        <v>2359</v>
      </c>
    </row>
    <row r="301" spans="1:11">
      <c r="A301">
        <v>185980</v>
      </c>
      <c r="B301" t="s">
        <v>308</v>
      </c>
      <c r="C301" t="s">
        <v>767</v>
      </c>
      <c r="D301" t="s">
        <v>1157</v>
      </c>
      <c r="E301" t="s">
        <v>1291</v>
      </c>
      <c r="F301" t="s">
        <v>1327</v>
      </c>
      <c r="G301" s="2" t="s">
        <v>1738</v>
      </c>
      <c r="H301" s="2" t="s">
        <v>2198</v>
      </c>
      <c r="I301">
        <f>HYPERLINK("downloaded_images\03-1468_front.jpeg", "03-1468_front.jpeg")</f>
        <v>0</v>
      </c>
      <c r="J301">
        <f>HYPERLINK("downloaded_images\03-1468_whole.jpeg", "03-1468_whole.jpeg")</f>
        <v>0</v>
      </c>
      <c r="K301">
        <f>HYPERLINK("downloaded_images\03-1468.jpeg", "03-1468.jpeg")</f>
        <v>0</v>
      </c>
    </row>
    <row r="302" spans="1:11">
      <c r="A302">
        <v>186972</v>
      </c>
      <c r="B302" t="s">
        <v>309</v>
      </c>
      <c r="C302" t="s">
        <v>768</v>
      </c>
      <c r="D302" t="s">
        <v>1158</v>
      </c>
      <c r="E302" t="s">
        <v>1291</v>
      </c>
      <c r="F302" t="s">
        <v>1327</v>
      </c>
      <c r="G302" s="2" t="s">
        <v>1739</v>
      </c>
      <c r="H302" s="2" t="s">
        <v>2199</v>
      </c>
      <c r="I302">
        <f>HYPERLINK("downloaded_images\03-1467_front.jpeg", "03-1467_front.jpeg")</f>
        <v>0</v>
      </c>
      <c r="J302">
        <f>HYPERLINK("downloaded_images\03-1467_whole.jpeg", "03-1467_whole.jpeg")</f>
        <v>0</v>
      </c>
      <c r="K302">
        <f>HYPERLINK("downloaded_images\03-1467.jpeg", "03-1467.jpeg")</f>
        <v>0</v>
      </c>
    </row>
    <row r="303" spans="1:11">
      <c r="A303">
        <v>187161</v>
      </c>
      <c r="B303" t="s">
        <v>310</v>
      </c>
      <c r="C303" t="s">
        <v>769</v>
      </c>
      <c r="D303" t="s">
        <v>1159</v>
      </c>
      <c r="E303" t="s">
        <v>1291</v>
      </c>
      <c r="F303" t="s">
        <v>1303</v>
      </c>
      <c r="G303" s="2" t="s">
        <v>1740</v>
      </c>
      <c r="H303" s="2" t="s">
        <v>2200</v>
      </c>
      <c r="I303">
        <f>HYPERLINK("downloaded_images\03-1655_front.jpeg", "03-1655_front.jpeg")</f>
        <v>0</v>
      </c>
      <c r="J303">
        <f>HYPERLINK("downloaded_images\03-1655_whole.jpeg", "03-1655_whole.jpeg")</f>
        <v>0</v>
      </c>
      <c r="K303">
        <f>HYPERLINK("downloaded_images\03-1655.jpeg", "03-1655.jpeg")</f>
        <v>0</v>
      </c>
    </row>
    <row r="304" spans="1:11">
      <c r="A304">
        <v>187345</v>
      </c>
      <c r="B304" t="s">
        <v>311</v>
      </c>
      <c r="C304" t="s">
        <v>770</v>
      </c>
      <c r="D304" t="s">
        <v>1160</v>
      </c>
      <c r="E304" t="s">
        <v>1291</v>
      </c>
      <c r="F304" t="s">
        <v>1379</v>
      </c>
      <c r="G304" s="2" t="s">
        <v>1741</v>
      </c>
      <c r="H304" s="2" t="s">
        <v>2201</v>
      </c>
      <c r="I304">
        <f>HYPERLINK("downloaded_images\A3-100525_front.jpeg", "A3-100525_front.jpeg")</f>
        <v>0</v>
      </c>
      <c r="J304">
        <f>HYPERLINK("downloaded_images\A3-100525_whole.jpeg", "A3-100525_whole.jpeg")</f>
        <v>0</v>
      </c>
      <c r="K304">
        <f>HYPERLINK("downloaded_images\A3-100525.jpeg", "A3-100525.jpeg")</f>
        <v>0</v>
      </c>
    </row>
    <row r="305" spans="1:11">
      <c r="A305">
        <v>188393</v>
      </c>
      <c r="B305" t="s">
        <v>312</v>
      </c>
      <c r="C305" t="s">
        <v>771</v>
      </c>
      <c r="D305" t="s">
        <v>1161</v>
      </c>
      <c r="E305" t="s">
        <v>1291</v>
      </c>
      <c r="F305" t="s">
        <v>1304</v>
      </c>
      <c r="G305" s="2" t="s">
        <v>1742</v>
      </c>
      <c r="H305" s="2" t="s">
        <v>2202</v>
      </c>
      <c r="I305" t="s">
        <v>2358</v>
      </c>
      <c r="J305" t="s">
        <v>2358</v>
      </c>
      <c r="K305" t="s">
        <v>2359</v>
      </c>
    </row>
    <row r="306" spans="1:11">
      <c r="A306">
        <v>190808</v>
      </c>
      <c r="B306" t="s">
        <v>313</v>
      </c>
      <c r="C306" t="s">
        <v>772</v>
      </c>
      <c r="D306" t="s">
        <v>1162</v>
      </c>
      <c r="E306" t="s">
        <v>1291</v>
      </c>
      <c r="F306" t="s">
        <v>1380</v>
      </c>
      <c r="G306" s="2" t="s">
        <v>1743</v>
      </c>
      <c r="H306" s="2" t="s">
        <v>2203</v>
      </c>
      <c r="I306">
        <f>HYPERLINK("downloaded_images\A3-100546_front.jpeg", "A3-100546_front.jpeg")</f>
        <v>0</v>
      </c>
      <c r="J306">
        <f>HYPERLINK("downloaded_images\A3-100546_whole.jpeg", "A3-100546_whole.jpeg")</f>
        <v>0</v>
      </c>
      <c r="K306">
        <f>HYPERLINK("downloaded_images\A3-100546.jpeg", "A3-100546.jpeg")</f>
        <v>0</v>
      </c>
    </row>
    <row r="307" spans="1:11">
      <c r="A307">
        <v>190810</v>
      </c>
      <c r="B307" t="s">
        <v>314</v>
      </c>
      <c r="C307" t="s">
        <v>773</v>
      </c>
      <c r="D307" t="s">
        <v>1163</v>
      </c>
      <c r="E307" t="s">
        <v>1291</v>
      </c>
      <c r="F307" t="s">
        <v>1380</v>
      </c>
      <c r="G307" s="2" t="s">
        <v>1744</v>
      </c>
      <c r="H307" s="2" t="s">
        <v>2204</v>
      </c>
      <c r="I307">
        <f>HYPERLINK("downloaded_images\A3-100547_front.jpeg", "A3-100547_front.jpeg")</f>
        <v>0</v>
      </c>
      <c r="J307">
        <f>HYPERLINK("downloaded_images\A3-100547_whole.jpeg", "A3-100547_whole.jpeg")</f>
        <v>0</v>
      </c>
      <c r="K307">
        <f>HYPERLINK("downloaded_images\A3-100547.jpeg", "A3-100547.jpeg")</f>
        <v>0</v>
      </c>
    </row>
    <row r="308" spans="1:11">
      <c r="A308">
        <v>190811</v>
      </c>
      <c r="B308" t="s">
        <v>315</v>
      </c>
      <c r="C308" t="s">
        <v>774</v>
      </c>
      <c r="D308" t="s">
        <v>1164</v>
      </c>
      <c r="E308" t="s">
        <v>1291</v>
      </c>
      <c r="F308" t="s">
        <v>1380</v>
      </c>
      <c r="G308" s="2" t="s">
        <v>1745</v>
      </c>
      <c r="H308" s="2" t="s">
        <v>2205</v>
      </c>
      <c r="I308">
        <f>HYPERLINK("downloaded_images\A3-100548_front.jpeg", "A3-100548_front.jpeg")</f>
        <v>0</v>
      </c>
      <c r="J308">
        <f>HYPERLINK("downloaded_images\A3-100548_whole.jpeg", "A3-100548_whole.jpeg")</f>
        <v>0</v>
      </c>
      <c r="K308">
        <f>HYPERLINK("downloaded_images\A3-100548.jpeg", "A3-100548.jpeg")</f>
        <v>0</v>
      </c>
    </row>
    <row r="309" spans="1:11">
      <c r="A309">
        <v>190956</v>
      </c>
      <c r="B309" t="s">
        <v>316</v>
      </c>
      <c r="C309" t="s">
        <v>775</v>
      </c>
      <c r="D309" t="s">
        <v>1165</v>
      </c>
      <c r="E309" t="s">
        <v>1291</v>
      </c>
      <c r="F309" t="s">
        <v>1318</v>
      </c>
      <c r="G309" s="2" t="s">
        <v>1746</v>
      </c>
      <c r="H309" s="2" t="s">
        <v>2206</v>
      </c>
      <c r="I309">
        <f>HYPERLINK("downloaded_images\A3-100981_front.jpeg", "A3-100981_front.jpeg")</f>
        <v>0</v>
      </c>
      <c r="J309">
        <f>HYPERLINK("downloaded_images\A3-100981_whole.jpeg", "A3-100981_whole.jpeg")</f>
        <v>0</v>
      </c>
      <c r="K309">
        <f>HYPERLINK("downloaded_images\A3-100981.jpeg", "A3-100981.jpeg")</f>
        <v>0</v>
      </c>
    </row>
    <row r="310" spans="1:11">
      <c r="A310">
        <v>190960</v>
      </c>
      <c r="B310" t="s">
        <v>317</v>
      </c>
      <c r="C310" t="s">
        <v>776</v>
      </c>
      <c r="D310" t="s">
        <v>1166</v>
      </c>
      <c r="E310" t="s">
        <v>1291</v>
      </c>
      <c r="F310" t="s">
        <v>1318</v>
      </c>
      <c r="G310" s="2" t="s">
        <v>1747</v>
      </c>
      <c r="H310" s="2" t="s">
        <v>2207</v>
      </c>
      <c r="I310">
        <f>HYPERLINK("downloaded_images\A3-100972_front.jpeg", "A3-100972_front.jpeg")</f>
        <v>0</v>
      </c>
      <c r="J310">
        <f>HYPERLINK("downloaded_images\A3-100972_whole.jpeg", "A3-100972_whole.jpeg")</f>
        <v>0</v>
      </c>
      <c r="K310">
        <f>HYPERLINK("downloaded_images\A3-100972.jpeg", "A3-100972.jpeg")</f>
        <v>0</v>
      </c>
    </row>
    <row r="311" spans="1:11">
      <c r="A311">
        <v>191860</v>
      </c>
      <c r="B311" t="s">
        <v>318</v>
      </c>
      <c r="C311" t="s">
        <v>777</v>
      </c>
      <c r="D311" t="s">
        <v>1167</v>
      </c>
      <c r="E311" t="s">
        <v>1291</v>
      </c>
      <c r="F311" t="s">
        <v>1381</v>
      </c>
      <c r="G311" s="2" t="s">
        <v>1748</v>
      </c>
      <c r="H311" s="2" t="s">
        <v>2208</v>
      </c>
      <c r="I311">
        <f>HYPERLINK("downloaded_images\A3-100476_front.jpeg", "A3-100476_front.jpeg")</f>
        <v>0</v>
      </c>
      <c r="J311">
        <f>HYPERLINK("downloaded_images\A3-100476_whole.jpeg", "A3-100476_whole.jpeg")</f>
        <v>0</v>
      </c>
      <c r="K311">
        <f>HYPERLINK("downloaded_images\A3-100476.jpeg", "A3-100476.jpeg")</f>
        <v>0</v>
      </c>
    </row>
    <row r="312" spans="1:11">
      <c r="A312">
        <v>191867</v>
      </c>
      <c r="B312" t="s">
        <v>319</v>
      </c>
      <c r="C312" t="s">
        <v>778</v>
      </c>
      <c r="D312" t="s">
        <v>1168</v>
      </c>
      <c r="E312" t="s">
        <v>1291</v>
      </c>
      <c r="F312" t="s">
        <v>1381</v>
      </c>
      <c r="G312" s="2" t="s">
        <v>1749</v>
      </c>
      <c r="H312" s="2" t="s">
        <v>2209</v>
      </c>
      <c r="I312">
        <f>HYPERLINK("downloaded_images\A3-100499_front.jpeg", "A3-100499_front.jpeg")</f>
        <v>0</v>
      </c>
      <c r="J312">
        <f>HYPERLINK("downloaded_images\A3-100499_whole.jpeg", "A3-100499_whole.jpeg")</f>
        <v>0</v>
      </c>
      <c r="K312">
        <f>HYPERLINK("downloaded_images\A3-100499.jpeg", "A3-100499.jpeg")</f>
        <v>0</v>
      </c>
    </row>
    <row r="313" spans="1:11">
      <c r="A313">
        <v>192520</v>
      </c>
      <c r="B313" t="s">
        <v>320</v>
      </c>
      <c r="C313" t="s">
        <v>779</v>
      </c>
      <c r="D313" t="s">
        <v>1169</v>
      </c>
      <c r="E313" t="s">
        <v>1291</v>
      </c>
      <c r="F313" t="s">
        <v>1381</v>
      </c>
      <c r="G313" s="2" t="s">
        <v>1750</v>
      </c>
      <c r="H313" s="2" t="s">
        <v>2210</v>
      </c>
      <c r="I313">
        <f>HYPERLINK("downloaded_images\A3-100503_front.jpeg", "A3-100503_front.jpeg")</f>
        <v>0</v>
      </c>
      <c r="J313">
        <f>HYPERLINK("downloaded_images\A3-100503_whole.jpeg", "A3-100503_whole.jpeg")</f>
        <v>0</v>
      </c>
      <c r="K313">
        <f>HYPERLINK("downloaded_images\A3-100503.jpeg", "A3-100503.jpeg")</f>
        <v>0</v>
      </c>
    </row>
    <row r="314" spans="1:11">
      <c r="A314">
        <v>192583</v>
      </c>
      <c r="B314" t="s">
        <v>321</v>
      </c>
      <c r="C314" t="s">
        <v>780</v>
      </c>
      <c r="D314" t="s">
        <v>1065</v>
      </c>
      <c r="E314" t="s">
        <v>1291</v>
      </c>
      <c r="F314" t="s">
        <v>1381</v>
      </c>
      <c r="G314" s="2" t="s">
        <v>1751</v>
      </c>
      <c r="H314" s="2" t="s">
        <v>2211</v>
      </c>
      <c r="I314">
        <f>HYPERLINK("downloaded_images\A3-100465_front.jpeg", "A3-100465_front.jpeg")</f>
        <v>0</v>
      </c>
      <c r="J314">
        <f>HYPERLINK("downloaded_images\A3-100465_whole.jpeg", "A3-100465_whole.jpeg")</f>
        <v>0</v>
      </c>
      <c r="K314">
        <f>HYPERLINK("downloaded_images\A3-100465.jpeg", "A3-100465.jpeg")</f>
        <v>0</v>
      </c>
    </row>
    <row r="315" spans="1:11">
      <c r="A315">
        <v>192585</v>
      </c>
      <c r="B315" t="s">
        <v>322</v>
      </c>
      <c r="C315" t="s">
        <v>781</v>
      </c>
      <c r="D315" t="s">
        <v>1170</v>
      </c>
      <c r="E315" t="s">
        <v>1291</v>
      </c>
      <c r="F315" t="s">
        <v>1381</v>
      </c>
      <c r="G315" s="2" t="s">
        <v>1752</v>
      </c>
      <c r="H315" s="2" t="s">
        <v>2212</v>
      </c>
      <c r="I315">
        <f>HYPERLINK("downloaded_images\A3-100466_front.jpeg", "A3-100466_front.jpeg")</f>
        <v>0</v>
      </c>
      <c r="J315">
        <f>HYPERLINK("downloaded_images\A3-100466_whole.jpeg", "A3-100466_whole.jpeg")</f>
        <v>0</v>
      </c>
      <c r="K315">
        <f>HYPERLINK("downloaded_images\A3-100466.jpeg", "A3-100466.jpeg")</f>
        <v>0</v>
      </c>
    </row>
    <row r="316" spans="1:11">
      <c r="A316">
        <v>193480</v>
      </c>
      <c r="B316" t="s">
        <v>323</v>
      </c>
      <c r="C316" t="s">
        <v>782</v>
      </c>
      <c r="D316" t="s">
        <v>1171</v>
      </c>
      <c r="E316" t="s">
        <v>1291</v>
      </c>
      <c r="F316" t="s">
        <v>1382</v>
      </c>
      <c r="G316" s="2" t="s">
        <v>1753</v>
      </c>
      <c r="H316" s="2" t="s">
        <v>2213</v>
      </c>
      <c r="I316">
        <f>HYPERLINK("downloaded_images\A3-101203_front.jpeg", "A3-101203_front.jpeg")</f>
        <v>0</v>
      </c>
      <c r="J316">
        <f>HYPERLINK("downloaded_images\A3-101203_whole.jpeg", "A3-101203_whole.jpeg")</f>
        <v>0</v>
      </c>
      <c r="K316">
        <f>HYPERLINK("downloaded_images\A3-101203.jpeg", "A3-101203.jpeg")</f>
        <v>0</v>
      </c>
    </row>
    <row r="317" spans="1:11">
      <c r="A317">
        <v>194875</v>
      </c>
      <c r="B317" t="s">
        <v>324</v>
      </c>
      <c r="C317" t="s">
        <v>783</v>
      </c>
      <c r="D317" t="s">
        <v>1172</v>
      </c>
      <c r="E317" t="s">
        <v>1291</v>
      </c>
      <c r="F317" t="s">
        <v>1379</v>
      </c>
      <c r="G317" s="2" t="s">
        <v>1754</v>
      </c>
      <c r="H317" s="2" t="s">
        <v>2214</v>
      </c>
      <c r="I317">
        <f>HYPERLINK("downloaded_images\A3-100516_front.jpeg", "A3-100516_front.jpeg")</f>
        <v>0</v>
      </c>
      <c r="J317">
        <f>HYPERLINK("downloaded_images\A3-100516_whole.jpeg", "A3-100516_whole.jpeg")</f>
        <v>0</v>
      </c>
      <c r="K317">
        <f>HYPERLINK("downloaded_images\A3-100516.jpeg", "A3-100516.jpeg")</f>
        <v>0</v>
      </c>
    </row>
    <row r="318" spans="1:11">
      <c r="A318">
        <v>195320</v>
      </c>
      <c r="B318" t="s">
        <v>325</v>
      </c>
      <c r="C318" t="s">
        <v>784</v>
      </c>
      <c r="D318" t="s">
        <v>1173</v>
      </c>
      <c r="E318" t="s">
        <v>1291</v>
      </c>
      <c r="F318" t="s">
        <v>1292</v>
      </c>
      <c r="G318" s="2" t="s">
        <v>1755</v>
      </c>
      <c r="H318" s="2" t="s">
        <v>2215</v>
      </c>
      <c r="I318">
        <f>HYPERLINK("downloaded_images\A3-101031_front.jpeg", "A3-101031_front.jpeg")</f>
        <v>0</v>
      </c>
      <c r="J318">
        <f>HYPERLINK("downloaded_images\A3-101031_whole.jpeg", "A3-101031_whole.jpeg")</f>
        <v>0</v>
      </c>
      <c r="K318">
        <f>HYPERLINK("downloaded_images\A3-101031.jpeg", "A3-101031.jpeg")</f>
        <v>0</v>
      </c>
    </row>
    <row r="319" spans="1:11">
      <c r="A319">
        <v>199612</v>
      </c>
      <c r="B319" t="s">
        <v>326</v>
      </c>
      <c r="C319" t="s">
        <v>785</v>
      </c>
      <c r="D319" t="s">
        <v>1174</v>
      </c>
      <c r="E319" t="s">
        <v>1291</v>
      </c>
      <c r="F319" t="s">
        <v>1383</v>
      </c>
      <c r="G319" s="2" t="s">
        <v>1756</v>
      </c>
      <c r="H319" s="2" t="s">
        <v>2216</v>
      </c>
      <c r="I319">
        <f>HYPERLINK("downloaded_images\A3-100523_front.jpeg", "A3-100523_front.jpeg")</f>
        <v>0</v>
      </c>
      <c r="J319">
        <f>HYPERLINK("downloaded_images\A3-100523_whole.jpeg", "A3-100523_whole.jpeg")</f>
        <v>0</v>
      </c>
      <c r="K319">
        <f>HYPERLINK("downloaded_images\A3-100523.jpeg", "A3-100523.jpeg")</f>
        <v>0</v>
      </c>
    </row>
    <row r="320" spans="1:11">
      <c r="A320">
        <v>200097</v>
      </c>
      <c r="B320" t="s">
        <v>327</v>
      </c>
      <c r="C320" t="s">
        <v>786</v>
      </c>
      <c r="D320" t="s">
        <v>1175</v>
      </c>
      <c r="E320" t="s">
        <v>1291</v>
      </c>
      <c r="F320" t="s">
        <v>1303</v>
      </c>
      <c r="G320" s="2" t="s">
        <v>1757</v>
      </c>
      <c r="H320" s="2" t="s">
        <v>2217</v>
      </c>
      <c r="I320">
        <f>HYPERLINK("downloaded_images\A3-100534_front.jpeg", "A3-100534_front.jpeg")</f>
        <v>0</v>
      </c>
      <c r="J320">
        <f>HYPERLINK("downloaded_images\A3-100534_whole.jpeg", "A3-100534_whole.jpeg")</f>
        <v>0</v>
      </c>
      <c r="K320">
        <f>HYPERLINK("downloaded_images\A3-100534.jpeg", "A3-100534.jpeg")</f>
        <v>0</v>
      </c>
    </row>
    <row r="321" spans="1:11">
      <c r="A321">
        <v>200999</v>
      </c>
      <c r="B321" t="s">
        <v>328</v>
      </c>
      <c r="C321" t="s">
        <v>787</v>
      </c>
      <c r="D321" t="s">
        <v>1073</v>
      </c>
      <c r="E321" t="s">
        <v>1291</v>
      </c>
      <c r="F321" t="s">
        <v>1348</v>
      </c>
      <c r="G321" s="2" t="s">
        <v>1758</v>
      </c>
      <c r="H321" s="2" t="s">
        <v>2218</v>
      </c>
      <c r="I321" t="s">
        <v>2358</v>
      </c>
      <c r="J321" t="s">
        <v>2358</v>
      </c>
      <c r="K321" t="s">
        <v>2359</v>
      </c>
    </row>
    <row r="322" spans="1:11">
      <c r="A322">
        <v>201352</v>
      </c>
      <c r="B322" t="s">
        <v>329</v>
      </c>
      <c r="C322" t="s">
        <v>788</v>
      </c>
      <c r="D322" t="s">
        <v>1176</v>
      </c>
      <c r="E322" t="s">
        <v>1291</v>
      </c>
      <c r="F322" t="s">
        <v>1384</v>
      </c>
      <c r="G322" s="2" t="s">
        <v>1759</v>
      </c>
      <c r="H322" s="2" t="s">
        <v>2219</v>
      </c>
      <c r="I322">
        <f>HYPERLINK("downloaded_images\A3-100550_front.jpeg", "A3-100550_front.jpeg")</f>
        <v>0</v>
      </c>
      <c r="J322">
        <f>HYPERLINK("downloaded_images\A3-100550_whole.jpeg", "A3-100550_whole.jpeg")</f>
        <v>0</v>
      </c>
      <c r="K322">
        <f>HYPERLINK("downloaded_images\A3-100550.jpeg", "A3-100550.jpeg")</f>
        <v>0</v>
      </c>
    </row>
    <row r="323" spans="1:11">
      <c r="A323">
        <v>201377</v>
      </c>
      <c r="B323" t="s">
        <v>330</v>
      </c>
      <c r="C323" t="s">
        <v>789</v>
      </c>
      <c r="D323" t="s">
        <v>1177</v>
      </c>
      <c r="E323" t="s">
        <v>1291</v>
      </c>
      <c r="F323" t="s">
        <v>1384</v>
      </c>
      <c r="G323" s="2" t="s">
        <v>1760</v>
      </c>
      <c r="H323" s="2" t="s">
        <v>2220</v>
      </c>
      <c r="I323">
        <f>HYPERLINK("downloaded_images\A3-100552_front.jpeg", "A3-100552_front.jpeg")</f>
        <v>0</v>
      </c>
      <c r="J323">
        <f>HYPERLINK("downloaded_images\A3-100552_whole.jpeg", "A3-100552_whole.jpeg")</f>
        <v>0</v>
      </c>
      <c r="K323">
        <f>HYPERLINK("downloaded_images\A3-100552.jpeg", "A3-100552.jpeg")</f>
        <v>0</v>
      </c>
    </row>
    <row r="324" spans="1:11">
      <c r="A324">
        <v>201459</v>
      </c>
      <c r="B324" t="s">
        <v>331</v>
      </c>
      <c r="C324" t="s">
        <v>790</v>
      </c>
      <c r="D324" t="s">
        <v>1178</v>
      </c>
      <c r="E324" t="s">
        <v>1291</v>
      </c>
      <c r="F324" t="s">
        <v>1384</v>
      </c>
      <c r="G324" s="2" t="s">
        <v>1761</v>
      </c>
      <c r="H324" s="2" t="s">
        <v>2221</v>
      </c>
      <c r="I324">
        <f>HYPERLINK("downloaded_images\A3-100490_front.jpeg", "A3-100490_front.jpeg")</f>
        <v>0</v>
      </c>
      <c r="J324">
        <f>HYPERLINK("downloaded_images\A3-100490_whole.jpeg", "A3-100490_whole.jpeg")</f>
        <v>0</v>
      </c>
      <c r="K324">
        <f>HYPERLINK("downloaded_images\A3-100490.jpeg", "A3-100490.jpeg")</f>
        <v>0</v>
      </c>
    </row>
    <row r="325" spans="1:11">
      <c r="A325">
        <v>201858</v>
      </c>
      <c r="B325" t="s">
        <v>332</v>
      </c>
      <c r="C325" t="s">
        <v>791</v>
      </c>
      <c r="D325" t="s">
        <v>967</v>
      </c>
      <c r="E325" t="s">
        <v>1291</v>
      </c>
      <c r="F325" t="s">
        <v>1385</v>
      </c>
      <c r="G325" s="2" t="s">
        <v>1762</v>
      </c>
      <c r="H325" s="2" t="s">
        <v>2222</v>
      </c>
      <c r="I325">
        <f>HYPERLINK("downloaded_images\A3-100887_front.jpeg", "A3-100887_front.jpeg")</f>
        <v>0</v>
      </c>
      <c r="J325">
        <f>HYPERLINK("downloaded_images\A3-100887_whole.jpeg", "A3-100887_whole.jpeg")</f>
        <v>0</v>
      </c>
      <c r="K325">
        <f>HYPERLINK("downloaded_images\A3-100887.jpeg", "A3-100887.jpeg")</f>
        <v>0</v>
      </c>
    </row>
    <row r="326" spans="1:11">
      <c r="A326">
        <v>203650</v>
      </c>
      <c r="B326" t="s">
        <v>333</v>
      </c>
      <c r="C326" t="s">
        <v>792</v>
      </c>
      <c r="D326" t="s">
        <v>1179</v>
      </c>
      <c r="E326" t="s">
        <v>1291</v>
      </c>
      <c r="F326" t="s">
        <v>1384</v>
      </c>
      <c r="G326" s="2" t="s">
        <v>1763</v>
      </c>
      <c r="H326" s="2" t="s">
        <v>2223</v>
      </c>
      <c r="I326">
        <f>HYPERLINK("downloaded_images\A3-100495_front.jpeg", "A3-100495_front.jpeg")</f>
        <v>0</v>
      </c>
      <c r="J326">
        <f>HYPERLINK("downloaded_images\A3-100495_whole.jpeg", "A3-100495_whole.jpeg")</f>
        <v>0</v>
      </c>
      <c r="K326">
        <f>HYPERLINK("downloaded_images\A3-100495.jpeg", "A3-100495.jpeg")</f>
        <v>0</v>
      </c>
    </row>
    <row r="327" spans="1:11">
      <c r="A327">
        <v>205955</v>
      </c>
      <c r="B327" t="s">
        <v>334</v>
      </c>
      <c r="C327" t="s">
        <v>793</v>
      </c>
      <c r="D327" t="s">
        <v>1180</v>
      </c>
      <c r="E327" t="s">
        <v>1291</v>
      </c>
      <c r="F327" t="s">
        <v>1296</v>
      </c>
      <c r="G327" s="2" t="s">
        <v>1764</v>
      </c>
      <c r="H327" s="2" t="s">
        <v>2224</v>
      </c>
      <c r="I327" t="s">
        <v>2358</v>
      </c>
      <c r="J327" t="s">
        <v>2358</v>
      </c>
      <c r="K327" t="s">
        <v>2359</v>
      </c>
    </row>
    <row r="328" spans="1:11">
      <c r="A328">
        <v>205956</v>
      </c>
      <c r="B328" t="s">
        <v>335</v>
      </c>
      <c r="C328" t="s">
        <v>794</v>
      </c>
      <c r="D328" t="s">
        <v>1181</v>
      </c>
      <c r="E328" t="s">
        <v>1291</v>
      </c>
      <c r="F328" t="s">
        <v>1296</v>
      </c>
      <c r="G328" s="2" t="s">
        <v>1765</v>
      </c>
      <c r="H328" s="2" t="s">
        <v>2225</v>
      </c>
      <c r="I328" t="s">
        <v>2358</v>
      </c>
      <c r="J328" t="s">
        <v>2358</v>
      </c>
      <c r="K328" t="s">
        <v>2359</v>
      </c>
    </row>
    <row r="329" spans="1:11">
      <c r="A329">
        <v>205957</v>
      </c>
      <c r="B329" t="s">
        <v>336</v>
      </c>
      <c r="C329" t="s">
        <v>795</v>
      </c>
      <c r="D329" t="s">
        <v>1182</v>
      </c>
      <c r="E329" t="s">
        <v>1291</v>
      </c>
      <c r="F329" t="s">
        <v>1296</v>
      </c>
      <c r="G329" s="2" t="s">
        <v>1766</v>
      </c>
      <c r="H329" s="2" t="s">
        <v>2226</v>
      </c>
      <c r="I329" t="s">
        <v>2358</v>
      </c>
      <c r="J329" t="s">
        <v>2358</v>
      </c>
      <c r="K329" t="s">
        <v>2359</v>
      </c>
    </row>
    <row r="330" spans="1:11">
      <c r="A330">
        <v>205960</v>
      </c>
      <c r="B330" t="s">
        <v>337</v>
      </c>
      <c r="C330" t="s">
        <v>796</v>
      </c>
      <c r="D330" t="s">
        <v>1183</v>
      </c>
      <c r="E330" t="s">
        <v>1291</v>
      </c>
      <c r="F330" t="s">
        <v>1296</v>
      </c>
      <c r="G330" s="2" t="s">
        <v>1767</v>
      </c>
      <c r="H330" s="2" t="s">
        <v>2227</v>
      </c>
      <c r="I330" t="s">
        <v>2358</v>
      </c>
      <c r="J330" t="s">
        <v>2358</v>
      </c>
      <c r="K330" t="s">
        <v>2359</v>
      </c>
    </row>
    <row r="331" spans="1:11">
      <c r="A331">
        <v>210719</v>
      </c>
      <c r="B331" t="s">
        <v>338</v>
      </c>
      <c r="C331" t="s">
        <v>797</v>
      </c>
      <c r="D331" t="s">
        <v>966</v>
      </c>
      <c r="E331" t="s">
        <v>1291</v>
      </c>
      <c r="F331" t="s">
        <v>1386</v>
      </c>
      <c r="G331" s="2" t="s">
        <v>1768</v>
      </c>
      <c r="H331" s="2" t="s">
        <v>2228</v>
      </c>
      <c r="I331">
        <f>HYPERLINK("downloaded_images\A3-100487_front.jpeg", "A3-100487_front.jpeg")</f>
        <v>0</v>
      </c>
      <c r="J331">
        <f>HYPERLINK("downloaded_images\A3-100487_whole.jpeg", "A3-100487_whole.jpeg")</f>
        <v>0</v>
      </c>
      <c r="K331">
        <f>HYPERLINK("downloaded_images\A3-100487.jpeg", "A3-100487.jpeg")</f>
        <v>0</v>
      </c>
    </row>
    <row r="332" spans="1:11">
      <c r="A332">
        <v>210812</v>
      </c>
      <c r="B332" t="s">
        <v>339</v>
      </c>
      <c r="C332" t="s">
        <v>798</v>
      </c>
      <c r="D332" t="s">
        <v>1184</v>
      </c>
      <c r="E332" t="s">
        <v>1291</v>
      </c>
      <c r="F332" t="s">
        <v>1359</v>
      </c>
      <c r="G332" s="2" t="s">
        <v>1769</v>
      </c>
      <c r="H332" s="2" t="s">
        <v>2229</v>
      </c>
      <c r="I332" t="s">
        <v>2358</v>
      </c>
      <c r="J332" t="s">
        <v>2358</v>
      </c>
      <c r="K332" t="s">
        <v>2359</v>
      </c>
    </row>
    <row r="333" spans="1:11">
      <c r="A333">
        <v>210860</v>
      </c>
      <c r="B333" t="s">
        <v>340</v>
      </c>
      <c r="C333" t="s">
        <v>799</v>
      </c>
      <c r="D333" t="s">
        <v>1185</v>
      </c>
      <c r="E333" t="s">
        <v>1291</v>
      </c>
      <c r="F333" t="s">
        <v>1387</v>
      </c>
      <c r="G333" s="2" t="s">
        <v>1770</v>
      </c>
      <c r="H333" s="2" t="s">
        <v>2230</v>
      </c>
      <c r="I333">
        <f>HYPERLINK("downloaded_images\A3-100483_front.jpeg", "A3-100483_front.jpeg")</f>
        <v>0</v>
      </c>
      <c r="J333">
        <f>HYPERLINK("downloaded_images\A3-100483_whole.jpeg", "A3-100483_whole.jpeg")</f>
        <v>0</v>
      </c>
      <c r="K333">
        <f>HYPERLINK("downloaded_images\A3-100483.jpeg", "A3-100483.jpeg")</f>
        <v>0</v>
      </c>
    </row>
    <row r="334" spans="1:11">
      <c r="A334">
        <v>212498</v>
      </c>
      <c r="B334" t="s">
        <v>341</v>
      </c>
      <c r="C334" t="s">
        <v>800</v>
      </c>
      <c r="D334" t="s">
        <v>1186</v>
      </c>
      <c r="E334" t="s">
        <v>1291</v>
      </c>
      <c r="F334" t="s">
        <v>1325</v>
      </c>
      <c r="G334" s="2" t="s">
        <v>1771</v>
      </c>
      <c r="H334" s="2" t="s">
        <v>2231</v>
      </c>
      <c r="I334">
        <f>HYPERLINK("downloaded_images\A3-100611_front.jpeg", "A3-100611_front.jpeg")</f>
        <v>0</v>
      </c>
      <c r="J334">
        <f>HYPERLINK("downloaded_images\A3-100611_whole.jpeg", "A3-100611_whole.jpeg")</f>
        <v>0</v>
      </c>
      <c r="K334">
        <f>HYPERLINK("downloaded_images\A3-100611.jpeg", "A3-100611.jpeg")</f>
        <v>0</v>
      </c>
    </row>
    <row r="335" spans="1:11">
      <c r="A335">
        <v>212792</v>
      </c>
      <c r="B335" t="s">
        <v>342</v>
      </c>
      <c r="C335" t="s">
        <v>801</v>
      </c>
      <c r="D335" t="s">
        <v>1187</v>
      </c>
      <c r="E335" t="s">
        <v>1291</v>
      </c>
      <c r="F335" t="s">
        <v>1364</v>
      </c>
      <c r="G335" s="2" t="s">
        <v>1772</v>
      </c>
      <c r="H335" s="2" t="s">
        <v>2232</v>
      </c>
      <c r="I335">
        <f>HYPERLINK("downloaded_images\A3-100559_front.jpeg", "A3-100559_front.jpeg")</f>
        <v>0</v>
      </c>
      <c r="J335">
        <f>HYPERLINK("downloaded_images\A3-100559_whole.jpeg", "A3-100559_whole.jpeg")</f>
        <v>0</v>
      </c>
      <c r="K335">
        <f>HYPERLINK("downloaded_images\A3-100559.jpeg", "A3-100559.jpeg")</f>
        <v>0</v>
      </c>
    </row>
    <row r="336" spans="1:11">
      <c r="A336">
        <v>212977</v>
      </c>
      <c r="B336" t="s">
        <v>343</v>
      </c>
      <c r="C336" t="s">
        <v>802</v>
      </c>
      <c r="D336" t="s">
        <v>1188</v>
      </c>
      <c r="E336" t="s">
        <v>1291</v>
      </c>
      <c r="F336" t="s">
        <v>1388</v>
      </c>
      <c r="G336" s="2" t="s">
        <v>1773</v>
      </c>
      <c r="H336" s="2" t="s">
        <v>2233</v>
      </c>
      <c r="I336">
        <f>HYPERLINK("downloaded_images\A3-100850_front.jpeg", "A3-100850_front.jpeg")</f>
        <v>0</v>
      </c>
      <c r="J336">
        <f>HYPERLINK("downloaded_images\A3-100850_whole.jpeg", "A3-100850_whole.jpeg")</f>
        <v>0</v>
      </c>
      <c r="K336">
        <f>HYPERLINK("downloaded_images\A3-100850.jpeg", "A3-100850.jpeg")</f>
        <v>0</v>
      </c>
    </row>
    <row r="337" spans="1:11">
      <c r="A337">
        <v>214763</v>
      </c>
      <c r="B337" t="s">
        <v>344</v>
      </c>
      <c r="C337" t="s">
        <v>803</v>
      </c>
      <c r="D337" t="s">
        <v>1189</v>
      </c>
      <c r="E337" t="s">
        <v>1291</v>
      </c>
      <c r="F337" t="s">
        <v>1359</v>
      </c>
      <c r="G337" s="2" t="s">
        <v>1774</v>
      </c>
      <c r="H337" s="2" t="s">
        <v>2234</v>
      </c>
      <c r="I337" t="s">
        <v>2358</v>
      </c>
      <c r="J337" t="s">
        <v>2358</v>
      </c>
      <c r="K337" t="s">
        <v>2359</v>
      </c>
    </row>
    <row r="338" spans="1:11">
      <c r="A338">
        <v>214786</v>
      </c>
      <c r="B338" t="s">
        <v>345</v>
      </c>
      <c r="C338" t="s">
        <v>804</v>
      </c>
      <c r="D338" t="s">
        <v>1190</v>
      </c>
      <c r="E338" t="s">
        <v>1291</v>
      </c>
      <c r="F338" t="s">
        <v>1389</v>
      </c>
      <c r="G338" s="2" t="s">
        <v>1775</v>
      </c>
      <c r="H338" s="2" t="s">
        <v>2235</v>
      </c>
      <c r="I338">
        <f>HYPERLINK("downloaded_images\03-1279_front.jpeg", "03-1279_front.jpeg")</f>
        <v>0</v>
      </c>
      <c r="J338">
        <f>HYPERLINK("downloaded_images\03-1279_whole.jpeg", "03-1279_whole.jpeg")</f>
        <v>0</v>
      </c>
      <c r="K338">
        <f>HYPERLINK("downloaded_images\03-1279.jpeg", "03-1279.jpeg")</f>
        <v>0</v>
      </c>
    </row>
    <row r="339" spans="1:11">
      <c r="A339">
        <v>215387</v>
      </c>
      <c r="B339" t="s">
        <v>346</v>
      </c>
      <c r="C339" t="s">
        <v>805</v>
      </c>
      <c r="D339" t="s">
        <v>1191</v>
      </c>
      <c r="E339" t="s">
        <v>1291</v>
      </c>
      <c r="F339" t="s">
        <v>1364</v>
      </c>
      <c r="G339" s="2" t="s">
        <v>1776</v>
      </c>
      <c r="H339" s="2" t="s">
        <v>2236</v>
      </c>
      <c r="I339">
        <f>HYPERLINK("downloaded_images\A3-100564_front.jpeg", "A3-100564_front.jpeg")</f>
        <v>0</v>
      </c>
      <c r="J339">
        <f>HYPERLINK("downloaded_images\A3-100564_whole.jpeg", "A3-100564_whole.jpeg")</f>
        <v>0</v>
      </c>
      <c r="K339">
        <f>HYPERLINK("downloaded_images\A3-100564.jpeg", "A3-100564.jpeg")</f>
        <v>0</v>
      </c>
    </row>
    <row r="340" spans="1:11">
      <c r="A340">
        <v>215656</v>
      </c>
      <c r="B340" t="s">
        <v>347</v>
      </c>
      <c r="C340" t="s">
        <v>806</v>
      </c>
      <c r="D340" t="s">
        <v>1192</v>
      </c>
      <c r="E340" t="s">
        <v>1291</v>
      </c>
      <c r="F340" t="s">
        <v>1390</v>
      </c>
      <c r="G340" s="2" t="s">
        <v>1777</v>
      </c>
      <c r="H340" s="2" t="s">
        <v>2237</v>
      </c>
      <c r="I340">
        <f>HYPERLINK("downloaded_images\A3-100566_front.jpeg", "A3-100566_front.jpeg")</f>
        <v>0</v>
      </c>
      <c r="J340">
        <f>HYPERLINK("downloaded_images\A3-100566_whole.jpeg", "A3-100566_whole.jpeg")</f>
        <v>0</v>
      </c>
      <c r="K340">
        <f>HYPERLINK("downloaded_images\A3-100566.jpeg", "A3-100566.jpeg")</f>
        <v>0</v>
      </c>
    </row>
    <row r="341" spans="1:11">
      <c r="A341">
        <v>215926</v>
      </c>
      <c r="B341" t="s">
        <v>348</v>
      </c>
      <c r="C341" t="s">
        <v>807</v>
      </c>
      <c r="D341" t="s">
        <v>1193</v>
      </c>
      <c r="E341" t="s">
        <v>1291</v>
      </c>
      <c r="F341" t="s">
        <v>1391</v>
      </c>
      <c r="G341" s="2" t="s">
        <v>1778</v>
      </c>
      <c r="H341" s="2" t="s">
        <v>2238</v>
      </c>
      <c r="I341">
        <f>HYPERLINK("downloaded_images\A3-100901_front.jpeg", "A3-100901_front.jpeg")</f>
        <v>0</v>
      </c>
      <c r="J341">
        <f>HYPERLINK("downloaded_images\A3-100901_whole.jpeg", "A3-100901_whole.jpeg")</f>
        <v>0</v>
      </c>
      <c r="K341">
        <f>HYPERLINK("downloaded_images\A3-100901.jpeg", "A3-100901.jpeg")</f>
        <v>0</v>
      </c>
    </row>
    <row r="342" spans="1:11">
      <c r="A342">
        <v>218770</v>
      </c>
      <c r="B342" t="s">
        <v>349</v>
      </c>
      <c r="C342" t="s">
        <v>808</v>
      </c>
      <c r="D342" t="s">
        <v>1194</v>
      </c>
      <c r="E342" t="s">
        <v>1291</v>
      </c>
      <c r="F342" t="s">
        <v>1392</v>
      </c>
      <c r="G342" s="2" t="s">
        <v>1779</v>
      </c>
      <c r="H342" s="2" t="s">
        <v>2239</v>
      </c>
      <c r="I342" t="s">
        <v>2358</v>
      </c>
      <c r="J342" t="s">
        <v>2358</v>
      </c>
      <c r="K342" t="s">
        <v>2359</v>
      </c>
    </row>
    <row r="343" spans="1:11">
      <c r="A343">
        <v>218772</v>
      </c>
      <c r="B343" t="s">
        <v>350</v>
      </c>
      <c r="C343" t="s">
        <v>809</v>
      </c>
      <c r="D343" t="s">
        <v>951</v>
      </c>
      <c r="E343" t="s">
        <v>1291</v>
      </c>
      <c r="F343" t="s">
        <v>1392</v>
      </c>
      <c r="G343" s="2" t="s">
        <v>1780</v>
      </c>
      <c r="H343" s="2" t="s">
        <v>2240</v>
      </c>
      <c r="I343" t="s">
        <v>2358</v>
      </c>
      <c r="J343" t="s">
        <v>2358</v>
      </c>
      <c r="K343" t="s">
        <v>2359</v>
      </c>
    </row>
    <row r="344" spans="1:11">
      <c r="A344">
        <v>219904</v>
      </c>
      <c r="B344" t="s">
        <v>351</v>
      </c>
      <c r="C344" t="s">
        <v>810</v>
      </c>
      <c r="D344" t="s">
        <v>1194</v>
      </c>
      <c r="E344" t="s">
        <v>1291</v>
      </c>
      <c r="F344" t="s">
        <v>1392</v>
      </c>
      <c r="G344" s="2" t="s">
        <v>1781</v>
      </c>
      <c r="H344" s="2" t="s">
        <v>2241</v>
      </c>
      <c r="I344" t="s">
        <v>2358</v>
      </c>
      <c r="J344" t="s">
        <v>2358</v>
      </c>
      <c r="K344" t="s">
        <v>2359</v>
      </c>
    </row>
    <row r="345" spans="1:11">
      <c r="A345">
        <v>219918</v>
      </c>
      <c r="B345" t="s">
        <v>352</v>
      </c>
      <c r="C345" t="s">
        <v>811</v>
      </c>
      <c r="E345" t="s">
        <v>1291</v>
      </c>
      <c r="F345" t="s">
        <v>1393</v>
      </c>
      <c r="G345" s="2" t="s">
        <v>1782</v>
      </c>
      <c r="H345" s="2" t="s">
        <v>2242</v>
      </c>
      <c r="I345">
        <f>HYPERLINK("downloaded_images\A3-101025_front.jpeg", "A3-101025_front.jpeg")</f>
        <v>0</v>
      </c>
      <c r="J345">
        <f>HYPERLINK("downloaded_images\A3-101025_whole.jpeg", "A3-101025_whole.jpeg")</f>
        <v>0</v>
      </c>
      <c r="K345">
        <f>HYPERLINK("downloaded_images\A3-101025.jpeg", "A3-101025.jpeg")</f>
        <v>0</v>
      </c>
    </row>
    <row r="346" spans="1:11">
      <c r="A346">
        <v>221794</v>
      </c>
      <c r="B346" t="s">
        <v>353</v>
      </c>
      <c r="C346" t="s">
        <v>812</v>
      </c>
      <c r="D346" t="s">
        <v>1195</v>
      </c>
      <c r="E346" t="s">
        <v>1291</v>
      </c>
      <c r="F346" t="s">
        <v>1381</v>
      </c>
      <c r="G346" s="2" t="s">
        <v>1783</v>
      </c>
      <c r="H346" s="2" t="s">
        <v>2243</v>
      </c>
      <c r="I346">
        <f>HYPERLINK("downloaded_images\A3-100613_front.jpeg", "A3-100613_front.jpeg")</f>
        <v>0</v>
      </c>
      <c r="J346">
        <f>HYPERLINK("downloaded_images\A3-100613_whole.jpeg", "A3-100613_whole.jpeg")</f>
        <v>0</v>
      </c>
      <c r="K346">
        <f>HYPERLINK("downloaded_images\A3-100613.jpeg", "A3-100613.jpeg")</f>
        <v>0</v>
      </c>
    </row>
    <row r="347" spans="1:11">
      <c r="A347">
        <v>223295</v>
      </c>
      <c r="B347" t="s">
        <v>354</v>
      </c>
      <c r="C347" t="s">
        <v>813</v>
      </c>
      <c r="D347" t="s">
        <v>980</v>
      </c>
      <c r="E347" t="s">
        <v>1291</v>
      </c>
      <c r="F347" t="s">
        <v>1394</v>
      </c>
      <c r="G347" s="2" t="s">
        <v>1784</v>
      </c>
      <c r="H347" s="2" t="s">
        <v>2244</v>
      </c>
      <c r="I347">
        <f>HYPERLINK("downloaded_images\A3-100531_front.jpeg", "A3-100531_front.jpeg")</f>
        <v>0</v>
      </c>
      <c r="J347">
        <f>HYPERLINK("downloaded_images\A3-100531_whole.jpeg", "A3-100531_whole.jpeg")</f>
        <v>0</v>
      </c>
      <c r="K347">
        <f>HYPERLINK("downloaded_images\A3-100531.jpeg", "A3-100531.jpeg")</f>
        <v>0</v>
      </c>
    </row>
    <row r="348" spans="1:11">
      <c r="A348">
        <v>223734</v>
      </c>
      <c r="B348" t="s">
        <v>355</v>
      </c>
      <c r="C348" t="s">
        <v>814</v>
      </c>
      <c r="D348" t="s">
        <v>1196</v>
      </c>
      <c r="E348" t="s">
        <v>1291</v>
      </c>
      <c r="F348" t="s">
        <v>1395</v>
      </c>
      <c r="G348" s="2" t="s">
        <v>1785</v>
      </c>
      <c r="H348" s="2" t="s">
        <v>2245</v>
      </c>
      <c r="I348">
        <f>HYPERLINK("downloaded_images\A3-100593_front.jpeg", "A3-100593_front.jpeg")</f>
        <v>0</v>
      </c>
      <c r="J348">
        <f>HYPERLINK("downloaded_images\A3-100593_whole.jpeg", "A3-100593_whole.jpeg")</f>
        <v>0</v>
      </c>
      <c r="K348">
        <f>HYPERLINK("downloaded_images\A3-100593.jpeg", "A3-100593.jpeg")</f>
        <v>0</v>
      </c>
    </row>
    <row r="349" spans="1:11">
      <c r="A349">
        <v>224555</v>
      </c>
      <c r="B349" t="s">
        <v>356</v>
      </c>
      <c r="C349" t="s">
        <v>815</v>
      </c>
      <c r="D349" t="s">
        <v>1197</v>
      </c>
      <c r="E349" t="s">
        <v>1291</v>
      </c>
      <c r="F349" t="s">
        <v>1396</v>
      </c>
      <c r="G349" s="2" t="s">
        <v>1786</v>
      </c>
      <c r="H349" s="2" t="s">
        <v>2246</v>
      </c>
      <c r="I349">
        <f>HYPERLINK("downloaded_images\A3-100664_front.jpeg", "A3-100664_front.jpeg")</f>
        <v>0</v>
      </c>
      <c r="J349">
        <f>HYPERLINK("downloaded_images\A3-100664_whole.jpeg", "A3-100664_whole.jpeg")</f>
        <v>0</v>
      </c>
      <c r="K349">
        <f>HYPERLINK("downloaded_images\A3-100664.jpeg", "A3-100664.jpeg")</f>
        <v>0</v>
      </c>
    </row>
    <row r="350" spans="1:11">
      <c r="A350">
        <v>224565</v>
      </c>
      <c r="B350" t="s">
        <v>357</v>
      </c>
      <c r="C350" t="s">
        <v>816</v>
      </c>
      <c r="D350" t="s">
        <v>1198</v>
      </c>
      <c r="E350" t="s">
        <v>1291</v>
      </c>
      <c r="F350" t="s">
        <v>1396</v>
      </c>
      <c r="G350" s="2" t="s">
        <v>1787</v>
      </c>
      <c r="H350" s="2" t="s">
        <v>2247</v>
      </c>
      <c r="I350">
        <f>HYPERLINK("downloaded_images\A3-100585_front.jpeg", "A3-100585_front.jpeg")</f>
        <v>0</v>
      </c>
      <c r="J350">
        <f>HYPERLINK("downloaded_images\A3-100585_whole.jpeg", "A3-100585_whole.jpeg")</f>
        <v>0</v>
      </c>
      <c r="K350">
        <f>HYPERLINK("downloaded_images\A3-100585.jpeg", "A3-100585.jpeg")</f>
        <v>0</v>
      </c>
    </row>
    <row r="351" spans="1:11">
      <c r="A351">
        <v>224818</v>
      </c>
      <c r="B351" t="s">
        <v>358</v>
      </c>
      <c r="C351" t="s">
        <v>817</v>
      </c>
      <c r="D351" t="s">
        <v>1199</v>
      </c>
      <c r="E351" t="s">
        <v>1291</v>
      </c>
      <c r="F351" t="s">
        <v>1397</v>
      </c>
      <c r="G351" s="2" t="s">
        <v>1788</v>
      </c>
      <c r="H351" s="2" t="s">
        <v>2248</v>
      </c>
      <c r="I351">
        <f>HYPERLINK("downloaded_images\A3-100577_front.jpeg", "A3-100577_front.jpeg")</f>
        <v>0</v>
      </c>
      <c r="J351">
        <f>HYPERLINK("downloaded_images\A3-100577_whole.jpeg", "A3-100577_whole.jpeg")</f>
        <v>0</v>
      </c>
      <c r="K351">
        <f>HYPERLINK("downloaded_images\A3-100577.jpeg", "A3-100577.jpeg")</f>
        <v>0</v>
      </c>
    </row>
    <row r="352" spans="1:11">
      <c r="A352">
        <v>225764</v>
      </c>
      <c r="B352" t="s">
        <v>359</v>
      </c>
      <c r="C352" t="s">
        <v>818</v>
      </c>
      <c r="D352" t="s">
        <v>1200</v>
      </c>
      <c r="E352" t="s">
        <v>1291</v>
      </c>
      <c r="F352" t="s">
        <v>1396</v>
      </c>
      <c r="G352" s="2" t="s">
        <v>1789</v>
      </c>
      <c r="H352" s="2" t="s">
        <v>2249</v>
      </c>
      <c r="I352">
        <f>HYPERLINK("downloaded_images\A3-100596_front.jpeg", "A3-100596_front.jpeg")</f>
        <v>0</v>
      </c>
      <c r="J352">
        <f>HYPERLINK("downloaded_images\A3-100596_whole.jpeg", "A3-100596_whole.jpeg")</f>
        <v>0</v>
      </c>
      <c r="K352">
        <f>HYPERLINK("downloaded_images\A3-100596.jpeg", "A3-100596.jpeg")</f>
        <v>0</v>
      </c>
    </row>
    <row r="353" spans="1:11">
      <c r="A353">
        <v>225864</v>
      </c>
      <c r="B353" t="s">
        <v>360</v>
      </c>
      <c r="C353" t="s">
        <v>819</v>
      </c>
      <c r="D353" t="s">
        <v>1201</v>
      </c>
      <c r="E353" t="s">
        <v>1291</v>
      </c>
      <c r="F353" t="s">
        <v>1346</v>
      </c>
      <c r="G353" s="2" t="s">
        <v>1790</v>
      </c>
      <c r="H353" s="2" t="s">
        <v>2250</v>
      </c>
      <c r="I353">
        <f>HYPERLINK("downloaded_images\A3-100648_front.jpeg", "A3-100648_front.jpeg")</f>
        <v>0</v>
      </c>
      <c r="J353">
        <f>HYPERLINK("downloaded_images\A3-100648_whole.jpeg", "A3-100648_whole.jpeg")</f>
        <v>0</v>
      </c>
      <c r="K353">
        <f>HYPERLINK("downloaded_images\A3-100648.jpeg", "A3-100648.jpeg")</f>
        <v>0</v>
      </c>
    </row>
    <row r="354" spans="1:11">
      <c r="A354">
        <v>226701</v>
      </c>
      <c r="B354" t="s">
        <v>361</v>
      </c>
      <c r="C354" t="s">
        <v>820</v>
      </c>
      <c r="D354" t="s">
        <v>1202</v>
      </c>
      <c r="E354" t="s">
        <v>1291</v>
      </c>
      <c r="F354" t="s">
        <v>1346</v>
      </c>
      <c r="G354" s="2" t="s">
        <v>1791</v>
      </c>
      <c r="H354" s="2" t="s">
        <v>2251</v>
      </c>
      <c r="I354">
        <f>HYPERLINK("downloaded_images\A3-100652_front.jpeg", "A3-100652_front.jpeg")</f>
        <v>0</v>
      </c>
      <c r="J354">
        <f>HYPERLINK("downloaded_images\A3-100652_whole.jpeg", "A3-100652_whole.jpeg")</f>
        <v>0</v>
      </c>
      <c r="K354">
        <f>HYPERLINK("downloaded_images\A3-100652.jpeg", "A3-100652.jpeg")</f>
        <v>0</v>
      </c>
    </row>
    <row r="355" spans="1:11">
      <c r="A355">
        <v>226785</v>
      </c>
      <c r="B355" t="s">
        <v>362</v>
      </c>
      <c r="C355" t="s">
        <v>821</v>
      </c>
      <c r="D355" t="s">
        <v>1203</v>
      </c>
      <c r="E355" t="s">
        <v>1291</v>
      </c>
      <c r="F355" t="s">
        <v>1346</v>
      </c>
      <c r="G355" s="2" t="s">
        <v>1792</v>
      </c>
      <c r="H355" s="2" t="s">
        <v>2252</v>
      </c>
      <c r="I355">
        <f>HYPERLINK("downloaded_images\A3-100653_front.jpeg", "A3-100653_front.jpeg")</f>
        <v>0</v>
      </c>
      <c r="J355">
        <f>HYPERLINK("downloaded_images\A3-100653_whole.jpeg", "A3-100653_whole.jpeg")</f>
        <v>0</v>
      </c>
      <c r="K355">
        <f>HYPERLINK("downloaded_images\A3-100653.jpeg", "A3-100653.jpeg")</f>
        <v>0</v>
      </c>
    </row>
    <row r="356" spans="1:11">
      <c r="A356">
        <v>227816</v>
      </c>
      <c r="B356" t="s">
        <v>363</v>
      </c>
      <c r="C356" t="s">
        <v>822</v>
      </c>
      <c r="D356" t="s">
        <v>1204</v>
      </c>
      <c r="E356" t="s">
        <v>1291</v>
      </c>
      <c r="F356" t="s">
        <v>1398</v>
      </c>
      <c r="G356" s="2" t="s">
        <v>1793</v>
      </c>
      <c r="H356" s="2" t="s">
        <v>2253</v>
      </c>
      <c r="I356">
        <f>HYPERLINK("downloaded_images\A3-100936_front.jpeg", "A3-100936_front.jpeg")</f>
        <v>0</v>
      </c>
      <c r="J356">
        <f>HYPERLINK("downloaded_images\A3-100936_whole.jpeg", "A3-100936_whole.jpeg")</f>
        <v>0</v>
      </c>
      <c r="K356">
        <f>HYPERLINK("downloaded_images\A3-100936.jpeg", "A3-100936.jpeg")</f>
        <v>0</v>
      </c>
    </row>
    <row r="357" spans="1:11">
      <c r="A357">
        <v>229815</v>
      </c>
      <c r="B357" t="s">
        <v>364</v>
      </c>
      <c r="C357" t="s">
        <v>823</v>
      </c>
      <c r="D357" t="s">
        <v>1205</v>
      </c>
      <c r="E357" t="s">
        <v>1291</v>
      </c>
      <c r="F357" t="s">
        <v>1399</v>
      </c>
      <c r="G357" s="2" t="s">
        <v>1794</v>
      </c>
      <c r="H357" s="2" t="s">
        <v>2254</v>
      </c>
      <c r="I357">
        <f>HYPERLINK("downloaded_images\A3-100951_front.jpeg", "A3-100951_front.jpeg")</f>
        <v>0</v>
      </c>
      <c r="J357">
        <f>HYPERLINK("downloaded_images\A3-100951_whole.jpeg", "A3-100951_whole.jpeg")</f>
        <v>0</v>
      </c>
      <c r="K357">
        <f>HYPERLINK("downloaded_images\A3-100951.jpeg", "A3-100951.jpeg")</f>
        <v>0</v>
      </c>
    </row>
    <row r="358" spans="1:11">
      <c r="A358">
        <v>232423</v>
      </c>
      <c r="B358" t="s">
        <v>365</v>
      </c>
      <c r="C358" t="s">
        <v>824</v>
      </c>
      <c r="D358" t="s">
        <v>1206</v>
      </c>
      <c r="E358" t="s">
        <v>1291</v>
      </c>
      <c r="F358" t="s">
        <v>1399</v>
      </c>
      <c r="G358" s="2" t="s">
        <v>1795</v>
      </c>
      <c r="H358" s="2" t="s">
        <v>2255</v>
      </c>
      <c r="I358">
        <f>HYPERLINK("downloaded_images\A3-100953_front.jpeg", "A3-100953_front.jpeg")</f>
        <v>0</v>
      </c>
      <c r="J358">
        <f>HYPERLINK("downloaded_images\A3-100953_whole.jpeg", "A3-100953_whole.jpeg")</f>
        <v>0</v>
      </c>
      <c r="K358">
        <f>HYPERLINK("downloaded_images\A3-100953.jpeg", "A3-100953.jpeg")</f>
        <v>0</v>
      </c>
    </row>
    <row r="359" spans="1:11">
      <c r="A359">
        <v>235248</v>
      </c>
      <c r="B359" t="s">
        <v>366</v>
      </c>
      <c r="C359" t="s">
        <v>825</v>
      </c>
      <c r="D359" t="s">
        <v>1207</v>
      </c>
      <c r="E359" t="s">
        <v>1291</v>
      </c>
      <c r="F359" t="s">
        <v>1400</v>
      </c>
      <c r="G359" s="2" t="s">
        <v>1796</v>
      </c>
      <c r="H359" s="2" t="s">
        <v>2256</v>
      </c>
      <c r="I359">
        <f>HYPERLINK("downloaded_images\A3-100729_front.jpeg", "A3-100729_front.jpeg")</f>
        <v>0</v>
      </c>
      <c r="J359">
        <f>HYPERLINK("downloaded_images\A3-100729_whole.jpeg", "A3-100729_whole.jpeg")</f>
        <v>0</v>
      </c>
      <c r="K359">
        <f>HYPERLINK("downloaded_images\A3-100729.jpeg", "A3-100729.jpeg")</f>
        <v>0</v>
      </c>
    </row>
    <row r="360" spans="1:11">
      <c r="A360">
        <v>235252</v>
      </c>
      <c r="B360" t="s">
        <v>367</v>
      </c>
      <c r="C360" t="s">
        <v>826</v>
      </c>
      <c r="D360" t="s">
        <v>1208</v>
      </c>
      <c r="E360" t="s">
        <v>1291</v>
      </c>
      <c r="F360" t="s">
        <v>1400</v>
      </c>
      <c r="G360" s="2" t="s">
        <v>1797</v>
      </c>
      <c r="H360" s="2" t="s">
        <v>2257</v>
      </c>
      <c r="I360">
        <f>HYPERLINK("downloaded_images\A3-100731_front.jpeg", "A3-100731_front.jpeg")</f>
        <v>0</v>
      </c>
      <c r="J360">
        <f>HYPERLINK("downloaded_images\A3-100731_whole.jpeg", "A3-100731_whole.jpeg")</f>
        <v>0</v>
      </c>
      <c r="K360">
        <f>HYPERLINK("downloaded_images\A3-100731.jpeg", "A3-100731.jpeg")</f>
        <v>0</v>
      </c>
    </row>
    <row r="361" spans="1:11">
      <c r="A361">
        <v>239048</v>
      </c>
      <c r="B361" t="s">
        <v>368</v>
      </c>
      <c r="C361" t="s">
        <v>827</v>
      </c>
      <c r="D361" t="s">
        <v>1209</v>
      </c>
      <c r="E361" t="s">
        <v>1291</v>
      </c>
      <c r="F361" t="s">
        <v>1401</v>
      </c>
      <c r="G361" s="2" t="s">
        <v>1798</v>
      </c>
      <c r="H361" s="2" t="s">
        <v>2258</v>
      </c>
      <c r="I361">
        <f>HYPERLINK("downloaded_images\A3-101273_front.jpeg", "A3-101273_front.jpeg")</f>
        <v>0</v>
      </c>
      <c r="J361">
        <f>HYPERLINK("downloaded_images\A3-101273_whole.jpeg", "A3-101273_whole.jpeg")</f>
        <v>0</v>
      </c>
      <c r="K361">
        <f>HYPERLINK("downloaded_images\A3-101273.jpeg", "A3-101273.jpeg")</f>
        <v>0</v>
      </c>
    </row>
    <row r="362" spans="1:11">
      <c r="A362">
        <v>240519</v>
      </c>
      <c r="B362" t="s">
        <v>369</v>
      </c>
      <c r="C362" t="s">
        <v>828</v>
      </c>
      <c r="D362" t="s">
        <v>1210</v>
      </c>
      <c r="E362" t="s">
        <v>1291</v>
      </c>
      <c r="F362" t="s">
        <v>1402</v>
      </c>
      <c r="G362" s="2" t="s">
        <v>1799</v>
      </c>
      <c r="H362" s="2" t="s">
        <v>2259</v>
      </c>
      <c r="I362">
        <f>HYPERLINK("downloaded_images\A3-100866_front.jpeg", "A3-100866_front.jpeg")</f>
        <v>0</v>
      </c>
      <c r="J362">
        <f>HYPERLINK("downloaded_images\A3-100866_whole.jpeg", "A3-100866_whole.jpeg")</f>
        <v>0</v>
      </c>
      <c r="K362">
        <f>HYPERLINK("downloaded_images\A3-100866.jpeg", "A3-100866.jpeg")</f>
        <v>0</v>
      </c>
    </row>
    <row r="363" spans="1:11">
      <c r="A363">
        <v>240688</v>
      </c>
      <c r="B363" t="s">
        <v>370</v>
      </c>
      <c r="C363" t="s">
        <v>829</v>
      </c>
      <c r="D363" t="s">
        <v>1211</v>
      </c>
      <c r="E363" t="s">
        <v>1291</v>
      </c>
      <c r="F363" t="s">
        <v>1403</v>
      </c>
      <c r="G363" s="2" t="s">
        <v>1800</v>
      </c>
      <c r="H363" s="2" t="s">
        <v>2260</v>
      </c>
      <c r="I363">
        <f>HYPERLINK("downloaded_images\A3-100788_front.jpeg", "A3-100788_front.jpeg")</f>
        <v>0</v>
      </c>
      <c r="J363">
        <f>HYPERLINK("downloaded_images\A3-100788_whole.jpeg", "A3-100788_whole.jpeg")</f>
        <v>0</v>
      </c>
      <c r="K363">
        <f>HYPERLINK("downloaded_images\A3-100788.jpeg", "A3-100788.jpeg")</f>
        <v>0</v>
      </c>
    </row>
    <row r="364" spans="1:11">
      <c r="A364">
        <v>240691</v>
      </c>
      <c r="B364" t="s">
        <v>371</v>
      </c>
      <c r="C364" t="s">
        <v>830</v>
      </c>
      <c r="D364" t="s">
        <v>1212</v>
      </c>
      <c r="E364" t="s">
        <v>1291</v>
      </c>
      <c r="F364" t="s">
        <v>1403</v>
      </c>
      <c r="G364" s="2" t="s">
        <v>1801</v>
      </c>
      <c r="H364" s="2" t="s">
        <v>2260</v>
      </c>
      <c r="I364">
        <f>HYPERLINK("downloaded_images\A3-100790_front.jpeg", "A3-100790_front.jpeg")</f>
        <v>0</v>
      </c>
      <c r="J364">
        <f>HYPERLINK("downloaded_images\A3-100790_whole.jpeg", "A3-100790_whole.jpeg")</f>
        <v>0</v>
      </c>
      <c r="K364">
        <f>HYPERLINK("downloaded_images\A3-100790.jpeg", "A3-100790.jpeg")</f>
        <v>0</v>
      </c>
    </row>
    <row r="365" spans="1:11">
      <c r="A365">
        <v>240880</v>
      </c>
      <c r="B365" t="s">
        <v>372</v>
      </c>
      <c r="C365" t="s">
        <v>831</v>
      </c>
      <c r="D365" t="s">
        <v>1213</v>
      </c>
      <c r="E365" t="s">
        <v>1291</v>
      </c>
      <c r="F365" t="s">
        <v>1307</v>
      </c>
      <c r="G365" s="2" t="s">
        <v>1802</v>
      </c>
      <c r="H365" s="2" t="s">
        <v>2261</v>
      </c>
      <c r="I365">
        <f>HYPERLINK("downloaded_images\A3-100870_front.jpeg", "A3-100870_front.jpeg")</f>
        <v>0</v>
      </c>
      <c r="J365">
        <f>HYPERLINK("downloaded_images\A3-100870_whole.jpeg", "A3-100870_whole.jpeg")</f>
        <v>0</v>
      </c>
      <c r="K365">
        <f>HYPERLINK("downloaded_images\A3-100870.jpeg", "A3-100870.jpeg")</f>
        <v>0</v>
      </c>
    </row>
    <row r="366" spans="1:11">
      <c r="A366">
        <v>242041</v>
      </c>
      <c r="B366" t="s">
        <v>373</v>
      </c>
      <c r="C366" t="s">
        <v>832</v>
      </c>
      <c r="D366" t="s">
        <v>1214</v>
      </c>
      <c r="E366" t="s">
        <v>1291</v>
      </c>
      <c r="F366" t="s">
        <v>1404</v>
      </c>
      <c r="G366" s="2" t="s">
        <v>1803</v>
      </c>
      <c r="H366" s="2" t="s">
        <v>2262</v>
      </c>
      <c r="I366">
        <f>HYPERLINK("downloaded_images\A3-100920_front.jpeg", "A3-100920_front.jpeg")</f>
        <v>0</v>
      </c>
      <c r="J366">
        <f>HYPERLINK("downloaded_images\A3-100920_whole.jpeg", "A3-100920_whole.jpeg")</f>
        <v>0</v>
      </c>
      <c r="K366">
        <f>HYPERLINK("downloaded_images\A3-100920.jpeg", "A3-100920.jpeg")</f>
        <v>0</v>
      </c>
    </row>
    <row r="367" spans="1:11">
      <c r="A367">
        <v>242188</v>
      </c>
      <c r="B367" t="s">
        <v>374</v>
      </c>
      <c r="C367" t="s">
        <v>833</v>
      </c>
      <c r="D367" t="s">
        <v>1215</v>
      </c>
      <c r="E367" t="s">
        <v>1291</v>
      </c>
      <c r="F367" t="s">
        <v>1405</v>
      </c>
      <c r="G367" s="2" t="s">
        <v>1804</v>
      </c>
      <c r="H367" s="2" t="s">
        <v>2263</v>
      </c>
      <c r="I367">
        <f>HYPERLINK("downloaded_images\A3-100826_front.jpeg", "A3-100826_front.jpeg")</f>
        <v>0</v>
      </c>
      <c r="J367">
        <f>HYPERLINK("downloaded_images\A3-100826_whole.jpeg", "A3-100826_whole.jpeg")</f>
        <v>0</v>
      </c>
      <c r="K367">
        <f>HYPERLINK("downloaded_images\A3-100826.jpeg", "A3-100826.jpeg")</f>
        <v>0</v>
      </c>
    </row>
    <row r="368" spans="1:11">
      <c r="A368">
        <v>243236</v>
      </c>
      <c r="B368" t="s">
        <v>375</v>
      </c>
      <c r="C368" t="s">
        <v>834</v>
      </c>
      <c r="D368" t="s">
        <v>1216</v>
      </c>
      <c r="E368" t="s">
        <v>1291</v>
      </c>
      <c r="F368" t="s">
        <v>1406</v>
      </c>
      <c r="G368" s="2" t="s">
        <v>1805</v>
      </c>
      <c r="H368" s="2" t="s">
        <v>2264</v>
      </c>
      <c r="I368">
        <f>HYPERLINK("downloaded_images\A3-101055_front.jpeg", "A3-101055_front.jpeg")</f>
        <v>0</v>
      </c>
      <c r="J368">
        <f>HYPERLINK("downloaded_images\A3-101055_whole.jpeg", "A3-101055_whole.jpeg")</f>
        <v>0</v>
      </c>
      <c r="K368">
        <f>HYPERLINK("downloaded_images\A3-101055.jpeg", "A3-101055.jpeg")</f>
        <v>0</v>
      </c>
    </row>
    <row r="369" spans="1:11">
      <c r="A369">
        <v>243241</v>
      </c>
      <c r="B369" t="s">
        <v>376</v>
      </c>
      <c r="C369" t="s">
        <v>835</v>
      </c>
      <c r="D369" t="s">
        <v>1063</v>
      </c>
      <c r="E369" t="s">
        <v>1291</v>
      </c>
      <c r="F369" t="s">
        <v>1406</v>
      </c>
      <c r="G369" s="2" t="s">
        <v>1806</v>
      </c>
      <c r="H369" s="2" t="s">
        <v>2265</v>
      </c>
      <c r="I369">
        <f>HYPERLINK("downloaded_images\A3-101056_front.jpeg", "A3-101056_front.jpeg")</f>
        <v>0</v>
      </c>
      <c r="J369">
        <f>HYPERLINK("downloaded_images\A3-101056_whole.jpeg", "A3-101056_whole.jpeg")</f>
        <v>0</v>
      </c>
      <c r="K369">
        <f>HYPERLINK("downloaded_images\A3-101056.jpeg", "A3-101056.jpeg")</f>
        <v>0</v>
      </c>
    </row>
    <row r="370" spans="1:11">
      <c r="A370">
        <v>244151</v>
      </c>
      <c r="B370" t="s">
        <v>377</v>
      </c>
      <c r="C370" t="s">
        <v>836</v>
      </c>
      <c r="D370" t="s">
        <v>1196</v>
      </c>
      <c r="E370" t="s">
        <v>1291</v>
      </c>
      <c r="F370" t="s">
        <v>1407</v>
      </c>
      <c r="G370" s="2" t="s">
        <v>1807</v>
      </c>
      <c r="H370" s="2" t="s">
        <v>2266</v>
      </c>
      <c r="I370">
        <f>HYPERLINK("downloaded_images\A3-100711_front.jpeg", "A3-100711_front.jpeg")</f>
        <v>0</v>
      </c>
      <c r="J370">
        <f>HYPERLINK("downloaded_images\A3-100711_whole.jpeg", "A3-100711_whole.jpeg")</f>
        <v>0</v>
      </c>
      <c r="K370">
        <f>HYPERLINK("downloaded_images\A3-100711.jpeg", "A3-100711.jpeg")</f>
        <v>0</v>
      </c>
    </row>
    <row r="371" spans="1:11">
      <c r="A371">
        <v>244155</v>
      </c>
      <c r="B371" t="s">
        <v>378</v>
      </c>
      <c r="C371" t="s">
        <v>837</v>
      </c>
      <c r="D371" t="s">
        <v>1063</v>
      </c>
      <c r="E371" t="s">
        <v>1291</v>
      </c>
      <c r="F371" t="s">
        <v>1407</v>
      </c>
      <c r="G371" s="2" t="s">
        <v>1808</v>
      </c>
      <c r="H371" s="2" t="s">
        <v>2267</v>
      </c>
      <c r="I371">
        <f>HYPERLINK("downloaded_images\A3-100737_front.jpeg", "A3-100737_front.jpeg")</f>
        <v>0</v>
      </c>
      <c r="J371">
        <f>HYPERLINK("downloaded_images\A3-100737_whole.jpeg", "A3-100737_whole.jpeg")</f>
        <v>0</v>
      </c>
      <c r="K371">
        <f>HYPERLINK("downloaded_images\A3-100737.jpeg", "A3-100737.jpeg")</f>
        <v>0</v>
      </c>
    </row>
    <row r="372" spans="1:11">
      <c r="A372">
        <v>244195</v>
      </c>
      <c r="B372" t="s">
        <v>379</v>
      </c>
      <c r="C372" t="s">
        <v>838</v>
      </c>
      <c r="D372" t="s">
        <v>976</v>
      </c>
      <c r="E372" t="s">
        <v>1291</v>
      </c>
      <c r="F372" t="s">
        <v>1407</v>
      </c>
      <c r="G372" s="2" t="s">
        <v>1809</v>
      </c>
      <c r="H372" s="2" t="s">
        <v>2268</v>
      </c>
      <c r="I372">
        <f>HYPERLINK("downloaded_images\A3-100727_front.jpeg", "A3-100727_front.jpeg")</f>
        <v>0</v>
      </c>
      <c r="J372">
        <f>HYPERLINK("downloaded_images\A3-100727_whole.jpeg", "A3-100727_whole.jpeg")</f>
        <v>0</v>
      </c>
      <c r="K372">
        <f>HYPERLINK("downloaded_images\A3-100727.jpeg", "A3-100727.jpeg")</f>
        <v>0</v>
      </c>
    </row>
    <row r="373" spans="1:11">
      <c r="A373">
        <v>244745</v>
      </c>
      <c r="B373" t="s">
        <v>380</v>
      </c>
      <c r="C373" t="s">
        <v>839</v>
      </c>
      <c r="D373" t="s">
        <v>1217</v>
      </c>
      <c r="E373" t="s">
        <v>1291</v>
      </c>
      <c r="F373" t="s">
        <v>1408</v>
      </c>
      <c r="G373" s="2" t="s">
        <v>1810</v>
      </c>
      <c r="H373" s="2" t="s">
        <v>2269</v>
      </c>
      <c r="I373">
        <f>HYPERLINK("downloaded_images\A3-100713_front.jpeg", "A3-100713_front.jpeg")</f>
        <v>0</v>
      </c>
      <c r="J373">
        <f>HYPERLINK("downloaded_images\A3-100713_whole.jpeg", "A3-100713_whole.jpeg")</f>
        <v>0</v>
      </c>
      <c r="K373">
        <f>HYPERLINK("downloaded_images\A3-100713.jpeg", "A3-100713.jpeg")</f>
        <v>0</v>
      </c>
    </row>
    <row r="374" spans="1:11">
      <c r="A374">
        <v>248835</v>
      </c>
      <c r="B374" t="s">
        <v>381</v>
      </c>
      <c r="C374" t="s">
        <v>840</v>
      </c>
      <c r="D374" t="s">
        <v>1218</v>
      </c>
      <c r="E374" t="s">
        <v>1291</v>
      </c>
      <c r="F374" t="s">
        <v>1359</v>
      </c>
      <c r="G374" s="2" t="s">
        <v>1811</v>
      </c>
      <c r="H374" s="2" t="s">
        <v>2270</v>
      </c>
      <c r="I374" t="s">
        <v>2358</v>
      </c>
      <c r="J374" t="s">
        <v>2358</v>
      </c>
      <c r="K374" t="s">
        <v>2359</v>
      </c>
    </row>
    <row r="375" spans="1:11">
      <c r="A375">
        <v>253920</v>
      </c>
      <c r="B375" t="s">
        <v>382</v>
      </c>
      <c r="C375" t="s">
        <v>841</v>
      </c>
      <c r="D375" t="s">
        <v>1219</v>
      </c>
      <c r="E375" t="s">
        <v>1291</v>
      </c>
      <c r="F375" t="s">
        <v>1409</v>
      </c>
      <c r="G375" s="2" t="s">
        <v>1812</v>
      </c>
      <c r="H375" s="2" t="s">
        <v>2271</v>
      </c>
      <c r="I375">
        <f>HYPERLINK("downloaded_images\A3-101283_front.jpeg", "A3-101283_front.jpeg")</f>
        <v>0</v>
      </c>
      <c r="J375">
        <f>HYPERLINK("downloaded_images\A3-101283_whole.jpeg", "A3-101283_whole.jpeg")</f>
        <v>0</v>
      </c>
      <c r="K375">
        <f>HYPERLINK("downloaded_images\A3-101283.jpeg", "A3-101283.jpeg")</f>
        <v>0</v>
      </c>
    </row>
    <row r="376" spans="1:11">
      <c r="A376">
        <v>254483</v>
      </c>
      <c r="B376" t="s">
        <v>383</v>
      </c>
      <c r="C376" t="s">
        <v>842</v>
      </c>
      <c r="D376" t="s">
        <v>1220</v>
      </c>
      <c r="E376" t="s">
        <v>1291</v>
      </c>
      <c r="F376" t="s">
        <v>1330</v>
      </c>
      <c r="G376" s="2" t="s">
        <v>1813</v>
      </c>
      <c r="H376" s="2" t="s">
        <v>2272</v>
      </c>
      <c r="I376">
        <f>HYPERLINK("downloaded_images\A3-101341_front.jpeg", "A3-101341_front.jpeg")</f>
        <v>0</v>
      </c>
      <c r="J376">
        <f>HYPERLINK("downloaded_images\A3-101341_whole.jpeg", "A3-101341_whole.jpeg")</f>
        <v>0</v>
      </c>
      <c r="K376">
        <f>HYPERLINK("downloaded_images\A3-101341.jpeg", "A3-101341.jpeg")</f>
        <v>0</v>
      </c>
    </row>
    <row r="377" spans="1:11">
      <c r="A377">
        <v>255657</v>
      </c>
      <c r="B377" t="s">
        <v>384</v>
      </c>
      <c r="C377" t="s">
        <v>843</v>
      </c>
      <c r="D377" t="s">
        <v>1221</v>
      </c>
      <c r="E377" t="s">
        <v>1291</v>
      </c>
      <c r="F377" t="s">
        <v>1410</v>
      </c>
      <c r="G377" s="2" t="s">
        <v>1814</v>
      </c>
      <c r="H377" s="2" t="s">
        <v>2273</v>
      </c>
      <c r="I377">
        <f>HYPERLINK("downloaded_images\A3-100943_front.jpeg", "A3-100943_front.jpeg")</f>
        <v>0</v>
      </c>
      <c r="J377">
        <f>HYPERLINK("downloaded_images\A3-100943_whole.jpeg", "A3-100943_whole.jpeg")</f>
        <v>0</v>
      </c>
      <c r="K377">
        <f>HYPERLINK("downloaded_images\A3-100943.jpeg", "A3-100943.jpeg")</f>
        <v>0</v>
      </c>
    </row>
    <row r="378" spans="1:11">
      <c r="A378">
        <v>255659</v>
      </c>
      <c r="B378" t="s">
        <v>385</v>
      </c>
      <c r="C378" t="s">
        <v>844</v>
      </c>
      <c r="D378" t="s">
        <v>1222</v>
      </c>
      <c r="E378" t="s">
        <v>1291</v>
      </c>
      <c r="F378" t="s">
        <v>1410</v>
      </c>
      <c r="G378" s="2" t="s">
        <v>1815</v>
      </c>
      <c r="H378" s="2" t="s">
        <v>2274</v>
      </c>
      <c r="I378">
        <f>HYPERLINK("downloaded_images\A3-100944_front.jpeg", "A3-100944_front.jpeg")</f>
        <v>0</v>
      </c>
      <c r="J378">
        <f>HYPERLINK("downloaded_images\A3-100944_whole.jpeg", "A3-100944_whole.jpeg")</f>
        <v>0</v>
      </c>
      <c r="K378">
        <f>HYPERLINK("downloaded_images\A3-100944.jpeg", "A3-100944.jpeg")</f>
        <v>0</v>
      </c>
    </row>
    <row r="379" spans="1:11">
      <c r="A379">
        <v>256117</v>
      </c>
      <c r="B379" t="s">
        <v>386</v>
      </c>
      <c r="C379" t="s">
        <v>845</v>
      </c>
      <c r="D379" t="s">
        <v>1222</v>
      </c>
      <c r="E379" t="s">
        <v>1291</v>
      </c>
      <c r="F379" t="s">
        <v>1410</v>
      </c>
      <c r="G379" s="2" t="s">
        <v>1816</v>
      </c>
      <c r="H379" s="2" t="s">
        <v>2275</v>
      </c>
      <c r="I379">
        <f>HYPERLINK("downloaded_images\A3-100947_front.jpeg", "A3-100947_front.jpeg")</f>
        <v>0</v>
      </c>
      <c r="J379">
        <f>HYPERLINK("downloaded_images\A3-100947_whole.jpeg", "A3-100947_whole.jpeg")</f>
        <v>0</v>
      </c>
      <c r="K379">
        <f>HYPERLINK("downloaded_images\A3-100947.jpeg", "A3-100947.jpeg")</f>
        <v>0</v>
      </c>
    </row>
    <row r="380" spans="1:11">
      <c r="A380">
        <v>256660</v>
      </c>
      <c r="B380" t="s">
        <v>387</v>
      </c>
      <c r="C380" t="s">
        <v>846</v>
      </c>
      <c r="D380" t="s">
        <v>1223</v>
      </c>
      <c r="E380" t="s">
        <v>1291</v>
      </c>
      <c r="F380" t="s">
        <v>1411</v>
      </c>
      <c r="G380" s="2" t="s">
        <v>1817</v>
      </c>
      <c r="H380" s="2" t="s">
        <v>2276</v>
      </c>
      <c r="I380">
        <f>HYPERLINK("downloaded_images\A3-100884_front.jpeg", "A3-100884_front.jpeg")</f>
        <v>0</v>
      </c>
      <c r="J380">
        <f>HYPERLINK("downloaded_images\A3-100884_whole.jpeg", "A3-100884_whole.jpeg")</f>
        <v>0</v>
      </c>
      <c r="K380">
        <f>HYPERLINK("downloaded_images\A3-100884.jpeg", "A3-100884.jpeg")</f>
        <v>0</v>
      </c>
    </row>
    <row r="381" spans="1:11">
      <c r="A381">
        <v>256666</v>
      </c>
      <c r="B381" t="s">
        <v>388</v>
      </c>
      <c r="C381" t="s">
        <v>847</v>
      </c>
      <c r="D381" t="s">
        <v>1222</v>
      </c>
      <c r="E381" t="s">
        <v>1291</v>
      </c>
      <c r="F381" t="s">
        <v>1410</v>
      </c>
      <c r="G381" s="2" t="s">
        <v>1818</v>
      </c>
      <c r="H381" s="2" t="s">
        <v>2277</v>
      </c>
      <c r="I381">
        <f>HYPERLINK("downloaded_images\A3-100942_front.jpeg", "A3-100942_front.jpeg")</f>
        <v>0</v>
      </c>
      <c r="J381">
        <f>HYPERLINK("downloaded_images\A3-100942_whole.jpeg", "A3-100942_whole.jpeg")</f>
        <v>0</v>
      </c>
      <c r="K381">
        <f>HYPERLINK("downloaded_images\A3-100942.jpeg", "A3-100942.jpeg")</f>
        <v>0</v>
      </c>
    </row>
    <row r="382" spans="1:11">
      <c r="A382">
        <v>261839</v>
      </c>
      <c r="B382" t="s">
        <v>389</v>
      </c>
      <c r="C382" t="s">
        <v>848</v>
      </c>
      <c r="E382" t="s">
        <v>1291</v>
      </c>
      <c r="F382" t="s">
        <v>1412</v>
      </c>
      <c r="G382" s="2" t="s">
        <v>1819</v>
      </c>
      <c r="H382" s="2" t="s">
        <v>2278</v>
      </c>
      <c r="I382">
        <f>HYPERLINK("downloaded_images\A3-100893_front.jpeg", "A3-100893_front.jpeg")</f>
        <v>0</v>
      </c>
      <c r="J382">
        <f>HYPERLINK("downloaded_images\A3-100893_whole.jpeg", "A3-100893_whole.jpeg")</f>
        <v>0</v>
      </c>
      <c r="K382">
        <f>HYPERLINK("downloaded_images\A3-100893.jpeg", "A3-100893.jpeg")</f>
        <v>0</v>
      </c>
    </row>
    <row r="383" spans="1:11">
      <c r="A383">
        <v>262205</v>
      </c>
      <c r="B383" t="s">
        <v>390</v>
      </c>
      <c r="C383" t="s">
        <v>849</v>
      </c>
      <c r="D383" t="s">
        <v>1224</v>
      </c>
      <c r="E383" t="s">
        <v>1291</v>
      </c>
      <c r="F383" t="s">
        <v>1413</v>
      </c>
      <c r="G383" s="2" t="s">
        <v>1820</v>
      </c>
      <c r="H383" s="2" t="s">
        <v>2279</v>
      </c>
      <c r="I383">
        <f>HYPERLINK("downloaded_images\A3-101361_front.jpeg", "A3-101361_front.jpeg")</f>
        <v>0</v>
      </c>
      <c r="J383">
        <f>HYPERLINK("downloaded_images\A3-101361_whole.jpeg", "A3-101361_whole.jpeg")</f>
        <v>0</v>
      </c>
      <c r="K383">
        <f>HYPERLINK("downloaded_images\A3-101361.jpeg", "A3-101361.jpeg")</f>
        <v>0</v>
      </c>
    </row>
    <row r="384" spans="1:11">
      <c r="A384">
        <v>265728</v>
      </c>
      <c r="B384" t="s">
        <v>391</v>
      </c>
      <c r="C384" t="s">
        <v>850</v>
      </c>
      <c r="D384" t="s">
        <v>1225</v>
      </c>
      <c r="E384" t="s">
        <v>1291</v>
      </c>
      <c r="F384" t="s">
        <v>1414</v>
      </c>
      <c r="G384" s="2" t="s">
        <v>1821</v>
      </c>
      <c r="H384" s="2" t="s">
        <v>2280</v>
      </c>
      <c r="I384">
        <f>HYPERLINK("downloaded_images\A3-100699_front.jpeg", "A3-100699_front.jpeg")</f>
        <v>0</v>
      </c>
      <c r="J384">
        <f>HYPERLINK("downloaded_images\A3-100699_whole.jpeg", "A3-100699_whole.jpeg")</f>
        <v>0</v>
      </c>
      <c r="K384">
        <f>HYPERLINK("downloaded_images\A3-100699.jpeg", "A3-100699.jpeg")</f>
        <v>0</v>
      </c>
    </row>
    <row r="385" spans="1:11">
      <c r="A385">
        <v>266381</v>
      </c>
      <c r="B385" t="s">
        <v>392</v>
      </c>
      <c r="C385" t="s">
        <v>851</v>
      </c>
      <c r="D385" t="s">
        <v>1226</v>
      </c>
      <c r="E385" t="s">
        <v>1291</v>
      </c>
      <c r="F385" t="s">
        <v>1415</v>
      </c>
      <c r="G385" s="2" t="s">
        <v>1822</v>
      </c>
      <c r="H385" s="2" t="s">
        <v>2281</v>
      </c>
      <c r="I385">
        <f>HYPERLINK("downloaded_images\A3-100877_front.jpeg", "A3-100877_front.jpeg")</f>
        <v>0</v>
      </c>
      <c r="J385">
        <f>HYPERLINK("downloaded_images\A3-100877_whole.jpeg", "A3-100877_whole.jpeg")</f>
        <v>0</v>
      </c>
      <c r="K385">
        <f>HYPERLINK("downloaded_images\A3-100877.jpeg", "A3-100877.jpeg")</f>
        <v>0</v>
      </c>
    </row>
    <row r="386" spans="1:11">
      <c r="A386">
        <v>268044</v>
      </c>
      <c r="B386" t="s">
        <v>393</v>
      </c>
      <c r="C386" t="s">
        <v>852</v>
      </c>
      <c r="D386" t="s">
        <v>1227</v>
      </c>
      <c r="E386" t="s">
        <v>1291</v>
      </c>
      <c r="F386" t="s">
        <v>1415</v>
      </c>
      <c r="G386" s="2" t="s">
        <v>1823</v>
      </c>
      <c r="H386" s="2" t="s">
        <v>2282</v>
      </c>
      <c r="I386">
        <f>HYPERLINK("downloaded_images\A3-100803_front.jpeg", "A3-100803_front.jpeg")</f>
        <v>0</v>
      </c>
      <c r="J386">
        <f>HYPERLINK("downloaded_images\A3-100803_whole.jpeg", "A3-100803_whole.jpeg")</f>
        <v>0</v>
      </c>
      <c r="K386">
        <f>HYPERLINK("downloaded_images\A3-100803.jpeg", "A3-100803.jpeg")</f>
        <v>0</v>
      </c>
    </row>
    <row r="387" spans="1:11">
      <c r="A387">
        <v>268235</v>
      </c>
      <c r="B387" t="s">
        <v>394</v>
      </c>
      <c r="C387" t="s">
        <v>853</v>
      </c>
      <c r="D387" t="s">
        <v>1228</v>
      </c>
      <c r="E387" t="s">
        <v>1291</v>
      </c>
      <c r="F387" t="s">
        <v>1416</v>
      </c>
      <c r="G387" s="2" t="s">
        <v>1824</v>
      </c>
      <c r="H387" s="2" t="s">
        <v>2283</v>
      </c>
      <c r="I387">
        <f>HYPERLINK("downloaded_images\A3-101094_front.jpeg", "A3-101094_front.jpeg")</f>
        <v>0</v>
      </c>
      <c r="J387">
        <f>HYPERLINK("downloaded_images\A3-101094_whole.jpeg", "A3-101094_whole.jpeg")</f>
        <v>0</v>
      </c>
      <c r="K387">
        <f>HYPERLINK("downloaded_images\A3-101094.jpeg", "A3-101094.jpeg")</f>
        <v>0</v>
      </c>
    </row>
    <row r="388" spans="1:11">
      <c r="A388">
        <v>269210</v>
      </c>
      <c r="B388" t="s">
        <v>395</v>
      </c>
      <c r="C388" t="s">
        <v>854</v>
      </c>
      <c r="D388" t="s">
        <v>1229</v>
      </c>
      <c r="E388" t="s">
        <v>1291</v>
      </c>
      <c r="F388" t="s">
        <v>1415</v>
      </c>
      <c r="G388" s="2" t="s">
        <v>1825</v>
      </c>
      <c r="H388" s="2" t="s">
        <v>2284</v>
      </c>
      <c r="I388">
        <f>HYPERLINK("downloaded_images\A3-100804_front.jpeg", "A3-100804_front.jpeg")</f>
        <v>0</v>
      </c>
      <c r="J388">
        <f>HYPERLINK("downloaded_images\A3-100804_whole.jpeg", "A3-100804_whole.jpeg")</f>
        <v>0</v>
      </c>
      <c r="K388">
        <f>HYPERLINK("downloaded_images\A3-100804.jpeg", "A3-100804.jpeg")</f>
        <v>0</v>
      </c>
    </row>
    <row r="389" spans="1:11">
      <c r="A389">
        <v>269821</v>
      </c>
      <c r="B389" t="s">
        <v>396</v>
      </c>
      <c r="C389" t="s">
        <v>855</v>
      </c>
      <c r="D389" t="s">
        <v>1230</v>
      </c>
      <c r="E389" t="s">
        <v>1291</v>
      </c>
      <c r="F389" t="s">
        <v>1415</v>
      </c>
      <c r="G389" s="2" t="s">
        <v>1826</v>
      </c>
      <c r="H389" s="2" t="s">
        <v>2285</v>
      </c>
      <c r="I389">
        <f>HYPERLINK("downloaded_images\A3-100805_front.jpeg", "A3-100805_front.jpeg")</f>
        <v>0</v>
      </c>
      <c r="J389">
        <f>HYPERLINK("downloaded_images\A3-100805_whole.jpeg", "A3-100805_whole.jpeg")</f>
        <v>0</v>
      </c>
      <c r="K389">
        <f>HYPERLINK("downloaded_images\A3-100805.jpeg", "A3-100805.jpeg")</f>
        <v>0</v>
      </c>
    </row>
    <row r="390" spans="1:11">
      <c r="A390">
        <v>271299</v>
      </c>
      <c r="B390" t="s">
        <v>397</v>
      </c>
      <c r="C390" t="s">
        <v>856</v>
      </c>
      <c r="D390" t="s">
        <v>1033</v>
      </c>
      <c r="E390" t="s">
        <v>1291</v>
      </c>
      <c r="F390" t="s">
        <v>1417</v>
      </c>
      <c r="G390" s="2" t="s">
        <v>1827</v>
      </c>
      <c r="H390" s="2" t="s">
        <v>2286</v>
      </c>
      <c r="I390">
        <f>HYPERLINK("downloaded_images\A3-101328_front.jpeg", "A3-101328_front.jpeg")</f>
        <v>0</v>
      </c>
      <c r="J390">
        <f>HYPERLINK("downloaded_images\A3-101328_whole.jpeg", "A3-101328_whole.jpeg")</f>
        <v>0</v>
      </c>
      <c r="K390">
        <f>HYPERLINK("downloaded_images\A3-101328.jpeg", "A3-101328.jpeg")</f>
        <v>0</v>
      </c>
    </row>
    <row r="391" spans="1:11">
      <c r="A391">
        <v>271306</v>
      </c>
      <c r="B391" t="s">
        <v>398</v>
      </c>
      <c r="C391" t="s">
        <v>857</v>
      </c>
      <c r="D391" t="s">
        <v>1231</v>
      </c>
      <c r="E391" t="s">
        <v>1291</v>
      </c>
      <c r="F391" t="s">
        <v>1417</v>
      </c>
      <c r="G391" s="2" t="s">
        <v>1828</v>
      </c>
      <c r="H391" s="2" t="s">
        <v>2287</v>
      </c>
      <c r="I391">
        <f>HYPERLINK("downloaded_images\A3-101329_front.jpeg", "A3-101329_front.jpeg")</f>
        <v>0</v>
      </c>
      <c r="J391">
        <f>HYPERLINK("downloaded_images\A3-101329_whole.jpeg", "A3-101329_whole.jpeg")</f>
        <v>0</v>
      </c>
      <c r="K391">
        <f>HYPERLINK("downloaded_images\A3-101329.jpeg", "A3-101329.jpeg")</f>
        <v>0</v>
      </c>
    </row>
    <row r="392" spans="1:11">
      <c r="A392">
        <v>272475</v>
      </c>
      <c r="B392" t="s">
        <v>399</v>
      </c>
      <c r="C392" t="s">
        <v>858</v>
      </c>
      <c r="D392" t="s">
        <v>1232</v>
      </c>
      <c r="E392" t="s">
        <v>1291</v>
      </c>
      <c r="F392" t="s">
        <v>1418</v>
      </c>
      <c r="G392" s="2" t="s">
        <v>1829</v>
      </c>
      <c r="H392" s="2" t="s">
        <v>2288</v>
      </c>
      <c r="I392">
        <f>HYPERLINK("downloaded_images\A3-100898_front.jpeg", "A3-100898_front.jpeg")</f>
        <v>0</v>
      </c>
      <c r="J392">
        <f>HYPERLINK("downloaded_images\A3-100898_whole.jpeg", "A3-100898_whole.jpeg")</f>
        <v>0</v>
      </c>
      <c r="K392">
        <f>HYPERLINK("downloaded_images\A3-100898.jpeg", "A3-100898.jpeg")</f>
        <v>0</v>
      </c>
    </row>
    <row r="393" spans="1:11">
      <c r="A393">
        <v>273132</v>
      </c>
      <c r="B393" t="s">
        <v>400</v>
      </c>
      <c r="C393" t="s">
        <v>859</v>
      </c>
      <c r="D393" t="s">
        <v>1233</v>
      </c>
      <c r="E393" t="s">
        <v>1291</v>
      </c>
      <c r="F393" t="s">
        <v>1419</v>
      </c>
      <c r="G393" s="2" t="s">
        <v>1830</v>
      </c>
      <c r="H393" s="2" t="s">
        <v>2289</v>
      </c>
      <c r="I393">
        <f>HYPERLINK("downloaded_images\A3-100991_front.jpeg", "A3-100991_front.jpeg")</f>
        <v>0</v>
      </c>
      <c r="J393">
        <f>HYPERLINK("downloaded_images\A3-100991_whole.jpeg", "A3-100991_whole.jpeg")</f>
        <v>0</v>
      </c>
      <c r="K393">
        <f>HYPERLINK("downloaded_images\A3-100991.jpeg", "A3-100991.jpeg")</f>
        <v>0</v>
      </c>
    </row>
    <row r="394" spans="1:11">
      <c r="A394">
        <v>274637</v>
      </c>
      <c r="B394" t="s">
        <v>401</v>
      </c>
      <c r="C394" t="s">
        <v>860</v>
      </c>
      <c r="D394" t="s">
        <v>1234</v>
      </c>
      <c r="E394" t="s">
        <v>1291</v>
      </c>
      <c r="F394" t="s">
        <v>1420</v>
      </c>
      <c r="G394" s="2" t="s">
        <v>1831</v>
      </c>
      <c r="H394" s="2" t="s">
        <v>2290</v>
      </c>
      <c r="I394">
        <f>HYPERLINK("downloaded_images\A3-100754_front.jpeg", "A3-100754_front.jpeg")</f>
        <v>0</v>
      </c>
      <c r="J394">
        <f>HYPERLINK("downloaded_images\A3-100754_whole.jpeg", "A3-100754_whole.jpeg")</f>
        <v>0</v>
      </c>
      <c r="K394">
        <f>HYPERLINK("downloaded_images\A3-100754.jpeg", "A3-100754.jpeg")</f>
        <v>0</v>
      </c>
    </row>
    <row r="395" spans="1:11">
      <c r="A395">
        <v>276681</v>
      </c>
      <c r="B395" t="s">
        <v>402</v>
      </c>
      <c r="C395" t="s">
        <v>861</v>
      </c>
      <c r="D395" t="s">
        <v>1229</v>
      </c>
      <c r="E395" t="s">
        <v>1291</v>
      </c>
      <c r="F395" t="s">
        <v>1415</v>
      </c>
      <c r="G395" s="2" t="s">
        <v>1832</v>
      </c>
      <c r="H395" s="2" t="s">
        <v>2291</v>
      </c>
      <c r="I395">
        <f>HYPERLINK("downloaded_images\A3-100806_front.jpeg", "A3-100806_front.jpeg")</f>
        <v>0</v>
      </c>
      <c r="J395">
        <f>HYPERLINK("downloaded_images\A3-100806_whole.jpeg", "A3-100806_whole.jpeg")</f>
        <v>0</v>
      </c>
      <c r="K395">
        <f>HYPERLINK("downloaded_images\A3-100806.jpeg", "A3-100806.jpeg")</f>
        <v>0</v>
      </c>
    </row>
    <row r="396" spans="1:11">
      <c r="A396">
        <v>277944</v>
      </c>
      <c r="B396" t="s">
        <v>403</v>
      </c>
      <c r="C396" t="s">
        <v>862</v>
      </c>
      <c r="D396" t="s">
        <v>1235</v>
      </c>
      <c r="E396" t="s">
        <v>1291</v>
      </c>
      <c r="F396" t="s">
        <v>1419</v>
      </c>
      <c r="G396" s="2" t="s">
        <v>1833</v>
      </c>
      <c r="H396" s="2" t="s">
        <v>2292</v>
      </c>
      <c r="I396">
        <f>HYPERLINK("downloaded_images\A3-100992_front.jpeg", "A3-100992_front.jpeg")</f>
        <v>0</v>
      </c>
      <c r="J396">
        <f>HYPERLINK("downloaded_images\A3-100992_whole.jpeg", "A3-100992_whole.jpeg")</f>
        <v>0</v>
      </c>
      <c r="K396">
        <f>HYPERLINK("downloaded_images\A3-100992.jpeg", "A3-100992.jpeg")</f>
        <v>0</v>
      </c>
    </row>
    <row r="397" spans="1:11">
      <c r="A397">
        <v>279434</v>
      </c>
      <c r="B397" t="s">
        <v>404</v>
      </c>
      <c r="C397" t="s">
        <v>863</v>
      </c>
      <c r="D397" t="s">
        <v>1236</v>
      </c>
      <c r="E397" t="s">
        <v>1291</v>
      </c>
      <c r="F397" t="s">
        <v>1421</v>
      </c>
      <c r="G397" s="2" t="s">
        <v>1834</v>
      </c>
      <c r="H397" s="2" t="s">
        <v>2293</v>
      </c>
      <c r="I397">
        <f>HYPERLINK("downloaded_images\A3-100934_front.jpeg", "A3-100934_front.jpeg")</f>
        <v>0</v>
      </c>
      <c r="J397">
        <f>HYPERLINK("downloaded_images\A3-100934_whole.jpeg", "A3-100934_whole.jpeg")</f>
        <v>0</v>
      </c>
      <c r="K397">
        <f>HYPERLINK("downloaded_images\A3-100934.jpeg", "A3-100934.jpeg")</f>
        <v>0</v>
      </c>
    </row>
    <row r="398" spans="1:11">
      <c r="A398">
        <v>280191</v>
      </c>
      <c r="B398" t="s">
        <v>405</v>
      </c>
      <c r="C398" t="s">
        <v>864</v>
      </c>
      <c r="D398" t="s">
        <v>1237</v>
      </c>
      <c r="E398" t="s">
        <v>1291</v>
      </c>
      <c r="F398" t="s">
        <v>1393</v>
      </c>
      <c r="G398" s="2" t="s">
        <v>1835</v>
      </c>
      <c r="H398" s="2" t="s">
        <v>2294</v>
      </c>
      <c r="I398">
        <f>HYPERLINK("downloaded_images\A3-101320_front.jpeg", "A3-101320_front.jpeg")</f>
        <v>0</v>
      </c>
      <c r="J398">
        <f>HYPERLINK("downloaded_images\A3-101320_whole.jpeg", "A3-101320_whole.jpeg")</f>
        <v>0</v>
      </c>
      <c r="K398">
        <f>HYPERLINK("downloaded_images\A3-101320.jpeg", "A3-101320.jpeg")</f>
        <v>0</v>
      </c>
    </row>
    <row r="399" spans="1:11">
      <c r="A399">
        <v>280703</v>
      </c>
      <c r="B399" t="s">
        <v>406</v>
      </c>
      <c r="C399" t="s">
        <v>865</v>
      </c>
      <c r="D399" t="s">
        <v>1238</v>
      </c>
      <c r="E399" t="s">
        <v>1291</v>
      </c>
      <c r="F399" t="s">
        <v>1422</v>
      </c>
      <c r="G399" s="2" t="s">
        <v>1836</v>
      </c>
      <c r="H399" s="2" t="s">
        <v>2295</v>
      </c>
      <c r="I399">
        <f>HYPERLINK("downloaded_images\A3-100969_front.jpeg", "A3-100969_front.jpeg")</f>
        <v>0</v>
      </c>
      <c r="J399">
        <f>HYPERLINK("downloaded_images\A3-100969_whole.jpeg", "A3-100969_whole.jpeg")</f>
        <v>0</v>
      </c>
      <c r="K399">
        <f>HYPERLINK("downloaded_images\A3-100969.jpeg", "A3-100969.jpeg")</f>
        <v>0</v>
      </c>
    </row>
    <row r="400" spans="1:11">
      <c r="A400">
        <v>280704</v>
      </c>
      <c r="B400" t="s">
        <v>407</v>
      </c>
      <c r="C400" t="s">
        <v>866</v>
      </c>
      <c r="D400" t="s">
        <v>1239</v>
      </c>
      <c r="E400" t="s">
        <v>1291</v>
      </c>
      <c r="F400" t="s">
        <v>1422</v>
      </c>
      <c r="G400" s="2" t="s">
        <v>1837</v>
      </c>
      <c r="H400" s="2" t="s">
        <v>2296</v>
      </c>
      <c r="I400">
        <f>HYPERLINK("downloaded_images\A3-100962_front.jpeg", "A3-100962_front.jpeg")</f>
        <v>0</v>
      </c>
      <c r="J400">
        <f>HYPERLINK("downloaded_images\A3-100962_whole.jpeg", "A3-100962_whole.jpeg")</f>
        <v>0</v>
      </c>
      <c r="K400">
        <f>HYPERLINK("downloaded_images\A3-100962.jpeg", "A3-100962.jpeg")</f>
        <v>0</v>
      </c>
    </row>
    <row r="401" spans="1:11">
      <c r="A401">
        <v>289860</v>
      </c>
      <c r="B401" t="s">
        <v>408</v>
      </c>
      <c r="C401" t="s">
        <v>867</v>
      </c>
      <c r="E401" t="s">
        <v>1291</v>
      </c>
      <c r="F401" t="s">
        <v>1408</v>
      </c>
      <c r="G401" s="2" t="s">
        <v>1838</v>
      </c>
      <c r="H401" s="2" t="s">
        <v>2297</v>
      </c>
      <c r="I401">
        <f>HYPERLINK("downloaded_images\A3-101078_front.jpeg", "A3-101078_front.jpeg")</f>
        <v>0</v>
      </c>
      <c r="J401">
        <f>HYPERLINK("downloaded_images\A3-101078_whole.jpeg", "A3-101078_whole.jpeg")</f>
        <v>0</v>
      </c>
      <c r="K401">
        <f>HYPERLINK("downloaded_images\A3-101078.jpeg", "A3-101078.jpeg")</f>
        <v>0</v>
      </c>
    </row>
    <row r="402" spans="1:11">
      <c r="A402">
        <v>292300</v>
      </c>
      <c r="B402" t="s">
        <v>409</v>
      </c>
      <c r="C402" t="s">
        <v>868</v>
      </c>
      <c r="D402" t="s">
        <v>1240</v>
      </c>
      <c r="E402" t="s">
        <v>1291</v>
      </c>
      <c r="F402" t="s">
        <v>1423</v>
      </c>
      <c r="G402" s="2" t="s">
        <v>1839</v>
      </c>
      <c r="H402" s="2" t="s">
        <v>2298</v>
      </c>
      <c r="I402">
        <f>HYPERLINK("downloaded_images\A3-100883_front.jpeg", "A3-100883_front.jpeg")</f>
        <v>0</v>
      </c>
      <c r="J402">
        <f>HYPERLINK("downloaded_images\A3-100883_whole.jpeg", "A3-100883_whole.jpeg")</f>
        <v>0</v>
      </c>
      <c r="K402">
        <f>HYPERLINK("downloaded_images\A3-100883.jpeg", "A3-100883.jpeg")</f>
        <v>0</v>
      </c>
    </row>
    <row r="403" spans="1:11">
      <c r="A403">
        <v>292316</v>
      </c>
      <c r="B403" t="s">
        <v>410</v>
      </c>
      <c r="C403" t="s">
        <v>869</v>
      </c>
      <c r="D403" t="s">
        <v>1241</v>
      </c>
      <c r="E403" t="s">
        <v>1291</v>
      </c>
      <c r="F403" t="s">
        <v>1424</v>
      </c>
      <c r="G403" s="2" t="s">
        <v>1840</v>
      </c>
      <c r="H403" s="2" t="s">
        <v>2299</v>
      </c>
      <c r="I403">
        <f>HYPERLINK("downloaded_images\A3-100965_front.jpeg", "A3-100965_front.jpeg")</f>
        <v>0</v>
      </c>
      <c r="J403">
        <f>HYPERLINK("downloaded_images\A3-100965_whole.jpeg", "A3-100965_whole.jpeg")</f>
        <v>0</v>
      </c>
      <c r="K403">
        <f>HYPERLINK("downloaded_images\A3-100965.jpeg", "A3-100965.jpeg")</f>
        <v>0</v>
      </c>
    </row>
    <row r="404" spans="1:11">
      <c r="A404">
        <v>293895</v>
      </c>
      <c r="B404" t="s">
        <v>411</v>
      </c>
      <c r="C404" t="s">
        <v>870</v>
      </c>
      <c r="D404" t="s">
        <v>1242</v>
      </c>
      <c r="E404" t="s">
        <v>1291</v>
      </c>
      <c r="F404" t="s">
        <v>1321</v>
      </c>
      <c r="G404" s="2" t="s">
        <v>1841</v>
      </c>
      <c r="H404" s="2" t="s">
        <v>2300</v>
      </c>
      <c r="I404">
        <f>HYPERLINK("downloaded_images\03-1861_front.jpeg", "03-1861_front.jpeg")</f>
        <v>0</v>
      </c>
      <c r="J404">
        <f>HYPERLINK("downloaded_images\03-1861_whole.jpeg", "03-1861_whole.jpeg")</f>
        <v>0</v>
      </c>
      <c r="K404">
        <f>HYPERLINK("downloaded_images\03-1861.jpeg", "03-1861.jpeg")</f>
        <v>0</v>
      </c>
    </row>
    <row r="405" spans="1:11">
      <c r="A405">
        <v>294204</v>
      </c>
      <c r="B405" t="s">
        <v>412</v>
      </c>
      <c r="C405" t="s">
        <v>871</v>
      </c>
      <c r="D405" t="s">
        <v>1243</v>
      </c>
      <c r="E405" t="s">
        <v>1291</v>
      </c>
      <c r="F405" t="s">
        <v>1320</v>
      </c>
      <c r="G405" s="2" t="s">
        <v>1842</v>
      </c>
      <c r="H405" s="2" t="s">
        <v>2301</v>
      </c>
      <c r="I405">
        <f>HYPERLINK("downloaded_images\A3-100963_front.jpeg", "A3-100963_front.jpeg")</f>
        <v>0</v>
      </c>
      <c r="J405">
        <f>HYPERLINK("downloaded_images\A3-100963_whole.jpeg", "A3-100963_whole.jpeg")</f>
        <v>0</v>
      </c>
      <c r="K405">
        <f>HYPERLINK("downloaded_images\A3-100963.jpeg", "A3-100963.jpeg")</f>
        <v>0</v>
      </c>
    </row>
    <row r="406" spans="1:11">
      <c r="A406">
        <v>294209</v>
      </c>
      <c r="B406" t="s">
        <v>413</v>
      </c>
      <c r="C406" t="s">
        <v>872</v>
      </c>
      <c r="D406" t="s">
        <v>1243</v>
      </c>
      <c r="E406" t="s">
        <v>1291</v>
      </c>
      <c r="F406" t="s">
        <v>1320</v>
      </c>
      <c r="G406" s="2" t="s">
        <v>1843</v>
      </c>
      <c r="H406" s="2" t="s">
        <v>2302</v>
      </c>
      <c r="I406">
        <f>HYPERLINK("downloaded_images\A3-100964_front.jpeg", "A3-100964_front.jpeg")</f>
        <v>0</v>
      </c>
      <c r="J406">
        <f>HYPERLINK("downloaded_images\A3-100964_whole.jpeg", "A3-100964_whole.jpeg")</f>
        <v>0</v>
      </c>
      <c r="K406">
        <f>HYPERLINK("downloaded_images\A3-100964.jpeg", "A3-100964.jpeg")</f>
        <v>0</v>
      </c>
    </row>
    <row r="407" spans="1:11">
      <c r="A407">
        <v>294212</v>
      </c>
      <c r="B407" t="s">
        <v>414</v>
      </c>
      <c r="C407" t="s">
        <v>873</v>
      </c>
      <c r="D407" t="s">
        <v>1244</v>
      </c>
      <c r="E407" t="s">
        <v>1291</v>
      </c>
      <c r="F407" t="s">
        <v>1320</v>
      </c>
      <c r="G407" s="2" t="s">
        <v>1844</v>
      </c>
      <c r="H407" s="2" t="s">
        <v>2303</v>
      </c>
      <c r="I407">
        <f>HYPERLINK("downloaded_images\A3-100954_front.jpeg", "A3-100954_front.jpeg")</f>
        <v>0</v>
      </c>
      <c r="J407">
        <f>HYPERLINK("downloaded_images\A3-100954_whole.jpeg", "A3-100954_whole.jpeg")</f>
        <v>0</v>
      </c>
      <c r="K407">
        <f>HYPERLINK("downloaded_images\A3-100954.jpeg", "A3-100954.jpeg")</f>
        <v>0</v>
      </c>
    </row>
    <row r="408" spans="1:11">
      <c r="A408">
        <v>296063</v>
      </c>
      <c r="B408" t="s">
        <v>415</v>
      </c>
      <c r="C408" t="s">
        <v>874</v>
      </c>
      <c r="D408" t="s">
        <v>415</v>
      </c>
      <c r="E408" t="s">
        <v>1291</v>
      </c>
      <c r="F408" t="s">
        <v>1408</v>
      </c>
      <c r="G408" s="2" t="s">
        <v>1845</v>
      </c>
      <c r="H408" s="2" t="s">
        <v>2304</v>
      </c>
      <c r="I408">
        <f>HYPERLINK("downloaded_images\A3-101284_front.jpeg", "A3-101284_front.jpeg")</f>
        <v>0</v>
      </c>
      <c r="J408">
        <f>HYPERLINK("downloaded_images\A3-101284_whole.jpeg", "A3-101284_whole.jpeg")</f>
        <v>0</v>
      </c>
      <c r="K408">
        <f>HYPERLINK("downloaded_images\A3-101284.jpeg", "A3-101284.jpeg")</f>
        <v>0</v>
      </c>
    </row>
    <row r="409" spans="1:11">
      <c r="A409">
        <v>298786</v>
      </c>
      <c r="B409" t="s">
        <v>416</v>
      </c>
      <c r="C409" t="s">
        <v>875</v>
      </c>
      <c r="D409" t="s">
        <v>1245</v>
      </c>
      <c r="E409" t="s">
        <v>1291</v>
      </c>
      <c r="F409" t="s">
        <v>1425</v>
      </c>
      <c r="G409" s="2" t="s">
        <v>1846</v>
      </c>
      <c r="H409" s="2" t="s">
        <v>2305</v>
      </c>
      <c r="I409">
        <f>HYPERLINK("downloaded_images\A3-100932_front.jpeg", "A3-100932_front.jpeg")</f>
        <v>0</v>
      </c>
      <c r="J409">
        <f>HYPERLINK("downloaded_images\A3-100932_whole.jpeg", "A3-100932_whole.jpeg")</f>
        <v>0</v>
      </c>
      <c r="K409">
        <f>HYPERLINK("downloaded_images\A3-100932.jpeg", "A3-100932.jpeg")</f>
        <v>0</v>
      </c>
    </row>
    <row r="410" spans="1:11">
      <c r="A410">
        <v>303348</v>
      </c>
      <c r="B410" t="s">
        <v>417</v>
      </c>
      <c r="C410" t="s">
        <v>876</v>
      </c>
      <c r="D410" t="s">
        <v>1246</v>
      </c>
      <c r="E410" t="s">
        <v>1291</v>
      </c>
      <c r="F410" t="s">
        <v>1425</v>
      </c>
      <c r="G410" s="2" t="s">
        <v>1847</v>
      </c>
      <c r="H410" s="2" t="s">
        <v>2306</v>
      </c>
      <c r="I410">
        <f>HYPERLINK("downloaded_images\A3-101338_front.jpeg", "A3-101338_front.jpeg")</f>
        <v>0</v>
      </c>
      <c r="J410">
        <f>HYPERLINK("downloaded_images\A3-101338_whole.jpeg", "A3-101338_whole.jpeg")</f>
        <v>0</v>
      </c>
      <c r="K410">
        <f>HYPERLINK("downloaded_images\A3-101338.jpeg", "A3-101338.jpeg")</f>
        <v>0</v>
      </c>
    </row>
    <row r="411" spans="1:11">
      <c r="A411">
        <v>303567</v>
      </c>
      <c r="B411" t="s">
        <v>418</v>
      </c>
      <c r="C411" t="s">
        <v>877</v>
      </c>
      <c r="D411" t="s">
        <v>1247</v>
      </c>
      <c r="E411" t="s">
        <v>1291</v>
      </c>
      <c r="F411" t="s">
        <v>1425</v>
      </c>
      <c r="G411" s="2" t="s">
        <v>1848</v>
      </c>
      <c r="H411" s="2" t="s">
        <v>2307</v>
      </c>
      <c r="I411">
        <f>HYPERLINK("downloaded_images\A3-101393_front.jpeg", "A3-101393_front.jpeg")</f>
        <v>0</v>
      </c>
      <c r="J411">
        <f>HYPERLINK("downloaded_images\A3-101393_whole.jpeg", "A3-101393_whole.jpeg")</f>
        <v>0</v>
      </c>
      <c r="K411">
        <f>HYPERLINK("downloaded_images\A3-101393.jpeg", "A3-101393.jpeg")</f>
        <v>0</v>
      </c>
    </row>
    <row r="412" spans="1:11">
      <c r="A412">
        <v>303747</v>
      </c>
      <c r="B412" t="s">
        <v>419</v>
      </c>
      <c r="C412" t="s">
        <v>878</v>
      </c>
      <c r="D412" t="s">
        <v>1248</v>
      </c>
      <c r="E412" t="s">
        <v>1291</v>
      </c>
      <c r="F412" t="s">
        <v>1307</v>
      </c>
      <c r="G412" s="2" t="s">
        <v>1849</v>
      </c>
      <c r="H412" s="2" t="s">
        <v>2308</v>
      </c>
      <c r="I412">
        <f>HYPERLINK("downloaded_images\A3-101153_front.jpeg", "A3-101153_front.jpeg")</f>
        <v>0</v>
      </c>
      <c r="J412">
        <f>HYPERLINK("downloaded_images\A3-101153_whole.jpeg", "A3-101153_whole.jpeg")</f>
        <v>0</v>
      </c>
      <c r="K412">
        <f>HYPERLINK("downloaded_images\A3-101153.jpeg", "A3-101153.jpeg")</f>
        <v>0</v>
      </c>
    </row>
    <row r="413" spans="1:11">
      <c r="A413">
        <v>305376</v>
      </c>
      <c r="B413" t="s">
        <v>420</v>
      </c>
      <c r="C413" t="s">
        <v>879</v>
      </c>
      <c r="D413" t="s">
        <v>1249</v>
      </c>
      <c r="E413" t="s">
        <v>1291</v>
      </c>
      <c r="F413" t="s">
        <v>1387</v>
      </c>
      <c r="G413" s="2" t="s">
        <v>1850</v>
      </c>
      <c r="H413" s="2" t="s">
        <v>2309</v>
      </c>
      <c r="I413">
        <f>HYPERLINK("downloaded_images\A3-100925_front.jpeg", "A3-100925_front.jpeg")</f>
        <v>0</v>
      </c>
      <c r="J413">
        <f>HYPERLINK("downloaded_images\A3-100925_whole.jpeg", "A3-100925_whole.jpeg")</f>
        <v>0</v>
      </c>
      <c r="K413">
        <f>HYPERLINK("downloaded_images\A3-100925.jpeg", "A3-100925.jpeg")</f>
        <v>0</v>
      </c>
    </row>
    <row r="414" spans="1:11">
      <c r="A414">
        <v>319069</v>
      </c>
      <c r="B414" t="s">
        <v>421</v>
      </c>
      <c r="C414" t="s">
        <v>880</v>
      </c>
      <c r="D414" t="s">
        <v>1250</v>
      </c>
      <c r="E414" t="s">
        <v>1291</v>
      </c>
      <c r="F414" t="s">
        <v>1337</v>
      </c>
      <c r="G414" s="2" t="s">
        <v>1851</v>
      </c>
      <c r="H414" s="2" t="s">
        <v>2310</v>
      </c>
      <c r="I414">
        <f>HYPERLINK("downloaded_images\A3-101414_front.jpeg", "A3-101414_front.jpeg")</f>
        <v>0</v>
      </c>
      <c r="J414">
        <f>HYPERLINK("downloaded_images\A3-101414_whole.jpeg", "A3-101414_whole.jpeg")</f>
        <v>0</v>
      </c>
      <c r="K414">
        <f>HYPERLINK("downloaded_images\A3-101414.jpeg", "A3-101414.jpeg")</f>
        <v>0</v>
      </c>
    </row>
    <row r="415" spans="1:11">
      <c r="A415">
        <v>321007</v>
      </c>
      <c r="B415" t="s">
        <v>422</v>
      </c>
      <c r="C415" t="s">
        <v>881</v>
      </c>
      <c r="D415" t="s">
        <v>1251</v>
      </c>
      <c r="E415" t="s">
        <v>1291</v>
      </c>
      <c r="F415" t="s">
        <v>1414</v>
      </c>
      <c r="G415" s="2" t="s">
        <v>1852</v>
      </c>
      <c r="H415" s="2" t="s">
        <v>2311</v>
      </c>
      <c r="I415">
        <f>HYPERLINK("downloaded_images\A3-100959_front.jpeg", "A3-100959_front.jpeg")</f>
        <v>0</v>
      </c>
      <c r="J415">
        <f>HYPERLINK("downloaded_images\A3-100959_whole.jpeg", "A3-100959_whole.jpeg")</f>
        <v>0</v>
      </c>
      <c r="K415">
        <f>HYPERLINK("downloaded_images\A3-100959.jpeg", "A3-100959.jpeg")</f>
        <v>0</v>
      </c>
    </row>
    <row r="416" spans="1:11">
      <c r="A416">
        <v>322466</v>
      </c>
      <c r="B416" t="s">
        <v>423</v>
      </c>
      <c r="C416" t="s">
        <v>882</v>
      </c>
      <c r="D416" t="s">
        <v>1252</v>
      </c>
      <c r="E416" t="s">
        <v>1291</v>
      </c>
      <c r="F416" t="s">
        <v>1373</v>
      </c>
      <c r="G416" s="2" t="s">
        <v>1853</v>
      </c>
      <c r="H416" s="2" t="s">
        <v>2312</v>
      </c>
      <c r="I416">
        <f>HYPERLINK("downloaded_images\A3-101192_front.jpeg", "A3-101192_front.jpeg")</f>
        <v>0</v>
      </c>
      <c r="J416">
        <f>HYPERLINK("downloaded_images\A3-101192_whole.jpeg", "A3-101192_whole.jpeg")</f>
        <v>0</v>
      </c>
      <c r="K416">
        <f>HYPERLINK("downloaded_images\A3-101192.jpeg", "A3-101192.jpeg")</f>
        <v>0</v>
      </c>
    </row>
    <row r="417" spans="1:11">
      <c r="A417">
        <v>326756</v>
      </c>
      <c r="B417" t="s">
        <v>424</v>
      </c>
      <c r="C417" t="s">
        <v>883</v>
      </c>
      <c r="D417" t="s">
        <v>1253</v>
      </c>
      <c r="E417" t="s">
        <v>1291</v>
      </c>
      <c r="F417" t="s">
        <v>1426</v>
      </c>
      <c r="G417" s="2" t="s">
        <v>1854</v>
      </c>
      <c r="H417" s="2" t="s">
        <v>2313</v>
      </c>
      <c r="I417">
        <f>HYPERLINK("downloaded_images\A3-100996_front.jpeg", "A3-100996_front.jpeg")</f>
        <v>0</v>
      </c>
      <c r="J417">
        <f>HYPERLINK("downloaded_images\A3-100996_whole.jpeg", "A3-100996_whole.jpeg")</f>
        <v>0</v>
      </c>
      <c r="K417">
        <f>HYPERLINK("downloaded_images\A3-100996.jpeg", "A3-100996.jpeg")</f>
        <v>0</v>
      </c>
    </row>
    <row r="418" spans="1:11">
      <c r="A418">
        <v>326784</v>
      </c>
      <c r="B418" t="s">
        <v>424</v>
      </c>
      <c r="C418" t="s">
        <v>884</v>
      </c>
      <c r="D418" t="s">
        <v>1253</v>
      </c>
      <c r="E418" t="s">
        <v>1291</v>
      </c>
      <c r="F418" t="s">
        <v>1426</v>
      </c>
      <c r="G418" s="2" t="s">
        <v>1855</v>
      </c>
      <c r="H418" s="2" t="s">
        <v>2314</v>
      </c>
      <c r="I418">
        <f>HYPERLINK("downloaded_images\A3-100997_front.jpeg", "A3-100997_front.jpeg")</f>
        <v>0</v>
      </c>
      <c r="J418">
        <f>HYPERLINK("downloaded_images\A3-100997_whole.jpeg", "A3-100997_whole.jpeg")</f>
        <v>0</v>
      </c>
      <c r="K418">
        <f>HYPERLINK("downloaded_images\A3-100997.jpeg", "A3-100997.jpeg")</f>
        <v>0</v>
      </c>
    </row>
    <row r="419" spans="1:11">
      <c r="A419">
        <v>332199</v>
      </c>
      <c r="B419" t="s">
        <v>425</v>
      </c>
      <c r="C419" t="s">
        <v>885</v>
      </c>
      <c r="D419" t="s">
        <v>1254</v>
      </c>
      <c r="E419" t="s">
        <v>1291</v>
      </c>
      <c r="F419" t="s">
        <v>1303</v>
      </c>
      <c r="G419" s="2" t="s">
        <v>1856</v>
      </c>
      <c r="H419" s="2" t="s">
        <v>2315</v>
      </c>
      <c r="I419">
        <f>HYPERLINK("downloaded_images\03-0458_front.jpeg", "03-0458_front.jpeg")</f>
        <v>0</v>
      </c>
      <c r="J419">
        <f>HYPERLINK("downloaded_images\03-0458_whole.jpeg", "03-0458_whole.jpeg")</f>
        <v>0</v>
      </c>
      <c r="K419">
        <f>HYPERLINK("downloaded_images\03-0458.jpeg", "03-0458.jpeg")</f>
        <v>0</v>
      </c>
    </row>
    <row r="420" spans="1:11">
      <c r="A420">
        <v>336056</v>
      </c>
      <c r="B420" t="s">
        <v>426</v>
      </c>
      <c r="C420" t="s">
        <v>886</v>
      </c>
      <c r="D420" t="s">
        <v>1255</v>
      </c>
      <c r="E420" t="s">
        <v>1291</v>
      </c>
      <c r="F420" t="s">
        <v>1321</v>
      </c>
      <c r="G420" s="2" t="s">
        <v>1857</v>
      </c>
      <c r="H420" s="2" t="s">
        <v>2316</v>
      </c>
      <c r="I420">
        <f>HYPERLINK("downloaded_images\A3-101086_front.jpeg", "A3-101086_front.jpeg")</f>
        <v>0</v>
      </c>
      <c r="J420">
        <f>HYPERLINK("downloaded_images\A3-101086_whole.jpeg", "A3-101086_whole.jpeg")</f>
        <v>0</v>
      </c>
      <c r="K420">
        <f>HYPERLINK("downloaded_images\A3-101086.jpeg", "A3-101086.jpeg")</f>
        <v>0</v>
      </c>
    </row>
    <row r="421" spans="1:11">
      <c r="A421">
        <v>338941</v>
      </c>
      <c r="B421" t="s">
        <v>427</v>
      </c>
      <c r="C421" t="s">
        <v>887</v>
      </c>
      <c r="D421" t="s">
        <v>976</v>
      </c>
      <c r="E421" t="s">
        <v>1291</v>
      </c>
      <c r="F421" t="s">
        <v>1303</v>
      </c>
      <c r="G421" s="2" t="s">
        <v>1858</v>
      </c>
      <c r="H421" s="2" t="s">
        <v>2317</v>
      </c>
      <c r="I421">
        <f>HYPERLINK("downloaded_images\03-0889_front.jpeg", "03-0889_front.jpeg")</f>
        <v>0</v>
      </c>
      <c r="J421">
        <f>HYPERLINK("downloaded_images\03-0889_whole.jpeg", "03-0889_whole.jpeg")</f>
        <v>0</v>
      </c>
      <c r="K421">
        <f>HYPERLINK("downloaded_images\03-0889.jpeg", "03-0889.jpeg")</f>
        <v>0</v>
      </c>
    </row>
    <row r="422" spans="1:11">
      <c r="A422">
        <v>362177</v>
      </c>
      <c r="B422" t="s">
        <v>428</v>
      </c>
      <c r="C422" t="s">
        <v>888</v>
      </c>
      <c r="D422" t="s">
        <v>1256</v>
      </c>
      <c r="E422" t="s">
        <v>1291</v>
      </c>
      <c r="F422" t="s">
        <v>1387</v>
      </c>
      <c r="G422" s="2" t="s">
        <v>1859</v>
      </c>
      <c r="H422" s="2" t="s">
        <v>2318</v>
      </c>
      <c r="I422">
        <f>HYPERLINK("downloaded_images\A3-101106_front.jpeg", "A3-101106_front.jpeg")</f>
        <v>0</v>
      </c>
      <c r="J422">
        <f>HYPERLINK("downloaded_images\A3-101106_whole.jpeg", "A3-101106_whole.jpeg")</f>
        <v>0</v>
      </c>
      <c r="K422">
        <f>HYPERLINK("downloaded_images\A3-101106.jpeg", "A3-101106.jpeg")</f>
        <v>0</v>
      </c>
    </row>
    <row r="423" spans="1:11">
      <c r="A423">
        <v>366121</v>
      </c>
      <c r="B423" t="s">
        <v>429</v>
      </c>
      <c r="C423" t="s">
        <v>889</v>
      </c>
      <c r="D423" t="s">
        <v>1257</v>
      </c>
      <c r="E423" t="s">
        <v>1291</v>
      </c>
      <c r="F423" t="s">
        <v>1427</v>
      </c>
      <c r="G423" s="2" t="s">
        <v>1860</v>
      </c>
      <c r="H423" s="2" t="s">
        <v>2319</v>
      </c>
      <c r="I423">
        <f>HYPERLINK("downloaded_images\03-1148_front.jpeg", "03-1148_front.jpeg")</f>
        <v>0</v>
      </c>
      <c r="J423">
        <f>HYPERLINK("downloaded_images\03-1148_whole.jpeg", "03-1148_whole.jpeg")</f>
        <v>0</v>
      </c>
      <c r="K423">
        <f>HYPERLINK("downloaded_images\03-1148.jpeg", "03-1148.jpeg")</f>
        <v>0</v>
      </c>
    </row>
    <row r="424" spans="1:11">
      <c r="A424">
        <v>370470</v>
      </c>
      <c r="B424" t="s">
        <v>430</v>
      </c>
      <c r="C424" t="s">
        <v>890</v>
      </c>
      <c r="D424" t="s">
        <v>1258</v>
      </c>
      <c r="E424" t="s">
        <v>1291</v>
      </c>
      <c r="F424" t="s">
        <v>1428</v>
      </c>
      <c r="G424" s="2" t="s">
        <v>1861</v>
      </c>
      <c r="H424" s="2" t="s">
        <v>2320</v>
      </c>
      <c r="I424">
        <f>HYPERLINK("downloaded_images\A3-101121_front.jpeg", "A3-101121_front.jpeg")</f>
        <v>0</v>
      </c>
      <c r="J424">
        <f>HYPERLINK("downloaded_images\A3-101121_whole.jpeg", "A3-101121_whole.jpeg")</f>
        <v>0</v>
      </c>
      <c r="K424">
        <f>HYPERLINK("downloaded_images\A3-101121.jpeg", "A3-101121.jpeg")</f>
        <v>0</v>
      </c>
    </row>
    <row r="425" spans="1:11">
      <c r="A425">
        <v>387134</v>
      </c>
      <c r="B425" t="s">
        <v>431</v>
      </c>
      <c r="C425" t="s">
        <v>891</v>
      </c>
      <c r="D425" t="s">
        <v>1259</v>
      </c>
      <c r="E425" t="s">
        <v>1291</v>
      </c>
      <c r="F425" t="s">
        <v>1320</v>
      </c>
      <c r="G425" s="2" t="s">
        <v>1862</v>
      </c>
      <c r="H425" s="2" t="s">
        <v>2321</v>
      </c>
      <c r="I425">
        <f>HYPERLINK("downloaded_images\A3-101396_front.jpeg", "A3-101396_front.jpeg")</f>
        <v>0</v>
      </c>
      <c r="J425">
        <f>HYPERLINK("downloaded_images\A3-101396_whole.jpeg", "A3-101396_whole.jpeg")</f>
        <v>0</v>
      </c>
      <c r="K425">
        <f>HYPERLINK("downloaded_images\A3-101396.jpeg", "A3-101396.jpeg")</f>
        <v>0</v>
      </c>
    </row>
    <row r="426" spans="1:11">
      <c r="A426">
        <v>387145</v>
      </c>
      <c r="B426" t="s">
        <v>432</v>
      </c>
      <c r="C426" t="s">
        <v>892</v>
      </c>
      <c r="D426" t="s">
        <v>1260</v>
      </c>
      <c r="E426" t="s">
        <v>1291</v>
      </c>
      <c r="F426" t="s">
        <v>1320</v>
      </c>
      <c r="G426" s="2" t="s">
        <v>1863</v>
      </c>
      <c r="H426" s="2" t="s">
        <v>2322</v>
      </c>
      <c r="I426">
        <f>HYPERLINK("downloaded_images\A3-101397_front.jpeg", "A3-101397_front.jpeg")</f>
        <v>0</v>
      </c>
      <c r="J426">
        <f>HYPERLINK("downloaded_images\A3-101397_whole.jpeg", "A3-101397_whole.jpeg")</f>
        <v>0</v>
      </c>
      <c r="K426">
        <f>HYPERLINK("downloaded_images\A3-101397.jpeg", "A3-101397.jpeg")</f>
        <v>0</v>
      </c>
    </row>
    <row r="427" spans="1:11">
      <c r="A427">
        <v>388866</v>
      </c>
      <c r="B427" t="s">
        <v>433</v>
      </c>
      <c r="C427" t="s">
        <v>893</v>
      </c>
      <c r="D427" t="s">
        <v>1261</v>
      </c>
      <c r="E427" t="s">
        <v>1291</v>
      </c>
      <c r="F427" t="s">
        <v>1321</v>
      </c>
      <c r="G427" s="2" t="s">
        <v>1864</v>
      </c>
      <c r="H427" s="2" t="s">
        <v>2323</v>
      </c>
      <c r="I427">
        <f>HYPERLINK("downloaded_images\A3-101345_front.jpeg", "A3-101345_front.jpeg")</f>
        <v>0</v>
      </c>
      <c r="J427">
        <f>HYPERLINK("downloaded_images\A3-101345_whole.jpeg", "A3-101345_whole.jpeg")</f>
        <v>0</v>
      </c>
      <c r="K427">
        <f>HYPERLINK("downloaded_images\A3-101345.jpeg", "A3-101345.jpeg")</f>
        <v>0</v>
      </c>
    </row>
    <row r="428" spans="1:11">
      <c r="A428">
        <v>389153</v>
      </c>
      <c r="B428" t="s">
        <v>434</v>
      </c>
      <c r="C428" t="s">
        <v>894</v>
      </c>
      <c r="D428" t="s">
        <v>1262</v>
      </c>
      <c r="E428" t="s">
        <v>1291</v>
      </c>
      <c r="F428" t="s">
        <v>1321</v>
      </c>
      <c r="G428" s="2" t="s">
        <v>1865</v>
      </c>
      <c r="H428" s="2" t="s">
        <v>2324</v>
      </c>
      <c r="I428">
        <f>HYPERLINK("downloaded_images\A3-101349_front.jpeg", "A3-101349_front.jpeg")</f>
        <v>0</v>
      </c>
      <c r="J428">
        <f>HYPERLINK("downloaded_images\A3-101349_whole.jpeg", "A3-101349_whole.jpeg")</f>
        <v>0</v>
      </c>
      <c r="K428">
        <f>HYPERLINK("downloaded_images\A3-101349.jpeg", "A3-101349.jpeg")</f>
        <v>0</v>
      </c>
    </row>
    <row r="429" spans="1:11">
      <c r="A429">
        <v>389179</v>
      </c>
      <c r="B429" t="s">
        <v>435</v>
      </c>
      <c r="C429" t="s">
        <v>895</v>
      </c>
      <c r="D429" t="s">
        <v>1015</v>
      </c>
      <c r="E429" t="s">
        <v>1291</v>
      </c>
      <c r="F429" t="s">
        <v>1321</v>
      </c>
      <c r="G429" s="2" t="s">
        <v>1866</v>
      </c>
      <c r="H429" s="2" t="s">
        <v>2325</v>
      </c>
      <c r="I429">
        <f>HYPERLINK("downloaded_images\A3-101351_front.jpeg", "A3-101351_front.jpeg")</f>
        <v>0</v>
      </c>
      <c r="J429">
        <f>HYPERLINK("downloaded_images\A3-101351_whole.jpeg", "A3-101351_whole.jpeg")</f>
        <v>0</v>
      </c>
      <c r="K429">
        <f>HYPERLINK("downloaded_images\A3-101351.jpeg", "A3-101351.jpeg")</f>
        <v>0</v>
      </c>
    </row>
    <row r="430" spans="1:11">
      <c r="A430">
        <v>390770</v>
      </c>
      <c r="B430" t="s">
        <v>436</v>
      </c>
      <c r="C430" t="s">
        <v>896</v>
      </c>
      <c r="D430" t="s">
        <v>1263</v>
      </c>
      <c r="E430" t="s">
        <v>1291</v>
      </c>
      <c r="F430" t="s">
        <v>1429</v>
      </c>
      <c r="G430" s="2" t="s">
        <v>1867</v>
      </c>
      <c r="H430" s="2" t="s">
        <v>2326</v>
      </c>
      <c r="I430">
        <f>HYPERLINK("downloaded_images\A3-101252_front.jpeg", "A3-101252_front.jpeg")</f>
        <v>0</v>
      </c>
      <c r="J430">
        <f>HYPERLINK("downloaded_images\A3-101252_whole.jpeg", "A3-101252_whole.jpeg")</f>
        <v>0</v>
      </c>
      <c r="K430">
        <f>HYPERLINK("downloaded_images\A3-101252.jpeg", "A3-101252.jpeg")</f>
        <v>0</v>
      </c>
    </row>
    <row r="431" spans="1:11">
      <c r="A431">
        <v>391396</v>
      </c>
      <c r="B431" t="s">
        <v>437</v>
      </c>
      <c r="C431" t="s">
        <v>897</v>
      </c>
      <c r="D431" t="s">
        <v>984</v>
      </c>
      <c r="E431" t="s">
        <v>1291</v>
      </c>
      <c r="F431" t="s">
        <v>1325</v>
      </c>
      <c r="G431" s="2" t="s">
        <v>1868</v>
      </c>
      <c r="H431" s="2" t="s">
        <v>2327</v>
      </c>
      <c r="I431">
        <f>HYPERLINK("downloaded_images\A3-101352_front.jpeg", "A3-101352_front.jpeg")</f>
        <v>0</v>
      </c>
      <c r="J431">
        <f>HYPERLINK("downloaded_images\A3-101352_whole.jpeg", "A3-101352_whole.jpeg")</f>
        <v>0</v>
      </c>
      <c r="K431">
        <f>HYPERLINK("downloaded_images\A3-101352.jpeg", "A3-101352.jpeg")</f>
        <v>0</v>
      </c>
    </row>
    <row r="432" spans="1:11">
      <c r="A432">
        <v>395294</v>
      </c>
      <c r="B432" t="s">
        <v>438</v>
      </c>
      <c r="C432" t="s">
        <v>898</v>
      </c>
      <c r="D432" t="s">
        <v>1264</v>
      </c>
      <c r="E432" t="s">
        <v>1291</v>
      </c>
      <c r="F432" t="s">
        <v>1321</v>
      </c>
      <c r="G432" s="2" t="s">
        <v>1869</v>
      </c>
      <c r="H432" s="2" t="s">
        <v>2328</v>
      </c>
      <c r="I432">
        <f>HYPERLINK("downloaded_images\A3-101294_front.jpeg", "A3-101294_front.jpeg")</f>
        <v>0</v>
      </c>
      <c r="J432">
        <f>HYPERLINK("downloaded_images\A3-101294_whole.jpeg", "A3-101294_whole.jpeg")</f>
        <v>0</v>
      </c>
      <c r="K432">
        <f>HYPERLINK("downloaded_images\A3-101294.jpeg", "A3-101294.jpeg")</f>
        <v>0</v>
      </c>
    </row>
    <row r="433" spans="1:11">
      <c r="A433">
        <v>395334</v>
      </c>
      <c r="B433" t="s">
        <v>439</v>
      </c>
      <c r="C433" t="s">
        <v>899</v>
      </c>
      <c r="D433" t="s">
        <v>1265</v>
      </c>
      <c r="E433" t="s">
        <v>1291</v>
      </c>
      <c r="F433" t="s">
        <v>1321</v>
      </c>
      <c r="G433" s="2" t="s">
        <v>1870</v>
      </c>
      <c r="H433" s="2" t="s">
        <v>2329</v>
      </c>
      <c r="I433">
        <f>HYPERLINK("downloaded_images\A3-101304_front.jpeg", "A3-101304_front.jpeg")</f>
        <v>0</v>
      </c>
      <c r="J433">
        <f>HYPERLINK("downloaded_images\A3-101304_whole.jpeg", "A3-101304_whole.jpeg")</f>
        <v>0</v>
      </c>
      <c r="K433">
        <f>HYPERLINK("downloaded_images\A3-101304.jpeg", "A3-101304.jpeg")</f>
        <v>0</v>
      </c>
    </row>
    <row r="434" spans="1:11">
      <c r="A434">
        <v>395348</v>
      </c>
      <c r="B434" t="s">
        <v>440</v>
      </c>
      <c r="C434" t="s">
        <v>900</v>
      </c>
      <c r="D434" t="s">
        <v>1266</v>
      </c>
      <c r="E434" t="s">
        <v>1291</v>
      </c>
      <c r="F434" t="s">
        <v>1321</v>
      </c>
      <c r="G434" s="2" t="s">
        <v>1871</v>
      </c>
      <c r="H434" s="2" t="s">
        <v>2330</v>
      </c>
      <c r="I434">
        <f>HYPERLINK("downloaded_images\A3-101256_front.jpeg", "A3-101256_front.jpeg")</f>
        <v>0</v>
      </c>
      <c r="J434">
        <f>HYPERLINK("downloaded_images\A3-101256_whole.jpeg", "A3-101256_whole.jpeg")</f>
        <v>0</v>
      </c>
      <c r="K434">
        <f>HYPERLINK("downloaded_images\A3-101256.jpeg", "A3-101256.jpeg")</f>
        <v>0</v>
      </c>
    </row>
    <row r="435" spans="1:11">
      <c r="A435">
        <v>395360</v>
      </c>
      <c r="B435" t="s">
        <v>441</v>
      </c>
      <c r="C435" t="s">
        <v>901</v>
      </c>
      <c r="D435" t="s">
        <v>1267</v>
      </c>
      <c r="E435" t="s">
        <v>1291</v>
      </c>
      <c r="F435" t="s">
        <v>1321</v>
      </c>
      <c r="G435" s="2" t="s">
        <v>1872</v>
      </c>
      <c r="H435" s="2" t="s">
        <v>2331</v>
      </c>
      <c r="I435">
        <f>HYPERLINK("downloaded_images\A3-101257_front.jpeg", "A3-101257_front.jpeg")</f>
        <v>0</v>
      </c>
      <c r="J435">
        <f>HYPERLINK("downloaded_images\A3-101257_whole.jpeg", "A3-101257_whole.jpeg")</f>
        <v>0</v>
      </c>
      <c r="K435">
        <f>HYPERLINK("downloaded_images\A3-101257.jpeg", "A3-101257.jpeg")</f>
        <v>0</v>
      </c>
    </row>
    <row r="436" spans="1:11">
      <c r="A436">
        <v>395363</v>
      </c>
      <c r="B436" t="s">
        <v>442</v>
      </c>
      <c r="C436" t="s">
        <v>902</v>
      </c>
      <c r="D436" t="s">
        <v>1268</v>
      </c>
      <c r="E436" t="s">
        <v>1291</v>
      </c>
      <c r="F436" t="s">
        <v>1321</v>
      </c>
      <c r="G436" s="2" t="s">
        <v>1873</v>
      </c>
      <c r="H436" s="2" t="s">
        <v>2332</v>
      </c>
      <c r="I436">
        <f>HYPERLINK("downloaded_images\A3-101258_front.jpeg", "A3-101258_front.jpeg")</f>
        <v>0</v>
      </c>
      <c r="J436">
        <f>HYPERLINK("downloaded_images\A3-101258_whole.jpeg", "A3-101258_whole.jpeg")</f>
        <v>0</v>
      </c>
      <c r="K436">
        <f>HYPERLINK("downloaded_images\A3-101258.jpeg", "A3-101258.jpeg")</f>
        <v>0</v>
      </c>
    </row>
    <row r="437" spans="1:11">
      <c r="A437">
        <v>395670</v>
      </c>
      <c r="B437" t="s">
        <v>443</v>
      </c>
      <c r="C437" t="s">
        <v>903</v>
      </c>
      <c r="D437" t="s">
        <v>1269</v>
      </c>
      <c r="E437" t="s">
        <v>1291</v>
      </c>
      <c r="F437" t="s">
        <v>1321</v>
      </c>
      <c r="G437" s="2" t="s">
        <v>1874</v>
      </c>
      <c r="H437" s="2" t="s">
        <v>2333</v>
      </c>
      <c r="I437">
        <f>HYPERLINK("downloaded_images\A3-101268_front.jpeg", "A3-101268_front.jpeg")</f>
        <v>0</v>
      </c>
      <c r="J437">
        <f>HYPERLINK("downloaded_images\A3-101268_whole.jpeg", "A3-101268_whole.jpeg")</f>
        <v>0</v>
      </c>
      <c r="K437">
        <f>HYPERLINK("downloaded_images\A3-101268.jpeg", "A3-101268.jpeg")</f>
        <v>0</v>
      </c>
    </row>
    <row r="438" spans="1:11">
      <c r="A438">
        <v>395676</v>
      </c>
      <c r="B438" t="s">
        <v>444</v>
      </c>
      <c r="C438" t="s">
        <v>904</v>
      </c>
      <c r="D438" t="s">
        <v>1270</v>
      </c>
      <c r="E438" t="s">
        <v>1291</v>
      </c>
      <c r="F438" t="s">
        <v>1321</v>
      </c>
      <c r="G438" s="2" t="s">
        <v>1875</v>
      </c>
      <c r="H438" s="2" t="s">
        <v>2334</v>
      </c>
      <c r="I438">
        <f>HYPERLINK("downloaded_images\A3-101305_front.jpeg", "A3-101305_front.jpeg")</f>
        <v>0</v>
      </c>
      <c r="J438">
        <f>HYPERLINK("downloaded_images\A3-101305_whole.jpeg", "A3-101305_whole.jpeg")</f>
        <v>0</v>
      </c>
      <c r="K438">
        <f>HYPERLINK("downloaded_images\A3-101305.jpeg", "A3-101305.jpeg")</f>
        <v>0</v>
      </c>
    </row>
    <row r="439" spans="1:11">
      <c r="A439">
        <v>395680</v>
      </c>
      <c r="B439" t="s">
        <v>445</v>
      </c>
      <c r="C439" t="s">
        <v>905</v>
      </c>
      <c r="D439" t="s">
        <v>1271</v>
      </c>
      <c r="E439" t="s">
        <v>1291</v>
      </c>
      <c r="F439" t="s">
        <v>1321</v>
      </c>
      <c r="G439" s="2" t="s">
        <v>1876</v>
      </c>
      <c r="H439" s="2" t="s">
        <v>2335</v>
      </c>
      <c r="I439">
        <f>HYPERLINK("downloaded_images\A3-101255_front.jpeg", "A3-101255_front.jpeg")</f>
        <v>0</v>
      </c>
      <c r="J439">
        <f>HYPERLINK("downloaded_images\A3-101255_whole.jpeg", "A3-101255_whole.jpeg")</f>
        <v>0</v>
      </c>
      <c r="K439">
        <f>HYPERLINK("downloaded_images\A3-101255.jpeg", "A3-101255.jpeg")</f>
        <v>0</v>
      </c>
    </row>
    <row r="440" spans="1:11">
      <c r="A440">
        <v>395687</v>
      </c>
      <c r="B440" t="s">
        <v>446</v>
      </c>
      <c r="C440" t="s">
        <v>906</v>
      </c>
      <c r="D440" t="s">
        <v>1272</v>
      </c>
      <c r="E440" t="s">
        <v>1291</v>
      </c>
      <c r="F440" t="s">
        <v>1321</v>
      </c>
      <c r="G440" s="2" t="s">
        <v>1877</v>
      </c>
      <c r="H440" s="2" t="s">
        <v>2336</v>
      </c>
      <c r="I440">
        <f>HYPERLINK("downloaded_images\A3-101259_front.jpeg", "A3-101259_front.jpeg")</f>
        <v>0</v>
      </c>
      <c r="J440">
        <f>HYPERLINK("downloaded_images\A3-101259_whole.jpeg", "A3-101259_whole.jpeg")</f>
        <v>0</v>
      </c>
      <c r="K440">
        <f>HYPERLINK("downloaded_images\A3-101259.jpeg", "A3-101259.jpeg")</f>
        <v>0</v>
      </c>
    </row>
    <row r="441" spans="1:11">
      <c r="A441">
        <v>395717</v>
      </c>
      <c r="B441" t="s">
        <v>447</v>
      </c>
      <c r="C441" t="s">
        <v>907</v>
      </c>
      <c r="D441" t="s">
        <v>1273</v>
      </c>
      <c r="E441" t="s">
        <v>1291</v>
      </c>
      <c r="F441" t="s">
        <v>1321</v>
      </c>
      <c r="G441" s="2" t="s">
        <v>1878</v>
      </c>
      <c r="H441" s="2" t="s">
        <v>2337</v>
      </c>
      <c r="I441">
        <f>HYPERLINK("downloaded_images\A3-101264_front.jpeg", "A3-101264_front.jpeg")</f>
        <v>0</v>
      </c>
      <c r="J441">
        <f>HYPERLINK("downloaded_images\A3-101264_whole.jpeg", "A3-101264_whole.jpeg")</f>
        <v>0</v>
      </c>
      <c r="K441">
        <f>HYPERLINK("downloaded_images\A3-101264.jpeg", "A3-101264.jpeg")</f>
        <v>0</v>
      </c>
    </row>
    <row r="442" spans="1:11">
      <c r="A442">
        <v>396283</v>
      </c>
      <c r="B442" t="s">
        <v>448</v>
      </c>
      <c r="C442" t="s">
        <v>908</v>
      </c>
      <c r="D442" t="s">
        <v>1274</v>
      </c>
      <c r="E442" t="s">
        <v>1291</v>
      </c>
      <c r="F442" t="s">
        <v>1321</v>
      </c>
      <c r="G442" s="2" t="s">
        <v>1879</v>
      </c>
      <c r="H442" s="2" t="s">
        <v>2338</v>
      </c>
      <c r="I442">
        <f>HYPERLINK("downloaded_images\A3-101265_front.jpeg", "A3-101265_front.jpeg")</f>
        <v>0</v>
      </c>
      <c r="J442">
        <f>HYPERLINK("downloaded_images\A3-101265_whole.jpeg", "A3-101265_whole.jpeg")</f>
        <v>0</v>
      </c>
      <c r="K442">
        <f>HYPERLINK("downloaded_images\A3-101265.jpeg", "A3-101265.jpeg")</f>
        <v>0</v>
      </c>
    </row>
    <row r="443" spans="1:11">
      <c r="A443">
        <v>396286</v>
      </c>
      <c r="B443" t="s">
        <v>449</v>
      </c>
      <c r="C443" t="s">
        <v>909</v>
      </c>
      <c r="D443" t="s">
        <v>1275</v>
      </c>
      <c r="E443" t="s">
        <v>1291</v>
      </c>
      <c r="F443" t="s">
        <v>1321</v>
      </c>
      <c r="G443" s="2" t="s">
        <v>1880</v>
      </c>
      <c r="H443" s="2" t="s">
        <v>2339</v>
      </c>
      <c r="I443">
        <f>HYPERLINK("downloaded_images\A3-101295_front.jpeg", "A3-101295_front.jpeg")</f>
        <v>0</v>
      </c>
      <c r="J443">
        <f>HYPERLINK("downloaded_images\A3-101295_whole.jpeg", "A3-101295_whole.jpeg")</f>
        <v>0</v>
      </c>
      <c r="K443">
        <f>HYPERLINK("downloaded_images\A3-101295.jpeg", "A3-101295.jpeg")</f>
        <v>0</v>
      </c>
    </row>
    <row r="444" spans="1:11">
      <c r="A444">
        <v>396294</v>
      </c>
      <c r="B444" t="s">
        <v>450</v>
      </c>
      <c r="C444" t="s">
        <v>910</v>
      </c>
      <c r="D444" t="s">
        <v>1276</v>
      </c>
      <c r="E444" t="s">
        <v>1291</v>
      </c>
      <c r="F444" t="s">
        <v>1321</v>
      </c>
      <c r="G444" s="2" t="s">
        <v>1881</v>
      </c>
      <c r="H444" s="2" t="s">
        <v>2340</v>
      </c>
      <c r="I444">
        <f>HYPERLINK("downloaded_images\A3-101266_front.jpeg", "A3-101266_front.jpeg")</f>
        <v>0</v>
      </c>
      <c r="J444">
        <f>HYPERLINK("downloaded_images\A3-101266_whole.jpeg", "A3-101266_whole.jpeg")</f>
        <v>0</v>
      </c>
      <c r="K444">
        <f>HYPERLINK("downloaded_images\A3-101266.jpeg", "A3-101266.jpeg")</f>
        <v>0</v>
      </c>
    </row>
    <row r="445" spans="1:11">
      <c r="A445">
        <v>396299</v>
      </c>
      <c r="B445" t="s">
        <v>451</v>
      </c>
      <c r="C445" t="s">
        <v>911</v>
      </c>
      <c r="D445" t="s">
        <v>1277</v>
      </c>
      <c r="E445" t="s">
        <v>1291</v>
      </c>
      <c r="F445" t="s">
        <v>1321</v>
      </c>
      <c r="G445" s="2" t="s">
        <v>1882</v>
      </c>
      <c r="H445" s="2" t="s">
        <v>2341</v>
      </c>
      <c r="I445">
        <f>HYPERLINK("downloaded_images\A3-101267_front.jpeg", "A3-101267_front.jpeg")</f>
        <v>0</v>
      </c>
      <c r="J445">
        <f>HYPERLINK("downloaded_images\A3-101267_whole.jpeg", "A3-101267_whole.jpeg")</f>
        <v>0</v>
      </c>
      <c r="K445">
        <f>HYPERLINK("downloaded_images\A3-101267.jpeg", "A3-101267.jpeg")</f>
        <v>0</v>
      </c>
    </row>
    <row r="446" spans="1:11">
      <c r="A446">
        <v>396392</v>
      </c>
      <c r="B446" t="s">
        <v>452</v>
      </c>
      <c r="C446" t="s">
        <v>912</v>
      </c>
      <c r="D446" t="s">
        <v>1278</v>
      </c>
      <c r="E446" t="s">
        <v>1291</v>
      </c>
      <c r="F446" t="s">
        <v>1393</v>
      </c>
      <c r="G446" s="2" t="s">
        <v>1883</v>
      </c>
      <c r="H446" s="2" t="s">
        <v>2342</v>
      </c>
      <c r="I446">
        <f>HYPERLINK("downloaded_images\A3-101321_front.jpeg", "A3-101321_front.jpeg")</f>
        <v>0</v>
      </c>
      <c r="J446">
        <f>HYPERLINK("downloaded_images\A3-101321_whole.jpeg", "A3-101321_whole.jpeg")</f>
        <v>0</v>
      </c>
      <c r="K446">
        <f>HYPERLINK("downloaded_images\A3-101321.jpeg", "A3-101321.jpeg")</f>
        <v>0</v>
      </c>
    </row>
    <row r="447" spans="1:11">
      <c r="A447">
        <v>399655</v>
      </c>
      <c r="B447" t="s">
        <v>453</v>
      </c>
      <c r="C447" t="s">
        <v>913</v>
      </c>
      <c r="D447" t="s">
        <v>1279</v>
      </c>
      <c r="E447" t="s">
        <v>1291</v>
      </c>
      <c r="F447" t="s">
        <v>1430</v>
      </c>
      <c r="G447" s="2" t="s">
        <v>1884</v>
      </c>
      <c r="H447" s="2" t="s">
        <v>2343</v>
      </c>
      <c r="I447">
        <f>HYPERLINK("downloaded_images\A3-101354_front.jpeg", "A3-101354_front.jpeg")</f>
        <v>0</v>
      </c>
      <c r="J447">
        <f>HYPERLINK("downloaded_images\A3-101354_whole.jpeg", "A3-101354_whole.jpeg")</f>
        <v>0</v>
      </c>
      <c r="K447">
        <f>HYPERLINK("downloaded_images\A3-101354.jpeg", "A3-101354.jpeg")</f>
        <v>0</v>
      </c>
    </row>
    <row r="448" spans="1:11">
      <c r="A448">
        <v>399947</v>
      </c>
      <c r="B448" t="s">
        <v>454</v>
      </c>
      <c r="C448" t="s">
        <v>914</v>
      </c>
      <c r="D448" t="s">
        <v>1280</v>
      </c>
      <c r="E448" t="s">
        <v>1291</v>
      </c>
      <c r="F448" t="s">
        <v>1431</v>
      </c>
      <c r="G448" s="2" t="s">
        <v>1885</v>
      </c>
      <c r="H448" s="2" t="s">
        <v>2344</v>
      </c>
      <c r="I448">
        <f>HYPERLINK("downloaded_images\03-1011_front.jpeg", "03-1011_front.jpeg")</f>
        <v>0</v>
      </c>
      <c r="J448">
        <f>HYPERLINK("downloaded_images\03-1011_whole.jpeg", "03-1011_whole.jpeg")</f>
        <v>0</v>
      </c>
      <c r="K448">
        <f>HYPERLINK("downloaded_images\03-1011.jpeg", "03-1011.jpeg")</f>
        <v>0</v>
      </c>
    </row>
    <row r="449" spans="1:11">
      <c r="A449">
        <v>404227</v>
      </c>
      <c r="B449" t="s">
        <v>455</v>
      </c>
      <c r="C449" t="s">
        <v>915</v>
      </c>
      <c r="D449" t="s">
        <v>1281</v>
      </c>
      <c r="E449" t="s">
        <v>1291</v>
      </c>
      <c r="F449" t="s">
        <v>1330</v>
      </c>
      <c r="G449" s="2" t="s">
        <v>1886</v>
      </c>
      <c r="H449" s="2" t="s">
        <v>2345</v>
      </c>
      <c r="I449">
        <f>HYPERLINK("downloaded_images\A3-101355_front.jpeg", "A3-101355_front.jpeg")</f>
        <v>0</v>
      </c>
      <c r="J449">
        <f>HYPERLINK("downloaded_images\A3-101355_whole.jpeg", "A3-101355_whole.jpeg")</f>
        <v>0</v>
      </c>
      <c r="K449">
        <f>HYPERLINK("downloaded_images\A3-101355.jpeg", "A3-101355.jpeg")</f>
        <v>0</v>
      </c>
    </row>
    <row r="450" spans="1:11">
      <c r="A450">
        <v>404235</v>
      </c>
      <c r="B450" t="s">
        <v>456</v>
      </c>
      <c r="C450" t="s">
        <v>916</v>
      </c>
      <c r="D450" t="s">
        <v>1282</v>
      </c>
      <c r="E450" t="s">
        <v>1291</v>
      </c>
      <c r="F450" t="s">
        <v>1432</v>
      </c>
      <c r="G450" s="2" t="s">
        <v>1887</v>
      </c>
      <c r="H450" s="2" t="s">
        <v>2346</v>
      </c>
      <c r="I450">
        <f>HYPERLINK("downloaded_images\A3-101325_front.jpeg", "A3-101325_front.jpeg")</f>
        <v>0</v>
      </c>
      <c r="J450">
        <f>HYPERLINK("downloaded_images\A3-101325_whole.jpeg", "A3-101325_whole.jpeg")</f>
        <v>0</v>
      </c>
      <c r="K450">
        <f>HYPERLINK("downloaded_images\A3-101325.jpeg", "A3-101325.jpeg")</f>
        <v>0</v>
      </c>
    </row>
    <row r="451" spans="1:11">
      <c r="A451">
        <v>405165</v>
      </c>
      <c r="B451" t="s">
        <v>457</v>
      </c>
      <c r="C451" t="s">
        <v>917</v>
      </c>
      <c r="D451" t="s">
        <v>1283</v>
      </c>
      <c r="E451" t="s">
        <v>1291</v>
      </c>
      <c r="F451" t="s">
        <v>1408</v>
      </c>
      <c r="G451" s="2" t="s">
        <v>1888</v>
      </c>
      <c r="H451" s="2" t="s">
        <v>2347</v>
      </c>
      <c r="I451">
        <f>HYPERLINK("downloaded_images\A3-101438_front.jpeg", "A3-101438_front.jpeg")</f>
        <v>0</v>
      </c>
      <c r="J451">
        <f>HYPERLINK("downloaded_images\A3-101438_whole.jpeg", "A3-101438_whole.jpeg")</f>
        <v>0</v>
      </c>
      <c r="K451">
        <f>HYPERLINK("downloaded_images\A3-101438.jpeg", "A3-101438.jpeg")</f>
        <v>0</v>
      </c>
    </row>
    <row r="452" spans="1:11">
      <c r="A452">
        <v>410934</v>
      </c>
      <c r="B452" t="s">
        <v>458</v>
      </c>
      <c r="C452" t="s">
        <v>918</v>
      </c>
      <c r="D452" t="s">
        <v>1284</v>
      </c>
      <c r="E452" t="s">
        <v>1291</v>
      </c>
      <c r="F452" t="s">
        <v>1433</v>
      </c>
      <c r="G452" s="2" t="s">
        <v>1889</v>
      </c>
      <c r="H452" s="2" t="s">
        <v>2348</v>
      </c>
      <c r="I452">
        <f>HYPERLINK("downloaded_images\A3-101358_front.jpeg", "A3-101358_front.jpeg")</f>
        <v>0</v>
      </c>
      <c r="J452">
        <f>HYPERLINK("downloaded_images\A3-101358_whole.jpeg", "A3-101358_whole.jpeg")</f>
        <v>0</v>
      </c>
      <c r="K452">
        <f>HYPERLINK("downloaded_images\A3-101358.jpeg", "A3-101358.jpeg")</f>
        <v>0</v>
      </c>
    </row>
    <row r="453" spans="1:11">
      <c r="A453">
        <v>421875</v>
      </c>
      <c r="B453" t="s">
        <v>459</v>
      </c>
      <c r="C453" t="s">
        <v>919</v>
      </c>
      <c r="E453" t="s">
        <v>1291</v>
      </c>
      <c r="F453" t="s">
        <v>1428</v>
      </c>
      <c r="G453" s="2" t="s">
        <v>1890</v>
      </c>
      <c r="H453" s="2" t="s">
        <v>2349</v>
      </c>
      <c r="I453">
        <f>HYPERLINK("downloaded_images\O3-6989_front.jpeg", "O3-6989_front.jpeg")</f>
        <v>0</v>
      </c>
      <c r="J453">
        <f>HYPERLINK("downloaded_images\O3-6989_whole.jpeg", "O3-6989_whole.jpeg")</f>
        <v>0</v>
      </c>
      <c r="K453">
        <f>HYPERLINK("downloaded_images\O3-6989.jpeg", "O3-6989.jpeg")</f>
        <v>0</v>
      </c>
    </row>
    <row r="454" spans="1:11">
      <c r="A454">
        <v>421877</v>
      </c>
      <c r="B454" t="s">
        <v>460</v>
      </c>
      <c r="C454" t="s">
        <v>920</v>
      </c>
      <c r="E454" t="s">
        <v>1291</v>
      </c>
      <c r="F454" t="s">
        <v>1428</v>
      </c>
      <c r="G454" s="2" t="s">
        <v>1891</v>
      </c>
      <c r="H454" s="2" t="s">
        <v>2350</v>
      </c>
      <c r="I454">
        <f>HYPERLINK("downloaded_images\O3-6993_front.jpeg", "O3-6993_front.jpeg")</f>
        <v>0</v>
      </c>
      <c r="J454">
        <f>HYPERLINK("downloaded_images\O3-6993_whole.jpeg", "O3-6993_whole.jpeg")</f>
        <v>0</v>
      </c>
      <c r="K454">
        <f>HYPERLINK("downloaded_images\O3-6993.jpeg", "O3-6993.jpeg")</f>
        <v>0</v>
      </c>
    </row>
    <row r="455" spans="1:11">
      <c r="A455">
        <v>427176</v>
      </c>
      <c r="B455" t="s">
        <v>461</v>
      </c>
      <c r="C455" t="s">
        <v>921</v>
      </c>
      <c r="D455" t="s">
        <v>1285</v>
      </c>
      <c r="E455" t="s">
        <v>1291</v>
      </c>
      <c r="F455" t="s">
        <v>1434</v>
      </c>
      <c r="G455" s="2" t="s">
        <v>1892</v>
      </c>
      <c r="H455" s="2" t="s">
        <v>2351</v>
      </c>
      <c r="I455">
        <f>HYPERLINK("downloaded_images\A3-101417_front.jpeg", "A3-101417_front.jpeg")</f>
        <v>0</v>
      </c>
      <c r="J455">
        <f>HYPERLINK("downloaded_images\A3-101417_whole.jpeg", "A3-101417_whole.jpeg")</f>
        <v>0</v>
      </c>
      <c r="K455">
        <f>HYPERLINK("downloaded_images\A3-101417.jpeg", "A3-101417.jpeg")</f>
        <v>0</v>
      </c>
    </row>
    <row r="456" spans="1:11">
      <c r="A456">
        <v>427716</v>
      </c>
      <c r="B456" t="s">
        <v>462</v>
      </c>
      <c r="C456" t="s">
        <v>922</v>
      </c>
      <c r="D456" t="s">
        <v>1286</v>
      </c>
      <c r="E456" t="s">
        <v>1291</v>
      </c>
      <c r="F456" t="s">
        <v>1434</v>
      </c>
      <c r="G456" s="2" t="s">
        <v>1893</v>
      </c>
      <c r="H456" s="2" t="s">
        <v>2352</v>
      </c>
      <c r="I456">
        <f>HYPERLINK("downloaded_images\A3-101418_front.jpeg", "A3-101418_front.jpeg")</f>
        <v>0</v>
      </c>
      <c r="J456">
        <f>HYPERLINK("downloaded_images\A3-101418_whole.jpeg", "A3-101418_whole.jpeg")</f>
        <v>0</v>
      </c>
      <c r="K456">
        <f>HYPERLINK("downloaded_images\A3-101418.jpeg", "A3-101418.jpeg")</f>
        <v>0</v>
      </c>
    </row>
    <row r="457" spans="1:11">
      <c r="A457">
        <v>428647</v>
      </c>
      <c r="B457" t="s">
        <v>463</v>
      </c>
      <c r="C457" t="s">
        <v>923</v>
      </c>
      <c r="D457" t="s">
        <v>1287</v>
      </c>
      <c r="E457" t="s">
        <v>1291</v>
      </c>
      <c r="F457" t="s">
        <v>1321</v>
      </c>
      <c r="G457" s="2" t="s">
        <v>1894</v>
      </c>
      <c r="H457" s="2" t="s">
        <v>2353</v>
      </c>
      <c r="I457">
        <f>HYPERLINK("downloaded_images\A3-101336_front.jpeg", "A3-101336_front.jpeg")</f>
        <v>0</v>
      </c>
      <c r="J457">
        <f>HYPERLINK("downloaded_images\A3-101336_whole.jpeg", "A3-101336_whole.jpeg")</f>
        <v>0</v>
      </c>
      <c r="K457">
        <f>HYPERLINK("downloaded_images\A3-101336.jpeg", "A3-101336.jpeg")</f>
        <v>0</v>
      </c>
    </row>
    <row r="458" spans="1:11">
      <c r="A458">
        <v>434953</v>
      </c>
      <c r="B458" t="s">
        <v>464</v>
      </c>
      <c r="C458" t="s">
        <v>924</v>
      </c>
      <c r="D458" t="s">
        <v>1288</v>
      </c>
      <c r="E458" t="s">
        <v>1291</v>
      </c>
      <c r="F458" t="s">
        <v>1435</v>
      </c>
      <c r="G458" s="2" t="s">
        <v>1895</v>
      </c>
      <c r="H458" s="2" t="s">
        <v>2354</v>
      </c>
      <c r="I458">
        <f>HYPERLINK("downloaded_images\A3-101446_front.jpeg", "A3-101446_front.jpeg")</f>
        <v>0</v>
      </c>
      <c r="J458">
        <f>HYPERLINK("downloaded_images\A3-101446_whole.jpeg", "A3-101446_whole.jpeg")</f>
        <v>0</v>
      </c>
      <c r="K458">
        <f>HYPERLINK("downloaded_images\A3-101446.jpeg", "A3-101446.jpeg")</f>
        <v>0</v>
      </c>
    </row>
    <row r="459" spans="1:11">
      <c r="A459">
        <v>443737</v>
      </c>
      <c r="B459" t="s">
        <v>465</v>
      </c>
      <c r="C459" t="s">
        <v>925</v>
      </c>
      <c r="D459" t="s">
        <v>1289</v>
      </c>
      <c r="E459" t="s">
        <v>1291</v>
      </c>
      <c r="F459" t="s">
        <v>1436</v>
      </c>
      <c r="G459" s="2" t="s">
        <v>1896</v>
      </c>
      <c r="H459" s="2" t="s">
        <v>2355</v>
      </c>
      <c r="I459">
        <f>HYPERLINK("downloaded_images\A3-101439_front.jpeg", "A3-101439_front.jpeg")</f>
        <v>0</v>
      </c>
      <c r="J459">
        <f>HYPERLINK("downloaded_images\A3-101439_whole.jpeg", "A3-101439_whole.jpeg")</f>
        <v>0</v>
      </c>
      <c r="K459">
        <f>HYPERLINK("downloaded_images\A3-101439.jpeg", "A3-101439.jpeg")</f>
        <v>0</v>
      </c>
    </row>
    <row r="460" spans="1:11">
      <c r="A460">
        <v>459385</v>
      </c>
      <c r="B460" t="s">
        <v>466</v>
      </c>
      <c r="C460" t="s">
        <v>926</v>
      </c>
      <c r="D460" t="s">
        <v>1290</v>
      </c>
      <c r="E460" t="s">
        <v>1291</v>
      </c>
      <c r="F460" t="s">
        <v>1437</v>
      </c>
      <c r="G460" s="2" t="s">
        <v>1897</v>
      </c>
      <c r="H460" s="2" t="s">
        <v>2356</v>
      </c>
      <c r="I460">
        <f>HYPERLINK("downloaded_images\A3-101373_front.jpeg", "A3-101373_front.jpeg")</f>
        <v>0</v>
      </c>
      <c r="J460">
        <f>HYPERLINK("downloaded_images\A3-101373_whole.jpeg", "A3-101373_whole.jpeg")</f>
        <v>0</v>
      </c>
      <c r="K460">
        <f>HYPERLINK("downloaded_images\A3-101373.jpeg", "A3-101373.jpeg")</f>
        <v>0</v>
      </c>
    </row>
    <row r="461" spans="1:11">
      <c r="A461">
        <v>462416</v>
      </c>
      <c r="B461" t="s">
        <v>467</v>
      </c>
      <c r="C461" t="s">
        <v>927</v>
      </c>
      <c r="D461" t="s">
        <v>1063</v>
      </c>
      <c r="E461" t="s">
        <v>1291</v>
      </c>
      <c r="F461" t="s">
        <v>1438</v>
      </c>
      <c r="G461" s="2" t="s">
        <v>1898</v>
      </c>
      <c r="H461" s="2" t="s">
        <v>2357</v>
      </c>
      <c r="I461">
        <f>HYPERLINK("downloaded_images\A3-101430_front.jpeg", "A3-101430_front.jpeg")</f>
        <v>0</v>
      </c>
      <c r="J461">
        <f>HYPERLINK("downloaded_images\A3-101430_whole.jpeg", "A3-101430_whole.jpeg")</f>
        <v>0</v>
      </c>
      <c r="K461">
        <f>HYPERLINK("downloaded_images\A3-101430.jpeg", "A3-101430.jpeg")</f>
        <v>0</v>
      </c>
    </row>
  </sheetData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G9" r:id="rId15"/>
    <hyperlink ref="H9" r:id="rId16"/>
    <hyperlink ref="G10" r:id="rId17"/>
    <hyperlink ref="H10" r:id="rId18"/>
    <hyperlink ref="G11" r:id="rId19"/>
    <hyperlink ref="H11" r:id="rId20"/>
    <hyperlink ref="G12" r:id="rId21"/>
    <hyperlink ref="H12" r:id="rId22"/>
    <hyperlink ref="G13" r:id="rId23"/>
    <hyperlink ref="H13" r:id="rId24"/>
    <hyperlink ref="G14" r:id="rId25"/>
    <hyperlink ref="H14" r:id="rId26"/>
    <hyperlink ref="G15" r:id="rId27"/>
    <hyperlink ref="H15" r:id="rId28"/>
    <hyperlink ref="G16" r:id="rId29"/>
    <hyperlink ref="H16" r:id="rId30"/>
    <hyperlink ref="G17" r:id="rId31"/>
    <hyperlink ref="H17" r:id="rId32"/>
    <hyperlink ref="G18" r:id="rId33"/>
    <hyperlink ref="H18" r:id="rId34"/>
    <hyperlink ref="G19" r:id="rId35"/>
    <hyperlink ref="H19" r:id="rId36"/>
    <hyperlink ref="G20" r:id="rId37"/>
    <hyperlink ref="H20" r:id="rId38"/>
    <hyperlink ref="G21" r:id="rId39"/>
    <hyperlink ref="H21" r:id="rId40"/>
    <hyperlink ref="G22" r:id="rId41"/>
    <hyperlink ref="H22" r:id="rId42"/>
    <hyperlink ref="G23" r:id="rId43"/>
    <hyperlink ref="H23" r:id="rId44"/>
    <hyperlink ref="G24" r:id="rId45"/>
    <hyperlink ref="H24" r:id="rId46"/>
    <hyperlink ref="G25" r:id="rId47"/>
    <hyperlink ref="H25" r:id="rId48"/>
    <hyperlink ref="G26" r:id="rId49"/>
    <hyperlink ref="H26" r:id="rId50"/>
    <hyperlink ref="G27" r:id="rId51"/>
    <hyperlink ref="H27" r:id="rId52"/>
    <hyperlink ref="G28" r:id="rId53"/>
    <hyperlink ref="H28" r:id="rId54"/>
    <hyperlink ref="G29" r:id="rId55"/>
    <hyperlink ref="H29" r:id="rId56"/>
    <hyperlink ref="G30" r:id="rId57"/>
    <hyperlink ref="H30" r:id="rId58"/>
    <hyperlink ref="G31" r:id="rId59"/>
    <hyperlink ref="H31" r:id="rId60"/>
    <hyperlink ref="G32" r:id="rId61"/>
    <hyperlink ref="H32" r:id="rId62"/>
    <hyperlink ref="G33" r:id="rId63"/>
    <hyperlink ref="H33" r:id="rId64"/>
    <hyperlink ref="G34" r:id="rId65"/>
    <hyperlink ref="H34" r:id="rId66"/>
    <hyperlink ref="G35" r:id="rId67"/>
    <hyperlink ref="H35" r:id="rId68"/>
    <hyperlink ref="G36" r:id="rId69"/>
    <hyperlink ref="H36" r:id="rId70"/>
    <hyperlink ref="G37" r:id="rId71"/>
    <hyperlink ref="H37" r:id="rId72"/>
    <hyperlink ref="G38" r:id="rId73"/>
    <hyperlink ref="H38" r:id="rId74"/>
    <hyperlink ref="G39" r:id="rId75"/>
    <hyperlink ref="H39" r:id="rId76"/>
    <hyperlink ref="G40" r:id="rId77"/>
    <hyperlink ref="H40" r:id="rId78"/>
    <hyperlink ref="G41" r:id="rId79"/>
    <hyperlink ref="H41" r:id="rId80"/>
    <hyperlink ref="G42" r:id="rId81"/>
    <hyperlink ref="H42" r:id="rId82"/>
    <hyperlink ref="G43" r:id="rId83"/>
    <hyperlink ref="H43" r:id="rId84"/>
    <hyperlink ref="G44" r:id="rId85"/>
    <hyperlink ref="H44" r:id="rId86"/>
    <hyperlink ref="G45" r:id="rId87"/>
    <hyperlink ref="H45" r:id="rId88"/>
    <hyperlink ref="G46" r:id="rId89"/>
    <hyperlink ref="H46" r:id="rId90"/>
    <hyperlink ref="G47" r:id="rId91"/>
    <hyperlink ref="H47" r:id="rId92"/>
    <hyperlink ref="G48" r:id="rId93"/>
    <hyperlink ref="H48" r:id="rId94"/>
    <hyperlink ref="G49" r:id="rId95"/>
    <hyperlink ref="H49" r:id="rId96"/>
    <hyperlink ref="G50" r:id="rId97"/>
    <hyperlink ref="H50" r:id="rId98"/>
    <hyperlink ref="G51" r:id="rId99"/>
    <hyperlink ref="H51" r:id="rId100"/>
    <hyperlink ref="G52" r:id="rId101"/>
    <hyperlink ref="H52" r:id="rId102"/>
    <hyperlink ref="G53" r:id="rId103"/>
    <hyperlink ref="H53" r:id="rId104"/>
    <hyperlink ref="G54" r:id="rId105"/>
    <hyperlink ref="H54" r:id="rId106"/>
    <hyperlink ref="G55" r:id="rId107"/>
    <hyperlink ref="H55" r:id="rId108"/>
    <hyperlink ref="G56" r:id="rId109"/>
    <hyperlink ref="H56" r:id="rId110"/>
    <hyperlink ref="G57" r:id="rId111"/>
    <hyperlink ref="H57" r:id="rId112"/>
    <hyperlink ref="G58" r:id="rId113"/>
    <hyperlink ref="H58" r:id="rId114"/>
    <hyperlink ref="G59" r:id="rId115"/>
    <hyperlink ref="H59" r:id="rId116"/>
    <hyperlink ref="G60" r:id="rId117"/>
    <hyperlink ref="H60" r:id="rId118"/>
    <hyperlink ref="G61" r:id="rId119"/>
    <hyperlink ref="H61" r:id="rId120"/>
    <hyperlink ref="G62" r:id="rId121"/>
    <hyperlink ref="H62" r:id="rId122"/>
    <hyperlink ref="G63" r:id="rId123"/>
    <hyperlink ref="H63" r:id="rId124"/>
    <hyperlink ref="G64" r:id="rId125"/>
    <hyperlink ref="H64" r:id="rId126"/>
    <hyperlink ref="G65" r:id="rId127"/>
    <hyperlink ref="H65" r:id="rId128"/>
    <hyperlink ref="G66" r:id="rId129"/>
    <hyperlink ref="H66" r:id="rId130"/>
    <hyperlink ref="G67" r:id="rId131"/>
    <hyperlink ref="H67" r:id="rId132"/>
    <hyperlink ref="G68" r:id="rId133"/>
    <hyperlink ref="H68" r:id="rId134"/>
    <hyperlink ref="G69" r:id="rId135"/>
    <hyperlink ref="H69" r:id="rId136"/>
    <hyperlink ref="G70" r:id="rId137"/>
    <hyperlink ref="H70" r:id="rId138"/>
    <hyperlink ref="G71" r:id="rId139"/>
    <hyperlink ref="H71" r:id="rId140"/>
    <hyperlink ref="G72" r:id="rId141"/>
    <hyperlink ref="H72" r:id="rId142"/>
    <hyperlink ref="G73" r:id="rId143"/>
    <hyperlink ref="H73" r:id="rId144"/>
    <hyperlink ref="G74" r:id="rId145"/>
    <hyperlink ref="H74" r:id="rId146"/>
    <hyperlink ref="G75" r:id="rId147"/>
    <hyperlink ref="H75" r:id="rId148"/>
    <hyperlink ref="G76" r:id="rId149"/>
    <hyperlink ref="H76" r:id="rId150"/>
    <hyperlink ref="G77" r:id="rId151"/>
    <hyperlink ref="H77" r:id="rId152"/>
    <hyperlink ref="G78" r:id="rId153"/>
    <hyperlink ref="H78" r:id="rId154"/>
    <hyperlink ref="G79" r:id="rId155"/>
    <hyperlink ref="H79" r:id="rId156"/>
    <hyperlink ref="G80" r:id="rId157"/>
    <hyperlink ref="H80" r:id="rId158"/>
    <hyperlink ref="G81" r:id="rId159"/>
    <hyperlink ref="H81" r:id="rId160"/>
    <hyperlink ref="G82" r:id="rId161"/>
    <hyperlink ref="H82" r:id="rId162"/>
    <hyperlink ref="G83" r:id="rId163"/>
    <hyperlink ref="H83" r:id="rId164"/>
    <hyperlink ref="G84" r:id="rId165"/>
    <hyperlink ref="H84" r:id="rId166"/>
    <hyperlink ref="G85" r:id="rId167"/>
    <hyperlink ref="H85" r:id="rId168"/>
    <hyperlink ref="G86" r:id="rId169"/>
    <hyperlink ref="H86" r:id="rId170"/>
    <hyperlink ref="G87" r:id="rId171"/>
    <hyperlink ref="H87" r:id="rId172"/>
    <hyperlink ref="G88" r:id="rId173"/>
    <hyperlink ref="H88" r:id="rId174"/>
    <hyperlink ref="G89" r:id="rId175"/>
    <hyperlink ref="H89" r:id="rId176"/>
    <hyperlink ref="G90" r:id="rId177"/>
    <hyperlink ref="H90" r:id="rId178"/>
    <hyperlink ref="G91" r:id="rId179"/>
    <hyperlink ref="H91" r:id="rId180"/>
    <hyperlink ref="G92" r:id="rId181"/>
    <hyperlink ref="H92" r:id="rId182"/>
    <hyperlink ref="G93" r:id="rId183"/>
    <hyperlink ref="H93" r:id="rId184"/>
    <hyperlink ref="G94" r:id="rId185"/>
    <hyperlink ref="H94" r:id="rId186"/>
    <hyperlink ref="G95" r:id="rId187"/>
    <hyperlink ref="H95" r:id="rId188"/>
    <hyperlink ref="G96" r:id="rId189"/>
    <hyperlink ref="H96" r:id="rId190"/>
    <hyperlink ref="G97" r:id="rId191"/>
    <hyperlink ref="H97" r:id="rId192"/>
    <hyperlink ref="G98" r:id="rId193"/>
    <hyperlink ref="H98" r:id="rId194"/>
    <hyperlink ref="G99" r:id="rId195"/>
    <hyperlink ref="H99" r:id="rId196"/>
    <hyperlink ref="G100" r:id="rId197"/>
    <hyperlink ref="H100" r:id="rId198"/>
    <hyperlink ref="G101" r:id="rId199"/>
    <hyperlink ref="H101" r:id="rId200"/>
    <hyperlink ref="G102" r:id="rId201"/>
    <hyperlink ref="H102" r:id="rId202"/>
    <hyperlink ref="G103" r:id="rId203"/>
    <hyperlink ref="H103" r:id="rId204"/>
    <hyperlink ref="G104" r:id="rId205"/>
    <hyperlink ref="H104" r:id="rId206"/>
    <hyperlink ref="G105" r:id="rId207"/>
    <hyperlink ref="H105" r:id="rId208"/>
    <hyperlink ref="G106" r:id="rId209"/>
    <hyperlink ref="H106" r:id="rId210"/>
    <hyperlink ref="G107" r:id="rId211"/>
    <hyperlink ref="H107" r:id="rId212"/>
    <hyperlink ref="G108" r:id="rId213"/>
    <hyperlink ref="H108" r:id="rId214"/>
    <hyperlink ref="G109" r:id="rId215"/>
    <hyperlink ref="H109" r:id="rId216"/>
    <hyperlink ref="G110" r:id="rId217"/>
    <hyperlink ref="H110" r:id="rId218"/>
    <hyperlink ref="G111" r:id="rId219"/>
    <hyperlink ref="H111" r:id="rId220"/>
    <hyperlink ref="G112" r:id="rId221"/>
    <hyperlink ref="H112" r:id="rId222"/>
    <hyperlink ref="G113" r:id="rId223"/>
    <hyperlink ref="H113" r:id="rId224"/>
    <hyperlink ref="G114" r:id="rId225"/>
    <hyperlink ref="H114" r:id="rId226"/>
    <hyperlink ref="G115" r:id="rId227"/>
    <hyperlink ref="H115" r:id="rId228"/>
    <hyperlink ref="G116" r:id="rId229"/>
    <hyperlink ref="H116" r:id="rId230"/>
    <hyperlink ref="G117" r:id="rId231"/>
    <hyperlink ref="H117" r:id="rId232"/>
    <hyperlink ref="G118" r:id="rId233"/>
    <hyperlink ref="H118" r:id="rId234"/>
    <hyperlink ref="G119" r:id="rId235"/>
    <hyperlink ref="H119" r:id="rId236"/>
    <hyperlink ref="G120" r:id="rId237"/>
    <hyperlink ref="H120" r:id="rId238"/>
    <hyperlink ref="G121" r:id="rId239"/>
    <hyperlink ref="H121" r:id="rId240"/>
    <hyperlink ref="G122" r:id="rId241"/>
    <hyperlink ref="H122" r:id="rId242"/>
    <hyperlink ref="G123" r:id="rId243"/>
    <hyperlink ref="H123" r:id="rId244"/>
    <hyperlink ref="G124" r:id="rId245"/>
    <hyperlink ref="H124" r:id="rId246"/>
    <hyperlink ref="G125" r:id="rId247"/>
    <hyperlink ref="H125" r:id="rId248"/>
    <hyperlink ref="G126" r:id="rId249"/>
    <hyperlink ref="H126" r:id="rId250"/>
    <hyperlink ref="G127" r:id="rId251"/>
    <hyperlink ref="H127" r:id="rId252"/>
    <hyperlink ref="G128" r:id="rId253"/>
    <hyperlink ref="H128" r:id="rId254"/>
    <hyperlink ref="G129" r:id="rId255"/>
    <hyperlink ref="H129" r:id="rId256"/>
    <hyperlink ref="G130" r:id="rId257"/>
    <hyperlink ref="H130" r:id="rId258"/>
    <hyperlink ref="G131" r:id="rId259"/>
    <hyperlink ref="H131" r:id="rId260"/>
    <hyperlink ref="G132" r:id="rId261"/>
    <hyperlink ref="H132" r:id="rId262"/>
    <hyperlink ref="G133" r:id="rId263"/>
    <hyperlink ref="H133" r:id="rId264"/>
    <hyperlink ref="G134" r:id="rId265"/>
    <hyperlink ref="H134" r:id="rId266"/>
    <hyperlink ref="G135" r:id="rId267"/>
    <hyperlink ref="H135" r:id="rId268"/>
    <hyperlink ref="G136" r:id="rId269"/>
    <hyperlink ref="H136" r:id="rId270"/>
    <hyperlink ref="G137" r:id="rId271"/>
    <hyperlink ref="H137" r:id="rId272"/>
    <hyperlink ref="G138" r:id="rId273"/>
    <hyperlink ref="H138" r:id="rId274"/>
    <hyperlink ref="G139" r:id="rId275"/>
    <hyperlink ref="H139" r:id="rId276"/>
    <hyperlink ref="G140" r:id="rId277"/>
    <hyperlink ref="H140" r:id="rId278"/>
    <hyperlink ref="G141" r:id="rId279"/>
    <hyperlink ref="H141" r:id="rId280"/>
    <hyperlink ref="G142" r:id="rId281"/>
    <hyperlink ref="H142" r:id="rId282"/>
    <hyperlink ref="G143" r:id="rId283"/>
    <hyperlink ref="H143" r:id="rId284"/>
    <hyperlink ref="G144" r:id="rId285"/>
    <hyperlink ref="H144" r:id="rId286"/>
    <hyperlink ref="G145" r:id="rId287"/>
    <hyperlink ref="H145" r:id="rId288"/>
    <hyperlink ref="G146" r:id="rId289"/>
    <hyperlink ref="H146" r:id="rId290"/>
    <hyperlink ref="G147" r:id="rId291"/>
    <hyperlink ref="H147" r:id="rId292"/>
    <hyperlink ref="G148" r:id="rId293"/>
    <hyperlink ref="H148" r:id="rId294"/>
    <hyperlink ref="G149" r:id="rId295"/>
    <hyperlink ref="H149" r:id="rId296"/>
    <hyperlink ref="G150" r:id="rId297"/>
    <hyperlink ref="H150" r:id="rId298"/>
    <hyperlink ref="G151" r:id="rId299"/>
    <hyperlink ref="H151" r:id="rId300"/>
    <hyperlink ref="G152" r:id="rId301"/>
    <hyperlink ref="H152" r:id="rId302"/>
    <hyperlink ref="G153" r:id="rId303"/>
    <hyperlink ref="H153" r:id="rId304"/>
    <hyperlink ref="G154" r:id="rId305"/>
    <hyperlink ref="H154" r:id="rId306"/>
    <hyperlink ref="G155" r:id="rId307"/>
    <hyperlink ref="H155" r:id="rId308"/>
    <hyperlink ref="G156" r:id="rId309"/>
    <hyperlink ref="H156" r:id="rId310"/>
    <hyperlink ref="G157" r:id="rId311"/>
    <hyperlink ref="H157" r:id="rId312"/>
    <hyperlink ref="G158" r:id="rId313"/>
    <hyperlink ref="H158" r:id="rId314"/>
    <hyperlink ref="G159" r:id="rId315"/>
    <hyperlink ref="H159" r:id="rId316"/>
    <hyperlink ref="G160" r:id="rId317"/>
    <hyperlink ref="H160" r:id="rId318"/>
    <hyperlink ref="G161" r:id="rId319"/>
    <hyperlink ref="H161" r:id="rId320"/>
    <hyperlink ref="G162" r:id="rId321"/>
    <hyperlink ref="H162" r:id="rId322"/>
    <hyperlink ref="G163" r:id="rId323"/>
    <hyperlink ref="H163" r:id="rId324"/>
    <hyperlink ref="G164" r:id="rId325"/>
    <hyperlink ref="H164" r:id="rId326"/>
    <hyperlink ref="G165" r:id="rId327"/>
    <hyperlink ref="H165" r:id="rId328"/>
    <hyperlink ref="G166" r:id="rId329"/>
    <hyperlink ref="H166" r:id="rId330"/>
    <hyperlink ref="G167" r:id="rId331"/>
    <hyperlink ref="H167" r:id="rId332"/>
    <hyperlink ref="G168" r:id="rId333"/>
    <hyperlink ref="H168" r:id="rId334"/>
    <hyperlink ref="G169" r:id="rId335"/>
    <hyperlink ref="H169" r:id="rId336"/>
    <hyperlink ref="G170" r:id="rId337"/>
    <hyperlink ref="H170" r:id="rId338"/>
    <hyperlink ref="G171" r:id="rId339"/>
    <hyperlink ref="H171" r:id="rId340"/>
    <hyperlink ref="G172" r:id="rId341"/>
    <hyperlink ref="H172" r:id="rId342"/>
    <hyperlink ref="G173" r:id="rId343"/>
    <hyperlink ref="H173" r:id="rId344"/>
    <hyperlink ref="G174" r:id="rId345"/>
    <hyperlink ref="H174" r:id="rId346"/>
    <hyperlink ref="G175" r:id="rId347"/>
    <hyperlink ref="H175" r:id="rId348"/>
    <hyperlink ref="G176" r:id="rId349"/>
    <hyperlink ref="H176" r:id="rId350"/>
    <hyperlink ref="G177" r:id="rId351"/>
    <hyperlink ref="H177" r:id="rId352"/>
    <hyperlink ref="G178" r:id="rId353"/>
    <hyperlink ref="H178" r:id="rId354"/>
    <hyperlink ref="G179" r:id="rId355"/>
    <hyperlink ref="H179" r:id="rId356"/>
    <hyperlink ref="G180" r:id="rId357"/>
    <hyperlink ref="H180" r:id="rId358"/>
    <hyperlink ref="G181" r:id="rId359"/>
    <hyperlink ref="H181" r:id="rId360"/>
    <hyperlink ref="G182" r:id="rId361"/>
    <hyperlink ref="H182" r:id="rId362"/>
    <hyperlink ref="G183" r:id="rId363"/>
    <hyperlink ref="H183" r:id="rId364"/>
    <hyperlink ref="G184" r:id="rId365"/>
    <hyperlink ref="H184" r:id="rId366"/>
    <hyperlink ref="G185" r:id="rId367"/>
    <hyperlink ref="H185" r:id="rId368"/>
    <hyperlink ref="G186" r:id="rId369"/>
    <hyperlink ref="H186" r:id="rId370"/>
    <hyperlink ref="G187" r:id="rId371"/>
    <hyperlink ref="H187" r:id="rId372"/>
    <hyperlink ref="G188" r:id="rId373"/>
    <hyperlink ref="H188" r:id="rId374"/>
    <hyperlink ref="G189" r:id="rId375"/>
    <hyperlink ref="H189" r:id="rId376"/>
    <hyperlink ref="G190" r:id="rId377"/>
    <hyperlink ref="H190" r:id="rId378"/>
    <hyperlink ref="G191" r:id="rId379"/>
    <hyperlink ref="H191" r:id="rId380"/>
    <hyperlink ref="G192" r:id="rId381"/>
    <hyperlink ref="H192" r:id="rId382"/>
    <hyperlink ref="G193" r:id="rId383"/>
    <hyperlink ref="H193" r:id="rId384"/>
    <hyperlink ref="G194" r:id="rId385"/>
    <hyperlink ref="H194" r:id="rId386"/>
    <hyperlink ref="G195" r:id="rId387"/>
    <hyperlink ref="H195" r:id="rId388"/>
    <hyperlink ref="G196" r:id="rId389"/>
    <hyperlink ref="H196" r:id="rId390"/>
    <hyperlink ref="G197" r:id="rId391"/>
    <hyperlink ref="H197" r:id="rId392"/>
    <hyperlink ref="G198" r:id="rId393"/>
    <hyperlink ref="H198" r:id="rId394"/>
    <hyperlink ref="G199" r:id="rId395"/>
    <hyperlink ref="H199" r:id="rId396"/>
    <hyperlink ref="G200" r:id="rId397"/>
    <hyperlink ref="H200" r:id="rId398"/>
    <hyperlink ref="G201" r:id="rId399"/>
    <hyperlink ref="H201" r:id="rId400"/>
    <hyperlink ref="G202" r:id="rId401"/>
    <hyperlink ref="H202" r:id="rId402"/>
    <hyperlink ref="G203" r:id="rId403"/>
    <hyperlink ref="H203" r:id="rId404"/>
    <hyperlink ref="G204" r:id="rId405"/>
    <hyperlink ref="H204" r:id="rId406"/>
    <hyperlink ref="G205" r:id="rId407"/>
    <hyperlink ref="H205" r:id="rId408"/>
    <hyperlink ref="G206" r:id="rId409"/>
    <hyperlink ref="H206" r:id="rId410"/>
    <hyperlink ref="G207" r:id="rId411"/>
    <hyperlink ref="H207" r:id="rId412"/>
    <hyperlink ref="G208" r:id="rId413"/>
    <hyperlink ref="H208" r:id="rId414"/>
    <hyperlink ref="G209" r:id="rId415"/>
    <hyperlink ref="H209" r:id="rId416"/>
    <hyperlink ref="G210" r:id="rId417"/>
    <hyperlink ref="H210" r:id="rId418"/>
    <hyperlink ref="G211" r:id="rId419"/>
    <hyperlink ref="H211" r:id="rId420"/>
    <hyperlink ref="G212" r:id="rId421"/>
    <hyperlink ref="H212" r:id="rId422"/>
    <hyperlink ref="G213" r:id="rId423"/>
    <hyperlink ref="H213" r:id="rId424"/>
    <hyperlink ref="G214" r:id="rId425"/>
    <hyperlink ref="H214" r:id="rId426"/>
    <hyperlink ref="G215" r:id="rId427"/>
    <hyperlink ref="H215" r:id="rId428"/>
    <hyperlink ref="G216" r:id="rId429"/>
    <hyperlink ref="H216" r:id="rId430"/>
    <hyperlink ref="G217" r:id="rId431"/>
    <hyperlink ref="H217" r:id="rId432"/>
    <hyperlink ref="G218" r:id="rId433"/>
    <hyperlink ref="H218" r:id="rId434"/>
    <hyperlink ref="G219" r:id="rId435"/>
    <hyperlink ref="H219" r:id="rId436"/>
    <hyperlink ref="G220" r:id="rId437"/>
    <hyperlink ref="H220" r:id="rId438"/>
    <hyperlink ref="G221" r:id="rId439"/>
    <hyperlink ref="H221" r:id="rId440"/>
    <hyperlink ref="G222" r:id="rId441"/>
    <hyperlink ref="H222" r:id="rId442"/>
    <hyperlink ref="G223" r:id="rId443"/>
    <hyperlink ref="H223" r:id="rId444"/>
    <hyperlink ref="G224" r:id="rId445"/>
    <hyperlink ref="H224" r:id="rId446"/>
    <hyperlink ref="G225" r:id="rId447"/>
    <hyperlink ref="H225" r:id="rId448"/>
    <hyperlink ref="G226" r:id="rId449"/>
    <hyperlink ref="H226" r:id="rId450"/>
    <hyperlink ref="G227" r:id="rId451"/>
    <hyperlink ref="H227" r:id="rId452"/>
    <hyperlink ref="G228" r:id="rId453"/>
    <hyperlink ref="H228" r:id="rId454"/>
    <hyperlink ref="G229" r:id="rId455"/>
    <hyperlink ref="H229" r:id="rId456"/>
    <hyperlink ref="G230" r:id="rId457"/>
    <hyperlink ref="H230" r:id="rId458"/>
    <hyperlink ref="G231" r:id="rId459"/>
    <hyperlink ref="H231" r:id="rId460"/>
    <hyperlink ref="G232" r:id="rId461"/>
    <hyperlink ref="H232" r:id="rId462"/>
    <hyperlink ref="G233" r:id="rId463"/>
    <hyperlink ref="H233" r:id="rId464"/>
    <hyperlink ref="G234" r:id="rId465"/>
    <hyperlink ref="H234" r:id="rId466"/>
    <hyperlink ref="G235" r:id="rId467"/>
    <hyperlink ref="H235" r:id="rId468"/>
    <hyperlink ref="G236" r:id="rId469"/>
    <hyperlink ref="H236" r:id="rId470"/>
    <hyperlink ref="G237" r:id="rId471"/>
    <hyperlink ref="H237" r:id="rId472"/>
    <hyperlink ref="G238" r:id="rId473"/>
    <hyperlink ref="H238" r:id="rId474"/>
    <hyperlink ref="G239" r:id="rId475"/>
    <hyperlink ref="H239" r:id="rId476"/>
    <hyperlink ref="G240" r:id="rId477"/>
    <hyperlink ref="H240" r:id="rId478"/>
    <hyperlink ref="G241" r:id="rId479"/>
    <hyperlink ref="H241" r:id="rId480"/>
    <hyperlink ref="G242" r:id="rId481"/>
    <hyperlink ref="H242" r:id="rId482"/>
    <hyperlink ref="G243" r:id="rId483"/>
    <hyperlink ref="H243" r:id="rId484"/>
    <hyperlink ref="G244" r:id="rId485"/>
    <hyperlink ref="H244" r:id="rId486"/>
    <hyperlink ref="G245" r:id="rId487"/>
    <hyperlink ref="H245" r:id="rId488"/>
    <hyperlink ref="G246" r:id="rId489"/>
    <hyperlink ref="H246" r:id="rId490"/>
    <hyperlink ref="G247" r:id="rId491"/>
    <hyperlink ref="H247" r:id="rId492"/>
    <hyperlink ref="G248" r:id="rId493"/>
    <hyperlink ref="H248" r:id="rId494"/>
    <hyperlink ref="G249" r:id="rId495"/>
    <hyperlink ref="H249" r:id="rId496"/>
    <hyperlink ref="G250" r:id="rId497"/>
    <hyperlink ref="H250" r:id="rId498"/>
    <hyperlink ref="G251" r:id="rId499"/>
    <hyperlink ref="H251" r:id="rId500"/>
    <hyperlink ref="G252" r:id="rId501"/>
    <hyperlink ref="H252" r:id="rId502"/>
    <hyperlink ref="G253" r:id="rId503"/>
    <hyperlink ref="H253" r:id="rId504"/>
    <hyperlink ref="G254" r:id="rId505"/>
    <hyperlink ref="H254" r:id="rId506"/>
    <hyperlink ref="G255" r:id="rId507"/>
    <hyperlink ref="H255" r:id="rId508"/>
    <hyperlink ref="G256" r:id="rId509"/>
    <hyperlink ref="H256" r:id="rId510"/>
    <hyperlink ref="G257" r:id="rId511"/>
    <hyperlink ref="H257" r:id="rId512"/>
    <hyperlink ref="G258" r:id="rId513"/>
    <hyperlink ref="H258" r:id="rId514"/>
    <hyperlink ref="G259" r:id="rId515"/>
    <hyperlink ref="H259" r:id="rId516"/>
    <hyperlink ref="G260" r:id="rId517"/>
    <hyperlink ref="H260" r:id="rId518"/>
    <hyperlink ref="G261" r:id="rId519"/>
    <hyperlink ref="H261" r:id="rId520"/>
    <hyperlink ref="G262" r:id="rId521"/>
    <hyperlink ref="H262" r:id="rId522"/>
    <hyperlink ref="G263" r:id="rId523"/>
    <hyperlink ref="H263" r:id="rId524"/>
    <hyperlink ref="G264" r:id="rId525"/>
    <hyperlink ref="H264" r:id="rId526"/>
    <hyperlink ref="G265" r:id="rId527"/>
    <hyperlink ref="H265" r:id="rId528"/>
    <hyperlink ref="G266" r:id="rId529"/>
    <hyperlink ref="H266" r:id="rId530"/>
    <hyperlink ref="G267" r:id="rId531"/>
    <hyperlink ref="H267" r:id="rId532"/>
    <hyperlink ref="G268" r:id="rId533"/>
    <hyperlink ref="H268" r:id="rId534"/>
    <hyperlink ref="G269" r:id="rId535"/>
    <hyperlink ref="H269" r:id="rId536"/>
    <hyperlink ref="G270" r:id="rId537"/>
    <hyperlink ref="H270" r:id="rId538"/>
    <hyperlink ref="G271" r:id="rId539"/>
    <hyperlink ref="H271" r:id="rId540"/>
    <hyperlink ref="G272" r:id="rId541"/>
    <hyperlink ref="H272" r:id="rId542"/>
    <hyperlink ref="G273" r:id="rId543"/>
    <hyperlink ref="H273" r:id="rId544"/>
    <hyperlink ref="G274" r:id="rId545"/>
    <hyperlink ref="H274" r:id="rId546"/>
    <hyperlink ref="G275" r:id="rId547"/>
    <hyperlink ref="H275" r:id="rId548"/>
    <hyperlink ref="G276" r:id="rId549"/>
    <hyperlink ref="H276" r:id="rId550"/>
    <hyperlink ref="G277" r:id="rId551"/>
    <hyperlink ref="H277" r:id="rId552"/>
    <hyperlink ref="G278" r:id="rId553"/>
    <hyperlink ref="H278" r:id="rId554"/>
    <hyperlink ref="G279" r:id="rId555"/>
    <hyperlink ref="H279" r:id="rId556"/>
    <hyperlink ref="G280" r:id="rId557"/>
    <hyperlink ref="H280" r:id="rId558"/>
    <hyperlink ref="G281" r:id="rId559"/>
    <hyperlink ref="H281" r:id="rId560"/>
    <hyperlink ref="G282" r:id="rId561"/>
    <hyperlink ref="H282" r:id="rId562"/>
    <hyperlink ref="G283" r:id="rId563"/>
    <hyperlink ref="H283" r:id="rId564"/>
    <hyperlink ref="G284" r:id="rId565"/>
    <hyperlink ref="H284" r:id="rId566"/>
    <hyperlink ref="G285" r:id="rId567"/>
    <hyperlink ref="H285" r:id="rId568"/>
    <hyperlink ref="G286" r:id="rId569"/>
    <hyperlink ref="H286" r:id="rId570"/>
    <hyperlink ref="G287" r:id="rId571"/>
    <hyperlink ref="H287" r:id="rId572"/>
    <hyperlink ref="G288" r:id="rId573"/>
    <hyperlink ref="H288" r:id="rId574"/>
    <hyperlink ref="G289" r:id="rId575"/>
    <hyperlink ref="H289" r:id="rId576"/>
    <hyperlink ref="G290" r:id="rId577"/>
    <hyperlink ref="H290" r:id="rId578"/>
    <hyperlink ref="G291" r:id="rId579"/>
    <hyperlink ref="H291" r:id="rId580"/>
    <hyperlink ref="G292" r:id="rId581"/>
    <hyperlink ref="H292" r:id="rId582"/>
    <hyperlink ref="G293" r:id="rId583"/>
    <hyperlink ref="H293" r:id="rId584"/>
    <hyperlink ref="G294" r:id="rId585"/>
    <hyperlink ref="H294" r:id="rId586"/>
    <hyperlink ref="G295" r:id="rId587"/>
    <hyperlink ref="H295" r:id="rId588"/>
    <hyperlink ref="G296" r:id="rId589"/>
    <hyperlink ref="H296" r:id="rId590"/>
    <hyperlink ref="G297" r:id="rId591"/>
    <hyperlink ref="H297" r:id="rId592"/>
    <hyperlink ref="G298" r:id="rId593"/>
    <hyperlink ref="H298" r:id="rId594"/>
    <hyperlink ref="G299" r:id="rId595"/>
    <hyperlink ref="H299" r:id="rId596"/>
    <hyperlink ref="G300" r:id="rId597"/>
    <hyperlink ref="H300" r:id="rId598"/>
    <hyperlink ref="G301" r:id="rId599"/>
    <hyperlink ref="H301" r:id="rId600"/>
    <hyperlink ref="G302" r:id="rId601"/>
    <hyperlink ref="H302" r:id="rId602"/>
    <hyperlink ref="G303" r:id="rId603"/>
    <hyperlink ref="H303" r:id="rId604"/>
    <hyperlink ref="G304" r:id="rId605"/>
    <hyperlink ref="H304" r:id="rId606"/>
    <hyperlink ref="G305" r:id="rId607"/>
    <hyperlink ref="H305" r:id="rId608"/>
    <hyperlink ref="G306" r:id="rId609"/>
    <hyperlink ref="H306" r:id="rId610"/>
    <hyperlink ref="G307" r:id="rId611"/>
    <hyperlink ref="H307" r:id="rId612"/>
    <hyperlink ref="G308" r:id="rId613"/>
    <hyperlink ref="H308" r:id="rId614"/>
    <hyperlink ref="G309" r:id="rId615"/>
    <hyperlink ref="H309" r:id="rId616"/>
    <hyperlink ref="G310" r:id="rId617"/>
    <hyperlink ref="H310" r:id="rId618"/>
    <hyperlink ref="G311" r:id="rId619"/>
    <hyperlink ref="H311" r:id="rId620"/>
    <hyperlink ref="G312" r:id="rId621"/>
    <hyperlink ref="H312" r:id="rId622"/>
    <hyperlink ref="G313" r:id="rId623"/>
    <hyperlink ref="H313" r:id="rId624"/>
    <hyperlink ref="G314" r:id="rId625"/>
    <hyperlink ref="H314" r:id="rId626"/>
    <hyperlink ref="G315" r:id="rId627"/>
    <hyperlink ref="H315" r:id="rId628"/>
    <hyperlink ref="G316" r:id="rId629"/>
    <hyperlink ref="H316" r:id="rId630"/>
    <hyperlink ref="G317" r:id="rId631"/>
    <hyperlink ref="H317" r:id="rId632"/>
    <hyperlink ref="G318" r:id="rId633"/>
    <hyperlink ref="H318" r:id="rId634"/>
    <hyperlink ref="G319" r:id="rId635"/>
    <hyperlink ref="H319" r:id="rId636"/>
    <hyperlink ref="G320" r:id="rId637"/>
    <hyperlink ref="H320" r:id="rId638"/>
    <hyperlink ref="G321" r:id="rId639"/>
    <hyperlink ref="H321" r:id="rId640"/>
    <hyperlink ref="G322" r:id="rId641"/>
    <hyperlink ref="H322" r:id="rId642"/>
    <hyperlink ref="G323" r:id="rId643"/>
    <hyperlink ref="H323" r:id="rId644"/>
    <hyperlink ref="G324" r:id="rId645"/>
    <hyperlink ref="H324" r:id="rId646"/>
    <hyperlink ref="G325" r:id="rId647"/>
    <hyperlink ref="H325" r:id="rId648"/>
    <hyperlink ref="G326" r:id="rId649"/>
    <hyperlink ref="H326" r:id="rId650"/>
    <hyperlink ref="G327" r:id="rId651"/>
    <hyperlink ref="H327" r:id="rId652"/>
    <hyperlink ref="G328" r:id="rId653"/>
    <hyperlink ref="H328" r:id="rId654"/>
    <hyperlink ref="G329" r:id="rId655"/>
    <hyperlink ref="H329" r:id="rId656"/>
    <hyperlink ref="G330" r:id="rId657"/>
    <hyperlink ref="H330" r:id="rId658"/>
    <hyperlink ref="G331" r:id="rId659"/>
    <hyperlink ref="H331" r:id="rId660"/>
    <hyperlink ref="G332" r:id="rId661"/>
    <hyperlink ref="H332" r:id="rId662"/>
    <hyperlink ref="G333" r:id="rId663"/>
    <hyperlink ref="H333" r:id="rId664"/>
    <hyperlink ref="G334" r:id="rId665"/>
    <hyperlink ref="H334" r:id="rId666"/>
    <hyperlink ref="G335" r:id="rId667"/>
    <hyperlink ref="H335" r:id="rId668"/>
    <hyperlink ref="G336" r:id="rId669"/>
    <hyperlink ref="H336" r:id="rId670"/>
    <hyperlink ref="G337" r:id="rId671"/>
    <hyperlink ref="H337" r:id="rId672"/>
    <hyperlink ref="G338" r:id="rId673"/>
    <hyperlink ref="H338" r:id="rId674"/>
    <hyperlink ref="G339" r:id="rId675"/>
    <hyperlink ref="H339" r:id="rId676"/>
    <hyperlink ref="G340" r:id="rId677"/>
    <hyperlink ref="H340" r:id="rId678"/>
    <hyperlink ref="G341" r:id="rId679"/>
    <hyperlink ref="H341" r:id="rId680"/>
    <hyperlink ref="G342" r:id="rId681"/>
    <hyperlink ref="H342" r:id="rId682"/>
    <hyperlink ref="G343" r:id="rId683"/>
    <hyperlink ref="H343" r:id="rId684"/>
    <hyperlink ref="G344" r:id="rId685"/>
    <hyperlink ref="H344" r:id="rId686"/>
    <hyperlink ref="G345" r:id="rId687"/>
    <hyperlink ref="H345" r:id="rId688"/>
    <hyperlink ref="G346" r:id="rId689"/>
    <hyperlink ref="H346" r:id="rId690"/>
    <hyperlink ref="G347" r:id="rId691"/>
    <hyperlink ref="H347" r:id="rId692"/>
    <hyperlink ref="G348" r:id="rId693"/>
    <hyperlink ref="H348" r:id="rId694"/>
    <hyperlink ref="G349" r:id="rId695"/>
    <hyperlink ref="H349" r:id="rId696"/>
    <hyperlink ref="G350" r:id="rId697"/>
    <hyperlink ref="H350" r:id="rId698"/>
    <hyperlink ref="G351" r:id="rId699"/>
    <hyperlink ref="H351" r:id="rId700"/>
    <hyperlink ref="G352" r:id="rId701"/>
    <hyperlink ref="H352" r:id="rId702"/>
    <hyperlink ref="G353" r:id="rId703"/>
    <hyperlink ref="H353" r:id="rId704"/>
    <hyperlink ref="G354" r:id="rId705"/>
    <hyperlink ref="H354" r:id="rId706"/>
    <hyperlink ref="G355" r:id="rId707"/>
    <hyperlink ref="H355" r:id="rId708"/>
    <hyperlink ref="G356" r:id="rId709"/>
    <hyperlink ref="H356" r:id="rId710"/>
    <hyperlink ref="G357" r:id="rId711"/>
    <hyperlink ref="H357" r:id="rId712"/>
    <hyperlink ref="G358" r:id="rId713"/>
    <hyperlink ref="H358" r:id="rId714"/>
    <hyperlink ref="G359" r:id="rId715"/>
    <hyperlink ref="H359" r:id="rId716"/>
    <hyperlink ref="G360" r:id="rId717"/>
    <hyperlink ref="H360" r:id="rId718"/>
    <hyperlink ref="G361" r:id="rId719"/>
    <hyperlink ref="H361" r:id="rId720"/>
    <hyperlink ref="G362" r:id="rId721"/>
    <hyperlink ref="H362" r:id="rId722"/>
    <hyperlink ref="G363" r:id="rId723"/>
    <hyperlink ref="H363" r:id="rId724"/>
    <hyperlink ref="G364" r:id="rId725"/>
    <hyperlink ref="H364" r:id="rId726"/>
    <hyperlink ref="G365" r:id="rId727"/>
    <hyperlink ref="H365" r:id="rId728"/>
    <hyperlink ref="G366" r:id="rId729"/>
    <hyperlink ref="H366" r:id="rId730"/>
    <hyperlink ref="G367" r:id="rId731"/>
    <hyperlink ref="H367" r:id="rId732"/>
    <hyperlink ref="G368" r:id="rId733"/>
    <hyperlink ref="H368" r:id="rId734"/>
    <hyperlink ref="G369" r:id="rId735"/>
    <hyperlink ref="H369" r:id="rId736"/>
    <hyperlink ref="G370" r:id="rId737"/>
    <hyperlink ref="H370" r:id="rId738"/>
    <hyperlink ref="G371" r:id="rId739"/>
    <hyperlink ref="H371" r:id="rId740"/>
    <hyperlink ref="G372" r:id="rId741"/>
    <hyperlink ref="H372" r:id="rId742"/>
    <hyperlink ref="G373" r:id="rId743"/>
    <hyperlink ref="H373" r:id="rId744"/>
    <hyperlink ref="G374" r:id="rId745"/>
    <hyperlink ref="H374" r:id="rId746"/>
    <hyperlink ref="G375" r:id="rId747"/>
    <hyperlink ref="H375" r:id="rId748"/>
    <hyperlink ref="G376" r:id="rId749"/>
    <hyperlink ref="H376" r:id="rId750"/>
    <hyperlink ref="G377" r:id="rId751"/>
    <hyperlink ref="H377" r:id="rId752"/>
    <hyperlink ref="G378" r:id="rId753"/>
    <hyperlink ref="H378" r:id="rId754"/>
    <hyperlink ref="G379" r:id="rId755"/>
    <hyperlink ref="H379" r:id="rId756"/>
    <hyperlink ref="G380" r:id="rId757"/>
    <hyperlink ref="H380" r:id="rId758"/>
    <hyperlink ref="G381" r:id="rId759"/>
    <hyperlink ref="H381" r:id="rId760"/>
    <hyperlink ref="G382" r:id="rId761"/>
    <hyperlink ref="H382" r:id="rId762"/>
    <hyperlink ref="G383" r:id="rId763"/>
    <hyperlink ref="H383" r:id="rId764"/>
    <hyperlink ref="G384" r:id="rId765"/>
    <hyperlink ref="H384" r:id="rId766"/>
    <hyperlink ref="G385" r:id="rId767"/>
    <hyperlink ref="H385" r:id="rId768"/>
    <hyperlink ref="G386" r:id="rId769"/>
    <hyperlink ref="H386" r:id="rId770"/>
    <hyperlink ref="G387" r:id="rId771"/>
    <hyperlink ref="H387" r:id="rId772"/>
    <hyperlink ref="G388" r:id="rId773"/>
    <hyperlink ref="H388" r:id="rId774"/>
    <hyperlink ref="G389" r:id="rId775"/>
    <hyperlink ref="H389" r:id="rId776"/>
    <hyperlink ref="G390" r:id="rId777"/>
    <hyperlink ref="H390" r:id="rId778"/>
    <hyperlink ref="G391" r:id="rId779"/>
    <hyperlink ref="H391" r:id="rId780"/>
    <hyperlink ref="G392" r:id="rId781"/>
    <hyperlink ref="H392" r:id="rId782"/>
    <hyperlink ref="G393" r:id="rId783"/>
    <hyperlink ref="H393" r:id="rId784"/>
    <hyperlink ref="G394" r:id="rId785"/>
    <hyperlink ref="H394" r:id="rId786"/>
    <hyperlink ref="G395" r:id="rId787"/>
    <hyperlink ref="H395" r:id="rId788"/>
    <hyperlink ref="G396" r:id="rId789"/>
    <hyperlink ref="H396" r:id="rId790"/>
    <hyperlink ref="G397" r:id="rId791"/>
    <hyperlink ref="H397" r:id="rId792"/>
    <hyperlink ref="G398" r:id="rId793"/>
    <hyperlink ref="H398" r:id="rId794"/>
    <hyperlink ref="G399" r:id="rId795"/>
    <hyperlink ref="H399" r:id="rId796"/>
    <hyperlink ref="G400" r:id="rId797"/>
    <hyperlink ref="H400" r:id="rId798"/>
    <hyperlink ref="G401" r:id="rId799"/>
    <hyperlink ref="H401" r:id="rId800"/>
    <hyperlink ref="G402" r:id="rId801"/>
    <hyperlink ref="H402" r:id="rId802"/>
    <hyperlink ref="G403" r:id="rId803"/>
    <hyperlink ref="H403" r:id="rId804"/>
    <hyperlink ref="G404" r:id="rId805"/>
    <hyperlink ref="H404" r:id="rId806"/>
    <hyperlink ref="G405" r:id="rId807"/>
    <hyperlink ref="H405" r:id="rId808"/>
    <hyperlink ref="G406" r:id="rId809"/>
    <hyperlink ref="H406" r:id="rId810"/>
    <hyperlink ref="G407" r:id="rId811"/>
    <hyperlink ref="H407" r:id="rId812"/>
    <hyperlink ref="G408" r:id="rId813"/>
    <hyperlink ref="H408" r:id="rId814"/>
    <hyperlink ref="G409" r:id="rId815"/>
    <hyperlink ref="H409" r:id="rId816"/>
    <hyperlink ref="G410" r:id="rId817"/>
    <hyperlink ref="H410" r:id="rId818"/>
    <hyperlink ref="G411" r:id="rId819"/>
    <hyperlink ref="H411" r:id="rId820"/>
    <hyperlink ref="G412" r:id="rId821"/>
    <hyperlink ref="H412" r:id="rId822"/>
    <hyperlink ref="G413" r:id="rId823"/>
    <hyperlink ref="H413" r:id="rId824"/>
    <hyperlink ref="G414" r:id="rId825"/>
    <hyperlink ref="H414" r:id="rId826"/>
    <hyperlink ref="G415" r:id="rId827"/>
    <hyperlink ref="H415" r:id="rId828"/>
    <hyperlink ref="G416" r:id="rId829"/>
    <hyperlink ref="H416" r:id="rId830"/>
    <hyperlink ref="G417" r:id="rId831"/>
    <hyperlink ref="H417" r:id="rId832"/>
    <hyperlink ref="G418" r:id="rId833"/>
    <hyperlink ref="H418" r:id="rId834"/>
    <hyperlink ref="G419" r:id="rId835"/>
    <hyperlink ref="H419" r:id="rId836"/>
    <hyperlink ref="G420" r:id="rId837"/>
    <hyperlink ref="H420" r:id="rId838"/>
    <hyperlink ref="G421" r:id="rId839"/>
    <hyperlink ref="H421" r:id="rId840"/>
    <hyperlink ref="G422" r:id="rId841"/>
    <hyperlink ref="H422" r:id="rId842"/>
    <hyperlink ref="G423" r:id="rId843"/>
    <hyperlink ref="H423" r:id="rId844"/>
    <hyperlink ref="G424" r:id="rId845"/>
    <hyperlink ref="H424" r:id="rId846"/>
    <hyperlink ref="G425" r:id="rId847"/>
    <hyperlink ref="H425" r:id="rId848"/>
    <hyperlink ref="G426" r:id="rId849"/>
    <hyperlink ref="H426" r:id="rId850"/>
    <hyperlink ref="G427" r:id="rId851"/>
    <hyperlink ref="H427" r:id="rId852"/>
    <hyperlink ref="G428" r:id="rId853"/>
    <hyperlink ref="H428" r:id="rId854"/>
    <hyperlink ref="G429" r:id="rId855"/>
    <hyperlink ref="H429" r:id="rId856"/>
    <hyperlink ref="G430" r:id="rId857"/>
    <hyperlink ref="H430" r:id="rId858"/>
    <hyperlink ref="G431" r:id="rId859"/>
    <hyperlink ref="H431" r:id="rId860"/>
    <hyperlink ref="G432" r:id="rId861"/>
    <hyperlink ref="H432" r:id="rId862"/>
    <hyperlink ref="G433" r:id="rId863"/>
    <hyperlink ref="H433" r:id="rId864"/>
    <hyperlink ref="G434" r:id="rId865"/>
    <hyperlink ref="H434" r:id="rId866"/>
    <hyperlink ref="G435" r:id="rId867"/>
    <hyperlink ref="H435" r:id="rId868"/>
    <hyperlink ref="G436" r:id="rId869"/>
    <hyperlink ref="H436" r:id="rId870"/>
    <hyperlink ref="G437" r:id="rId871"/>
    <hyperlink ref="H437" r:id="rId872"/>
    <hyperlink ref="G438" r:id="rId873"/>
    <hyperlink ref="H438" r:id="rId874"/>
    <hyperlink ref="G439" r:id="rId875"/>
    <hyperlink ref="H439" r:id="rId876"/>
    <hyperlink ref="G440" r:id="rId877"/>
    <hyperlink ref="H440" r:id="rId878"/>
    <hyperlink ref="G441" r:id="rId879"/>
    <hyperlink ref="H441" r:id="rId880"/>
    <hyperlink ref="G442" r:id="rId881"/>
    <hyperlink ref="H442" r:id="rId882"/>
    <hyperlink ref="G443" r:id="rId883"/>
    <hyperlink ref="H443" r:id="rId884"/>
    <hyperlink ref="G444" r:id="rId885"/>
    <hyperlink ref="H444" r:id="rId886"/>
    <hyperlink ref="G445" r:id="rId887"/>
    <hyperlink ref="H445" r:id="rId888"/>
    <hyperlink ref="G446" r:id="rId889"/>
    <hyperlink ref="H446" r:id="rId890"/>
    <hyperlink ref="G447" r:id="rId891"/>
    <hyperlink ref="H447" r:id="rId892"/>
    <hyperlink ref="G448" r:id="rId893"/>
    <hyperlink ref="H448" r:id="rId894"/>
    <hyperlink ref="G449" r:id="rId895"/>
    <hyperlink ref="H449" r:id="rId896"/>
    <hyperlink ref="G450" r:id="rId897"/>
    <hyperlink ref="H450" r:id="rId898"/>
    <hyperlink ref="G451" r:id="rId899"/>
    <hyperlink ref="H451" r:id="rId900"/>
    <hyperlink ref="G452" r:id="rId901"/>
    <hyperlink ref="H452" r:id="rId902"/>
    <hyperlink ref="G453" r:id="rId903"/>
    <hyperlink ref="H453" r:id="rId904"/>
    <hyperlink ref="G454" r:id="rId905"/>
    <hyperlink ref="H454" r:id="rId906"/>
    <hyperlink ref="G455" r:id="rId907"/>
    <hyperlink ref="H455" r:id="rId908"/>
    <hyperlink ref="G456" r:id="rId909"/>
    <hyperlink ref="H456" r:id="rId910"/>
    <hyperlink ref="G457" r:id="rId911"/>
    <hyperlink ref="H457" r:id="rId912"/>
    <hyperlink ref="G458" r:id="rId913"/>
    <hyperlink ref="H458" r:id="rId914"/>
    <hyperlink ref="G459" r:id="rId915"/>
    <hyperlink ref="H459" r:id="rId916"/>
    <hyperlink ref="G460" r:id="rId917"/>
    <hyperlink ref="H460" r:id="rId918"/>
    <hyperlink ref="G461" r:id="rId919"/>
    <hyperlink ref="H461" r:id="rId9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2025-06-16T02:25:54Z</dcterms:created>
  <dcterms:modified xsi:type="dcterms:W3CDTF">2025-06-16T02:25:54Z</dcterms:modified>
</cp:coreProperties>
</file>