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495" windowWidth="20430" windowHeight="7125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52511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E3" i="3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D3" i="3"/>
  <c r="H3" i="3" s="1"/>
  <c r="D4" i="3"/>
  <c r="D5" i="3"/>
  <c r="D6" i="3"/>
  <c r="D7" i="3"/>
  <c r="H7" i="3" s="1"/>
  <c r="D8" i="3"/>
  <c r="D9" i="3"/>
  <c r="D10" i="3"/>
  <c r="D11" i="3"/>
  <c r="H11" i="3" s="1"/>
  <c r="D12" i="3"/>
  <c r="D13" i="3"/>
  <c r="D14" i="3"/>
  <c r="D15" i="3"/>
  <c r="H15" i="3" s="1"/>
  <c r="D16" i="3"/>
  <c r="D17" i="3"/>
  <c r="D18" i="3"/>
  <c r="D19" i="3"/>
  <c r="H19" i="3" s="1"/>
  <c r="D20" i="3"/>
  <c r="D21" i="3"/>
  <c r="D22" i="3"/>
  <c r="D23" i="3"/>
  <c r="H23" i="3" s="1"/>
  <c r="D24" i="3"/>
  <c r="D25" i="3"/>
  <c r="D26" i="3"/>
  <c r="H26" i="3" s="1"/>
  <c r="D27" i="3"/>
  <c r="H27" i="3" s="1"/>
  <c r="D28" i="3"/>
  <c r="D29" i="3"/>
  <c r="D30" i="3"/>
  <c r="H30" i="3" s="1"/>
  <c r="D31" i="3"/>
  <c r="H31" i="3" s="1"/>
  <c r="D32" i="3"/>
  <c r="D33" i="3"/>
  <c r="D2" i="3"/>
  <c r="E2" i="3"/>
  <c r="F2" i="3" s="1"/>
  <c r="G2" i="3"/>
  <c r="H21" i="3" l="1"/>
  <c r="H17" i="3"/>
  <c r="H13" i="3"/>
  <c r="H9" i="3"/>
  <c r="H5" i="3"/>
  <c r="H22" i="3"/>
  <c r="H18" i="3"/>
  <c r="H14" i="3"/>
  <c r="H10" i="3"/>
  <c r="H6" i="3"/>
  <c r="H33" i="3"/>
  <c r="H25" i="3"/>
  <c r="H29" i="3"/>
  <c r="H32" i="3"/>
  <c r="H28" i="3"/>
  <c r="H24" i="3"/>
  <c r="H20" i="3"/>
  <c r="H16" i="3"/>
  <c r="H12" i="3"/>
  <c r="H8" i="3"/>
  <c r="H4" i="3"/>
  <c r="H2" i="3"/>
  <c r="W2" i="3"/>
  <c r="C38" i="3"/>
  <c r="P3" i="3" l="1"/>
  <c r="P4" i="3"/>
  <c r="P5" i="3"/>
  <c r="P6" i="3"/>
  <c r="P7" i="3"/>
  <c r="P2" i="3"/>
  <c r="D38" i="3" l="1"/>
  <c r="E77" i="3" l="1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8" i="3"/>
  <c r="E79" i="3"/>
  <c r="E80" i="3"/>
  <c r="E81" i="3"/>
  <c r="E82" i="3"/>
  <c r="E83" i="3"/>
  <c r="E84" i="3"/>
  <c r="E85" i="3"/>
  <c r="E86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62" i="3"/>
  <c r="C63" i="3"/>
  <c r="C64" i="3"/>
  <c r="C65" i="3"/>
  <c r="C66" i="3"/>
  <c r="C67" i="3"/>
  <c r="E61" i="3"/>
  <c r="C61" i="3"/>
  <c r="D61" i="3"/>
  <c r="D52" i="3"/>
  <c r="G38" i="3" l="1"/>
  <c r="B52" i="3"/>
  <c r="B53" i="3"/>
  <c r="B54" i="3"/>
  <c r="B55" i="3"/>
  <c r="B56" i="3"/>
  <c r="F52" i="3"/>
  <c r="A3" i="4" l="1"/>
  <c r="A4" i="4"/>
  <c r="A5" i="4"/>
  <c r="A6" i="4"/>
  <c r="A7" i="4"/>
  <c r="A8" i="4"/>
  <c r="A9" i="4"/>
  <c r="A10" i="4"/>
  <c r="A11" i="4"/>
  <c r="A12" i="4"/>
  <c r="A13" i="4"/>
  <c r="A2" i="4"/>
  <c r="F36" i="3" s="1"/>
  <c r="H36" i="3" s="1"/>
  <c r="F47" i="3" l="1"/>
  <c r="H47" i="3" s="1"/>
  <c r="F39" i="3"/>
  <c r="H39" i="3" s="1"/>
  <c r="F45" i="3"/>
  <c r="H45" i="3" s="1"/>
  <c r="F40" i="3"/>
  <c r="H40" i="3" s="1"/>
  <c r="F46" i="3"/>
  <c r="H46" i="3" s="1"/>
  <c r="F41" i="3"/>
  <c r="H41" i="3" s="1"/>
  <c r="F37" i="3"/>
  <c r="H37" i="3" s="1"/>
  <c r="F44" i="3"/>
  <c r="H44" i="3" s="1"/>
  <c r="F43" i="3"/>
  <c r="H43" i="3" s="1"/>
  <c r="F42" i="3"/>
  <c r="H42" i="3" s="1"/>
  <c r="F38" i="3"/>
  <c r="H38" i="3" s="1"/>
  <c r="I38" i="3" s="1"/>
  <c r="S7" i="3"/>
  <c r="D53" i="3"/>
  <c r="D54" i="3"/>
  <c r="H54" i="3" s="1"/>
  <c r="D55" i="3"/>
  <c r="H55" i="3" s="1"/>
  <c r="D56" i="3"/>
  <c r="C40" i="3"/>
  <c r="C44" i="3"/>
  <c r="C37" i="3"/>
  <c r="C42" i="3"/>
  <c r="C39" i="3"/>
  <c r="C46" i="3"/>
  <c r="C43" i="3"/>
  <c r="C45" i="3"/>
  <c r="C36" i="3"/>
  <c r="C41" i="3"/>
  <c r="C47" i="3"/>
  <c r="G42" i="3" l="1"/>
  <c r="G40" i="3"/>
  <c r="G37" i="3"/>
  <c r="G43" i="3"/>
  <c r="G44" i="3"/>
  <c r="I44" i="3" s="1"/>
  <c r="G41" i="3"/>
  <c r="G45" i="3"/>
  <c r="I45" i="3" s="1"/>
  <c r="G47" i="3"/>
  <c r="G36" i="3"/>
  <c r="G46" i="3"/>
  <c r="I46" i="3" s="1"/>
  <c r="G39" i="3"/>
  <c r="F56" i="3"/>
  <c r="G56" i="3" s="1"/>
  <c r="F54" i="3"/>
  <c r="F55" i="3"/>
  <c r="G52" i="3"/>
  <c r="H52" i="3" s="1"/>
  <c r="I55" i="3"/>
  <c r="F53" i="3"/>
  <c r="G53" i="3" s="1"/>
  <c r="I54" i="3"/>
  <c r="B48" i="3"/>
  <c r="H56" i="3" l="1"/>
  <c r="I56" i="3" s="1"/>
  <c r="H53" i="3"/>
  <c r="I53" i="3" s="1"/>
  <c r="I52" i="3"/>
  <c r="G57" i="3"/>
  <c r="D45" i="3"/>
  <c r="D36" i="3"/>
  <c r="D46" i="3"/>
  <c r="D47" i="3"/>
  <c r="V6" i="3" l="1"/>
  <c r="V5" i="3"/>
  <c r="V3" i="3"/>
  <c r="V7" i="3"/>
  <c r="V4" i="3"/>
  <c r="V2" i="3"/>
  <c r="S2" i="3"/>
  <c r="U2" i="3" s="1"/>
  <c r="S6" i="3"/>
  <c r="S3" i="3"/>
  <c r="U3" i="3" s="1"/>
  <c r="V8" i="3" l="1"/>
  <c r="S5" i="3"/>
  <c r="U5" i="3" s="1"/>
  <c r="S4" i="3"/>
  <c r="U4" i="3" s="1"/>
  <c r="I36" i="3"/>
  <c r="D37" i="3"/>
  <c r="U6" i="3"/>
  <c r="I39" i="3"/>
  <c r="D40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C48" i="3" l="1"/>
  <c r="I47" i="3" s="1"/>
  <c r="D43" i="3"/>
  <c r="I42" i="3"/>
  <c r="I43" i="3"/>
  <c r="D44" i="3"/>
  <c r="I37" i="3"/>
  <c r="D39" i="3"/>
  <c r="I40" i="3"/>
  <c r="D41" i="3"/>
  <c r="D42" i="3"/>
  <c r="I41" i="3"/>
  <c r="U7" i="3"/>
  <c r="I40" i="2"/>
  <c r="I44" i="2"/>
  <c r="I41" i="2"/>
  <c r="I32" i="2"/>
  <c r="I31" i="2"/>
  <c r="I30" i="2"/>
  <c r="I29" i="2"/>
  <c r="I28" i="2"/>
  <c r="I27" i="2"/>
  <c r="I26" i="2"/>
  <c r="D48" i="3" l="1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<sst xmlns="http://schemas.openxmlformats.org/spreadsheetml/2006/main" count="347" uniqueCount="125">
  <si>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</si>
  <si>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</si>
  <si>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</si>
  <si>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</si>
  <si>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</si>
  <si>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</si>
  <si>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</si>
  <si>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</si>
  <si>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</si>
  <si>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</si>
  <si>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</si>
  <si>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</si>
  <si>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</si>
  <si>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</si>
  <si>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</si>
  <si>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</si>
  <si>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</si>
  <si>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</si>
  <si>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</si>
  <si>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</si>
  <si>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</si>
  <si>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</si>
  <si>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</si>
  <si>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</si>
  <si>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</si>
  <si>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</si>
  <si>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</si>
  <si>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</si>
  <si>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</si>
  <si>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</si>
  <si>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</si>
  <si>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</si>
  <si>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</si>
  <si>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</si>
  <si>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</si>
  <si>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</si>
  <si>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</si>
  <si>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</si>
  <si>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</si>
  <si>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</si>
  <si>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</si>
  <si>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</si>
  <si>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</si>
  <si>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</si>
  <si>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</si>
  <si>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</si>
  <si>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</si>
  <si>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</si>
  <si>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</si>
  <si>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</si>
  <si>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</si>
  <si>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</si>
  <si>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</si>
  <si>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</si>
  <si>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</si>
  <si>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</si>
  <si>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</si>
  <si>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</si>
  <si>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</si>
  <si>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</si>
  <si>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</si>
  <si>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</si>
  <si>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</si>
  <si>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</si>
  <si>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</si>
  <si>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Переход на следуюущий эран после регистарции</t>
  </si>
  <si>
    <t>Поиск билета без покупки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</si>
  <si>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</si>
  <si>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</si>
  <si>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</si>
  <si>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</si>
  <si>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</si>
  <si>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</si>
  <si>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</si>
  <si>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</si>
  <si>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</si>
  <si>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</si>
  <si>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</si>
  <si>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</si>
  <si>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</si>
  <si>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</si>
  <si>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ScriptName</t>
  </si>
  <si>
    <t>Операций 20 мин</t>
  </si>
  <si>
    <t>Статистика операций 20 мин</t>
  </si>
  <si>
    <t>Удаление брони</t>
  </si>
  <si>
    <t>Главная страница</t>
  </si>
  <si>
    <t>Переход на стр. Поиска</t>
  </si>
  <si>
    <t>Заполнение полей и поиск</t>
  </si>
  <si>
    <t>Выбор рейса</t>
  </si>
  <si>
    <t>Покупка</t>
  </si>
  <si>
    <t>Логаут</t>
  </si>
  <si>
    <t>Логин и логаут</t>
  </si>
  <si>
    <t>Просмотр путевых листов</t>
  </si>
  <si>
    <t>Удаление</t>
  </si>
  <si>
    <t>Операция/Скрипт</t>
  </si>
  <si>
    <t>Запросы</t>
  </si>
  <si>
    <t>Vus</t>
  </si>
  <si>
    <t>Кол-во одним Vu</t>
  </si>
  <si>
    <t>Duration + Think_time</t>
  </si>
  <si>
    <t>open_site</t>
  </si>
  <si>
    <t>choose_flight</t>
  </si>
  <si>
    <t>flight_detail</t>
  </si>
  <si>
    <t>departure_time</t>
  </si>
  <si>
    <t>ticket_payment</t>
  </si>
  <si>
    <t>removal</t>
  </si>
  <si>
    <t>user_registration</t>
  </si>
  <si>
    <t>customer_profile</t>
  </si>
  <si>
    <t>home</t>
  </si>
  <si>
    <t>itinerary</t>
  </si>
  <si>
    <t>Перeход на страницу регистрации</t>
  </si>
  <si>
    <t>Перeход на страницу регистрации2</t>
  </si>
  <si>
    <t>SLA Status</t>
  </si>
  <si>
    <t xml:space="preserve">Threshold </t>
  </si>
  <si>
    <t xml:space="preserve">Violation(%) </t>
  </si>
  <si>
    <t>Maximum</t>
  </si>
  <si>
    <t>Std. Deviation</t>
  </si>
  <si>
    <t>90 Percent</t>
  </si>
  <si>
    <t>Action_Transaction</t>
  </si>
  <si>
    <t>No Data</t>
  </si>
  <si>
    <t>UC1_LoginLogout</t>
  </si>
  <si>
    <t>UC2_Ticket_Without_Paymen</t>
  </si>
  <si>
    <t>UC3_BuyTicketUC</t>
  </si>
  <si>
    <t>UC4_View_Guide_Sheet</t>
  </si>
  <si>
    <t>UC5_DeletingTicket</t>
  </si>
  <si>
    <t>UC6_UserRegistration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</si>
</sst>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color rgb="FF00808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4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5" fillId="0" borderId="0"/>
    <xf numFmtId="0" fontId="16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6" applyNumberFormat="0" applyAlignment="0" applyProtection="0"/>
    <xf numFmtId="0" fontId="21" fillId="7" borderId="7" applyNumberFormat="0" applyAlignment="0" applyProtection="0"/>
    <xf numFmtId="0" fontId="22" fillId="7" borderId="6" applyNumberFormat="0" applyAlignment="0" applyProtection="0"/>
    <xf numFmtId="0" fontId="23" fillId="0" borderId="8" applyNumberFormat="0" applyFill="0" applyAlignment="0" applyProtection="0"/>
    <xf numFmtId="0" fontId="24" fillId="8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27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7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7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7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7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7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9" fontId="28" fillId="0" borderId="0" applyFont="0" applyFill="0" applyBorder="0" applyAlignment="0" applyProtection="0"/>
    <xf numFmtId="0" fontId="3" fillId="0" borderId="0"/>
    <xf numFmtId="0" fontId="32" fillId="4" borderId="0" applyNumberFormat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7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7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7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7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7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7" fillId="33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3">
    <xf numFmtId="0" fontId="0" fillId="0" borderId="0" xfId="0"/>
    <xf numFmtId="0" fontId="13" fillId="5" borderId="1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12" fillId="0" borderId="2" xfId="4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10" fontId="13" fillId="0" borderId="2" xfId="0" applyNumberFormat="1" applyFont="1" applyBorder="1" applyAlignment="1">
      <alignment horizontal="center" vertical="top"/>
    </xf>
    <xf numFmtId="10" fontId="15" fillId="0" borderId="2" xfId="0" applyNumberFormat="1" applyFont="1" applyBorder="1" applyAlignment="1">
      <alignment horizontal="center" vertical="top"/>
    </xf>
    <xf numFmtId="10" fontId="15" fillId="0" borderId="2" xfId="0" applyNumberFormat="1" applyFont="1" applyBorder="1" applyAlignment="1">
      <alignment horizontal="left" vertical="top"/>
    </xf>
    <xf numFmtId="0" fontId="13" fillId="5" borderId="2" xfId="0" applyFont="1" applyFill="1" applyBorder="1" applyAlignment="1">
      <alignment horizontal="left" vertical="top"/>
    </xf>
    <xf numFmtId="0" fontId="4" fillId="0" borderId="2" xfId="42" applyBorder="1"/>
    <xf numFmtId="0" fontId="13" fillId="0" borderId="2" xfId="0" applyFont="1" applyBorder="1" applyAlignment="1">
      <alignment horizontal="left" vertical="top"/>
    </xf>
    <xf numFmtId="10" fontId="13" fillId="0" borderId="2" xfId="0" applyNumberFormat="1" applyFont="1" applyBorder="1" applyAlignment="1">
      <alignment horizontal="left" vertical="top"/>
    </xf>
    <xf numFmtId="0" fontId="12" fillId="0" borderId="2" xfId="4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4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8" fillId="0" borderId="2" xfId="0" applyFont="1" applyBorder="1" applyAlignment="1">
      <alignment vertical="center" wrapText="1"/>
    </xf>
    <xf numFmtId="0" fontId="0" fillId="40" borderId="2" xfId="0" applyFill="1" applyBorder="1"/>
    <xf numFmtId="9" fontId="0" fillId="0" borderId="0" xfId="44" applyFont="1"/>
    <xf numFmtId="0" fontId="0" fillId="0" borderId="0" xfId="0" applyAlignment="1">
      <alignment horizontal="center"/>
    </xf>
    <xf numFmtId="165" fontId="0" fillId="41" borderId="2" xfId="0" applyNumberFormat="1" applyFill="1" applyBorder="1"/>
    <xf numFmtId="1" fontId="0" fillId="35" borderId="2" xfId="0" applyNumberFormat="1" applyFill="1" applyBorder="1"/>
    <xf numFmtId="165" fontId="0" fillId="35" borderId="0" xfId="0" applyNumberFormat="1" applyFill="1"/>
    <xf numFmtId="1" fontId="0" fillId="35" borderId="2" xfId="0" quotePrefix="1" applyNumberFormat="1" applyFill="1" applyBorder="1"/>
    <xf numFmtId="1" fontId="0" fillId="41" borderId="2" xfId="0" applyNumberFormat="1" applyFill="1" applyBorder="1"/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0" fontId="0" fillId="35" borderId="0" xfId="0" applyFill="1" applyAlignment="1">
      <alignment horizontal="left"/>
    </xf>
    <xf numFmtId="1" fontId="0" fillId="37" borderId="2" xfId="0" applyNumberFormat="1" applyFill="1" applyBorder="1"/>
    <xf numFmtId="1" fontId="0" fillId="0" borderId="2" xfId="0" applyNumberFormat="1" applyFill="1" applyBorder="1"/>
    <xf numFmtId="0" fontId="0" fillId="0" borderId="2" xfId="0" applyBorder="1"/>
    <xf numFmtId="2" fontId="0" fillId="0" borderId="2" xfId="0" applyNumberFormat="1" applyBorder="1"/>
    <xf numFmtId="1" fontId="0" fillId="0" borderId="2" xfId="0" applyNumberFormat="1" applyBorder="1"/>
    <xf numFmtId="0" fontId="7" fillId="39" borderId="13" xfId="0" applyFont="1" applyFill="1" applyBorder="1" applyAlignment="1">
      <alignment horizontal="left" vertical="center" wrapText="1"/>
    </xf>
    <xf numFmtId="0" fontId="6" fillId="39" borderId="14" xfId="0" applyFont="1" applyFill="1" applyBorder="1" applyAlignment="1">
      <alignment horizontal="center" vertical="center" wrapText="1"/>
    </xf>
    <xf numFmtId="1" fontId="6" fillId="0" borderId="12" xfId="0" applyNumberFormat="1" applyFont="1" applyBorder="1" applyAlignment="1">
      <alignment horizontal="center" vertical="center" wrapText="1"/>
    </xf>
    <xf numFmtId="9" fontId="0" fillId="0" borderId="15" xfId="44" applyFont="1" applyBorder="1"/>
    <xf numFmtId="0" fontId="8" fillId="39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6" fillId="39" borderId="2" xfId="0" applyFont="1" applyFill="1" applyBorder="1" applyAlignment="1">
      <alignment horizontal="center" vertical="center" wrapText="1"/>
    </xf>
    <xf numFmtId="0" fontId="6" fillId="39" borderId="2" xfId="0" applyFont="1" applyFill="1" applyBorder="1" applyAlignment="1">
      <alignment horizontal="left" vertical="center" wrapText="1"/>
    </xf>
    <xf numFmtId="0" fontId="6" fillId="35" borderId="2" xfId="0" applyFont="1" applyFill="1" applyBorder="1" applyAlignment="1">
      <alignment horizontal="left" vertical="center" wrapText="1"/>
    </xf>
    <xf numFmtId="2" fontId="0" fillId="0" borderId="2" xfId="44" applyNumberFormat="1" applyFont="1" applyBorder="1"/>
    <xf numFmtId="0" fontId="29" fillId="0" borderId="2" xfId="0" applyFont="1" applyBorder="1"/>
    <xf numFmtId="0" fontId="0" fillId="0" borderId="2" xfId="0" applyFont="1" applyBorder="1"/>
    <xf numFmtId="164" fontId="0" fillId="0" borderId="2" xfId="0" applyNumberFormat="1" applyBorder="1"/>
    <xf numFmtId="1" fontId="29" fillId="0" borderId="2" xfId="0" applyNumberFormat="1" applyFont="1" applyBorder="1"/>
    <xf numFmtId="9" fontId="0" fillId="0" borderId="2" xfId="0" applyNumberFormat="1" applyFont="1" applyBorder="1"/>
    <xf numFmtId="9" fontId="0" fillId="0" borderId="2" xfId="0" applyNumberFormat="1" applyBorder="1"/>
    <xf numFmtId="0" fontId="33" fillId="0" borderId="2" xfId="0" applyFont="1" applyBorder="1"/>
    <xf numFmtId="0" fontId="0" fillId="41" borderId="16" xfId="0" applyFill="1" applyBorder="1" applyAlignment="1">
      <alignment horizontal="center"/>
    </xf>
    <xf numFmtId="0" fontId="0" fillId="41" borderId="17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" fillId="0" borderId="0" xfId="80"/>
  </cellXfs>
  <cellStyles count="94">
    <cellStyle name="20% — акцент1" xfId="19" builtinId="30" customBuiltin="1"/>
    <cellStyle name="20% — акцент1 2" xfId="48"/>
    <cellStyle name="20% — акцент1 3" xfId="68"/>
    <cellStyle name="20% — акцент1 4" xfId="82"/>
    <cellStyle name="20% — акцент2" xfId="23" builtinId="34" customBuiltin="1"/>
    <cellStyle name="20% — акцент2 2" xfId="51"/>
    <cellStyle name="20% — акцент2 3" xfId="70"/>
    <cellStyle name="20% — акцент2 4" xfId="84"/>
    <cellStyle name="20% — акцент3" xfId="27" builtinId="38" customBuiltin="1"/>
    <cellStyle name="20% — акцент3 2" xfId="54"/>
    <cellStyle name="20% — акцент3 3" xfId="72"/>
    <cellStyle name="20% — акцент3 4" xfId="86"/>
    <cellStyle name="20% — акцент4" xfId="31" builtinId="42" customBuiltin="1"/>
    <cellStyle name="20% — акцент4 2" xfId="57"/>
    <cellStyle name="20% — акцент4 3" xfId="74"/>
    <cellStyle name="20% — акцент4 4" xfId="88"/>
    <cellStyle name="20% — акцент5" xfId="35" builtinId="46" customBuiltin="1"/>
    <cellStyle name="20% — акцент5 2" xfId="60"/>
    <cellStyle name="20% — акцент5 3" xfId="76"/>
    <cellStyle name="20% — акцент5 4" xfId="90"/>
    <cellStyle name="20% — акцент6" xfId="39" builtinId="50" customBuiltin="1"/>
    <cellStyle name="20% — акцент6 2" xfId="63"/>
    <cellStyle name="20% — акцент6 3" xfId="78"/>
    <cellStyle name="20% — акцент6 4" xfId="92"/>
    <cellStyle name="40% — акцент1" xfId="20" builtinId="31" customBuiltin="1"/>
    <cellStyle name="40% — акцент1 2" xfId="49"/>
    <cellStyle name="40% — акцент1 3" xfId="69"/>
    <cellStyle name="40% — акцент1 4" xfId="83"/>
    <cellStyle name="40% — акцент2" xfId="24" builtinId="35" customBuiltin="1"/>
    <cellStyle name="40% — акцент2 2" xfId="52"/>
    <cellStyle name="40% — акцент2 3" xfId="71"/>
    <cellStyle name="40% — акцент2 4" xfId="85"/>
    <cellStyle name="40% — акцент3" xfId="28" builtinId="39" customBuiltin="1"/>
    <cellStyle name="40% — акцент3 2" xfId="55"/>
    <cellStyle name="40% — акцент3 3" xfId="73"/>
    <cellStyle name="40% — акцент3 4" xfId="87"/>
    <cellStyle name="40% — акцент4" xfId="32" builtinId="43" customBuiltin="1"/>
    <cellStyle name="40% — акцент4 2" xfId="58"/>
    <cellStyle name="40% — акцент4 3" xfId="75"/>
    <cellStyle name="40% — акцент4 4" xfId="89"/>
    <cellStyle name="40% — акцент5" xfId="36" builtinId="47" customBuiltin="1"/>
    <cellStyle name="40% — акцент5 2" xfId="61"/>
    <cellStyle name="40% — акцент5 3" xfId="77"/>
    <cellStyle name="40% — акцент5 4" xfId="91"/>
    <cellStyle name="40% — акцент6" xfId="40" builtinId="51" customBuiltin="1"/>
    <cellStyle name="40% — акцент6 2" xfId="64"/>
    <cellStyle name="40% — акцент6 3" xfId="79"/>
    <cellStyle name="40% — акцент6 4" xfId="93"/>
    <cellStyle name="60% — акцент1" xfId="21" builtinId="32" customBuiltin="1"/>
    <cellStyle name="60% — акцент1 2" xfId="50"/>
    <cellStyle name="60% — акцент2" xfId="25" builtinId="36" customBuiltin="1"/>
    <cellStyle name="60% — акцент2 2" xfId="53"/>
    <cellStyle name="60% — акцент3" xfId="29" builtinId="40" customBuiltin="1"/>
    <cellStyle name="60% — акцент3 2" xfId="56"/>
    <cellStyle name="60% — акцент4" xfId="33" builtinId="44" customBuiltin="1"/>
    <cellStyle name="60% — акцент4 2" xfId="59"/>
    <cellStyle name="60% — акцент5" xfId="37" builtinId="48" customBuiltin="1"/>
    <cellStyle name="60% — акцент5 2" xfId="62"/>
    <cellStyle name="60% — акцент6" xfId="41" builtinId="52" customBuiltin="1"/>
    <cellStyle name="60% — акцент6 2" xfId="6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Обычный" xfId="0" builtinId="0"/>
    <cellStyle name="Обычный 2" xfId="4"/>
    <cellStyle name="Обычный 3" xfId="42"/>
    <cellStyle name="Обычный 4" xfId="45"/>
    <cellStyle name="Обычный 5" xfId="66"/>
    <cellStyle name="Обычный 6" xfId="80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7"/>
    <cellStyle name="Примечание 5" xfId="81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5" formatCode="0.0"/>
    </dxf>
    <dxf>
      <numFmt numFmtId="1" formatCode="0"/>
    </dxf>
    <dxf>
      <numFmt numFmtId="165" formatCode="0.0"/>
    </dxf>
    <dxf>
      <numFmt numFmtId="2" formatCode="0.00"/>
    </dxf>
    <dxf>
      <numFmt numFmtId="168" formatCode="0.000"/>
    </dxf>
    <dxf>
      <numFmt numFmtId="164" formatCode="0.0000"/>
    </dxf>
    <dxf>
      <numFmt numFmtId="167" formatCode="0.00000"/>
    </dxf>
    <dxf>
      <numFmt numFmtId="166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st" refreshedDate="44849.473945949074" createdVersion="6" refreshedVersion="6" minRefreshableVersion="3" recordCount="26">
  <cacheSource type="worksheet">
    <worksheetSource ref="A60:G86" sheet="Автоматизированный расчет"/>
  </cacheSource>
  <cacheFields count="7">
    <cacheField name="Операция/Скрипт" numFmtId="0">
      <sharedItems/>
    </cacheField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 minValue="0.95833333333333337" maxValue="1.9633333333333336"/>
    </cacheField>
    <cacheField name="Pacing" numFmtId="0">
      <sharedItems containsSemiMixedTypes="0" containsString="0" containsNumber="1" containsInteger="1" minValue="25" maxValue="180"/>
    </cacheField>
    <cacheField name="Кол-во одним Vu" numFmtId="1">
      <sharedItems containsSemiMixedTypes="0" containsString="0" containsNumber="1" minValue="0.33333333333333331" maxValue="2.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6.6666666666666679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ePack by Diakov" refreshedDate="44957.908739699073" createdVersion="5" refreshedVersion="5" minRefreshableVersion="3" recordCount="32">
  <cacheSource type="worksheet">
    <worksheetSource ref="A1:H33" sheet="Автоматизированный расчет"/>
  </cacheSource>
  <cacheFields count="8">
    <cacheField name="Script name" numFmtId="0">
      <sharedItems/>
    </cacheField>
    <cacheField name="transaction rq" numFmtId="0">
      <sharedItems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 "/>
        <s v="Перeход на страницу регистрации"/>
        <s v="Заполнение полей регистарции"/>
        <s v="Переход на следуюущий эран после регистарции"/>
        <s v="Перход на страницу регистрации"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31" maxValue="100"/>
    </cacheField>
    <cacheField name="одним пользователем в минуту" numFmtId="2">
      <sharedItems containsSemiMixedTypes="0" containsString="0" containsNumber="1" minValue="0" maxValue="1.9354838709677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55.3846153846153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s v="Покупка билета"/>
    <x v="0"/>
    <n v="1.9633333333333336"/>
    <n v="57"/>
    <n v="1.0526315789473684"/>
    <n v="20"/>
    <n v="41.333333333333336"/>
  </r>
  <r>
    <s v="Покупка билета"/>
    <x v="1"/>
    <n v="1.9633333333333336"/>
    <n v="57"/>
    <n v="1.0526315789473684"/>
    <n v="20"/>
    <n v="41.333333333333336"/>
  </r>
  <r>
    <s v="Покупка билета"/>
    <x v="2"/>
    <n v="1.9633333333333336"/>
    <n v="57"/>
    <n v="1.0526315789473684"/>
    <n v="20"/>
    <n v="41.333333333333336"/>
  </r>
  <r>
    <s v="Покупка билета"/>
    <x v="3"/>
    <n v="1.9633333333333336"/>
    <n v="57"/>
    <n v="1.0526315789473684"/>
    <n v="20"/>
    <n v="41.333333333333336"/>
  </r>
  <r>
    <s v="Покупка билета"/>
    <x v="4"/>
    <n v="1.9633333333333336"/>
    <n v="57"/>
    <n v="1.0526315789473684"/>
    <n v="20"/>
    <n v="41.333333333333336"/>
  </r>
  <r>
    <s v="Покупка билета"/>
    <x v="5"/>
    <n v="1.9633333333333336"/>
    <n v="57"/>
    <n v="1.0526315789473684"/>
    <n v="20"/>
    <n v="41.333333333333336"/>
  </r>
  <r>
    <s v="Покупка билета"/>
    <x v="6"/>
    <n v="1.9633333333333336"/>
    <n v="57"/>
    <n v="1.0526315789473684"/>
    <n v="20"/>
    <n v="41.333333333333336"/>
  </r>
  <r>
    <s v="Логин и логаут"/>
    <x v="0"/>
    <n v="1.0416666666666667"/>
    <n v="25"/>
    <n v="2.4"/>
    <n v="20"/>
    <n v="50"/>
  </r>
  <r>
    <s v="Логин и логаут"/>
    <x v="1"/>
    <n v="1.0416666666666667"/>
    <n v="25"/>
    <n v="2.4"/>
    <n v="20"/>
    <n v="50"/>
  </r>
  <r>
    <s v="Логин и логаут"/>
    <x v="6"/>
    <n v="1.0416666666666667"/>
    <n v="25"/>
    <n v="2.4"/>
    <n v="20"/>
    <n v="50"/>
  </r>
  <r>
    <s v="Удаление брони"/>
    <x v="0"/>
    <n v="0.95833333333333337"/>
    <n v="115"/>
    <n v="0.52173913043478259"/>
    <n v="20"/>
    <n v="10"/>
  </r>
  <r>
    <s v="Удаление брони"/>
    <x v="1"/>
    <n v="0.95833333333333337"/>
    <n v="115"/>
    <n v="0.52173913043478259"/>
    <n v="20"/>
    <n v="10"/>
  </r>
  <r>
    <s v="Удаление брони"/>
    <x v="7"/>
    <n v="0.95833333333333337"/>
    <n v="115"/>
    <n v="0.52173913043478259"/>
    <n v="20"/>
    <n v="10"/>
  </r>
  <r>
    <s v="Удаление брони"/>
    <x v="8"/>
    <n v="0.95833333333333337"/>
    <n v="115"/>
    <n v="0.52173913043478259"/>
    <n v="20"/>
    <n v="10"/>
  </r>
  <r>
    <s v="Удаление брони"/>
    <x v="6"/>
    <n v="0.95833333333333337"/>
    <n v="115"/>
    <n v="0.52173913043478259"/>
    <n v="20"/>
    <n v="10"/>
  </r>
  <r>
    <s v="Поиск билета"/>
    <x v="0"/>
    <n v="1.0000000000000002"/>
    <n v="180"/>
    <n v="0.33333333333333331"/>
    <n v="20"/>
    <n v="6.6666666666666679"/>
  </r>
  <r>
    <s v="Поиск билета"/>
    <x v="0"/>
    <n v="1.0000000000000002"/>
    <n v="180"/>
    <n v="0.33333333333333331"/>
    <n v="20"/>
    <n v="6.6666666666666679"/>
  </r>
  <r>
    <s v="Поиск билета"/>
    <x v="1"/>
    <n v="1.0000000000000002"/>
    <n v="180"/>
    <n v="0.33333333333333331"/>
    <n v="20"/>
    <n v="6.6666666666666679"/>
  </r>
  <r>
    <s v="Поиск билета"/>
    <x v="2"/>
    <n v="1.0000000000000002"/>
    <n v="180"/>
    <n v="0.33333333333333331"/>
    <n v="20"/>
    <n v="6.6666666666666679"/>
  </r>
  <r>
    <s v="Поиск билета"/>
    <x v="3"/>
    <n v="1.0000000000000002"/>
    <n v="180"/>
    <n v="0.33333333333333331"/>
    <n v="20"/>
    <n v="6.6666666666666679"/>
  </r>
  <r>
    <s v="Поиск билета"/>
    <x v="4"/>
    <n v="1.0000000000000002"/>
    <n v="180"/>
    <n v="0.33333333333333331"/>
    <n v="20"/>
    <n v="6.6666666666666679"/>
  </r>
  <r>
    <s v="Поиск билета"/>
    <x v="6"/>
    <n v="1.0000000000000002"/>
    <n v="180"/>
    <n v="0.33333333333333331"/>
    <n v="20"/>
    <n v="6.6666666666666679"/>
  </r>
  <r>
    <s v="Просмотр текущих бронирований"/>
    <x v="0"/>
    <n v="1"/>
    <n v="30"/>
    <n v="2"/>
    <n v="20"/>
    <n v="40"/>
  </r>
  <r>
    <s v="Просмотр текущих бронирований"/>
    <x v="1"/>
    <n v="1"/>
    <n v="30"/>
    <n v="2"/>
    <n v="20"/>
    <n v="40"/>
  </r>
  <r>
    <s v="Просмотр текущих бронирований"/>
    <x v="7"/>
    <n v="1"/>
    <n v="30"/>
    <n v="2"/>
    <n v="20"/>
    <n v="40"/>
  </r>
  <r>
    <s v="Просмотр текущих бронирований"/>
    <x v="6"/>
    <n v="1"/>
    <n v="30"/>
    <n v="2"/>
    <n v="20"/>
    <n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">
  <r>
    <s v="Покупка билета"/>
    <x v="0"/>
    <n v="1"/>
    <n v="3"/>
    <n v="65"/>
    <n v="0.92307692307692313"/>
    <n v="20"/>
    <n v="55.384615384615387"/>
  </r>
  <r>
    <s v="Покупка билета"/>
    <x v="1"/>
    <n v="1"/>
    <n v="3"/>
    <n v="65"/>
    <n v="0.92307692307692313"/>
    <n v="20"/>
    <n v="55.384615384615387"/>
  </r>
  <r>
    <s v="Покупка билета"/>
    <x v="2"/>
    <n v="1"/>
    <n v="3"/>
    <n v="65"/>
    <n v="0.92307692307692313"/>
    <n v="20"/>
    <n v="55.384615384615387"/>
  </r>
  <r>
    <s v="Покупка билета"/>
    <x v="3"/>
    <n v="1"/>
    <n v="3"/>
    <n v="65"/>
    <n v="0.92307692307692313"/>
    <n v="20"/>
    <n v="55.384615384615387"/>
  </r>
  <r>
    <s v="Покупка билета"/>
    <x v="4"/>
    <n v="1"/>
    <n v="3"/>
    <n v="65"/>
    <n v="0.92307692307692313"/>
    <n v="20"/>
    <n v="55.384615384615387"/>
  </r>
  <r>
    <s v="Покупка билета"/>
    <x v="5"/>
    <n v="1"/>
    <n v="3"/>
    <n v="65"/>
    <n v="0.92307692307692313"/>
    <n v="20"/>
    <n v="55.384615384615387"/>
  </r>
  <r>
    <s v="Покупка билета"/>
    <x v="6"/>
    <n v="1"/>
    <n v="3"/>
    <n v="65"/>
    <n v="0.92307692307692313"/>
    <n v="20"/>
    <n v="55.384615384615387"/>
  </r>
  <r>
    <s v="Покупка билета"/>
    <x v="7"/>
    <n v="0"/>
    <n v="3"/>
    <n v="65"/>
    <n v="0"/>
    <n v="20"/>
    <n v="0"/>
  </r>
  <r>
    <s v="Удаление бронирования "/>
    <x v="0"/>
    <n v="1"/>
    <n v="2"/>
    <n v="100"/>
    <n v="0.6"/>
    <n v="20"/>
    <n v="24"/>
  </r>
  <r>
    <s v="Удаление бронирования "/>
    <x v="1"/>
    <n v="1"/>
    <n v="2"/>
    <n v="100"/>
    <n v="0.6"/>
    <n v="20"/>
    <n v="24"/>
  </r>
  <r>
    <s v="Удаление бронирования "/>
    <x v="6"/>
    <n v="1"/>
    <n v="2"/>
    <n v="100"/>
    <n v="0.6"/>
    <n v="20"/>
    <n v="24"/>
  </r>
  <r>
    <s v="Удаление бронирования "/>
    <x v="8"/>
    <n v="1"/>
    <n v="2"/>
    <n v="100"/>
    <n v="0.6"/>
    <n v="20"/>
    <n v="24"/>
  </r>
  <r>
    <s v="Удаление бронирования "/>
    <x v="7"/>
    <n v="1"/>
    <n v="2"/>
    <n v="100"/>
    <n v="0.6"/>
    <n v="20"/>
    <n v="24"/>
  </r>
  <r>
    <s v="Регистрация новых пользователей"/>
    <x v="0"/>
    <n v="1"/>
    <n v="2"/>
    <n v="75"/>
    <n v="0.8"/>
    <n v="20"/>
    <n v="32"/>
  </r>
  <r>
    <s v="Регистрация новых пользователей"/>
    <x v="9"/>
    <n v="1"/>
    <n v="2"/>
    <n v="75"/>
    <n v="0.8"/>
    <n v="20"/>
    <n v="32"/>
  </r>
  <r>
    <s v="Регистрация новых пользователей"/>
    <x v="10"/>
    <n v="1"/>
    <n v="2"/>
    <n v="75"/>
    <n v="0.8"/>
    <n v="20"/>
    <n v="32"/>
  </r>
  <r>
    <s v="Регистрация новых пользователей"/>
    <x v="11"/>
    <n v="1"/>
    <n v="2"/>
    <n v="75"/>
    <n v="0.8"/>
    <n v="20"/>
    <n v="32"/>
  </r>
  <r>
    <s v="Регистрация новых пользователей"/>
    <x v="7"/>
    <n v="1"/>
    <n v="2"/>
    <n v="75"/>
    <n v="0.8"/>
    <n v="20"/>
    <n v="32"/>
  </r>
  <r>
    <s v="Логин"/>
    <x v="0"/>
    <n v="1"/>
    <n v="1"/>
    <n v="90"/>
    <n v="0.66666666666666663"/>
    <n v="20"/>
    <n v="13.333333333333332"/>
  </r>
  <r>
    <s v="Логин"/>
    <x v="1"/>
    <n v="1"/>
    <n v="1"/>
    <n v="90"/>
    <n v="0.66666666666666663"/>
    <n v="20"/>
    <n v="13.333333333333332"/>
  </r>
  <r>
    <s v="Логин"/>
    <x v="2"/>
    <n v="1"/>
    <n v="1"/>
    <n v="90"/>
    <n v="0.66666666666666663"/>
    <n v="20"/>
    <n v="13.333333333333332"/>
  </r>
  <r>
    <s v="Логин"/>
    <x v="7"/>
    <n v="1"/>
    <n v="1"/>
    <n v="90"/>
    <n v="0.66666666666666663"/>
    <n v="20"/>
    <n v="13.333333333333332"/>
  </r>
  <r>
    <s v="Поиск билета без покупки"/>
    <x v="0"/>
    <n v="1"/>
    <n v="1"/>
    <n v="31"/>
    <n v="1.935483870967742"/>
    <n v="20"/>
    <n v="38.70967741935484"/>
  </r>
  <r>
    <s v="Поиск билета без покупки"/>
    <x v="1"/>
    <n v="1"/>
    <n v="1"/>
    <n v="31"/>
    <n v="1.935483870967742"/>
    <n v="20"/>
    <n v="38.70967741935484"/>
  </r>
  <r>
    <s v="Поиск билета без покупки"/>
    <x v="2"/>
    <n v="1"/>
    <n v="1"/>
    <n v="31"/>
    <n v="1.935483870967742"/>
    <n v="20"/>
    <n v="38.70967741935484"/>
  </r>
  <r>
    <s v="Поиск билета без покупки"/>
    <x v="3"/>
    <n v="1"/>
    <n v="1"/>
    <n v="31"/>
    <n v="1.935483870967742"/>
    <n v="20"/>
    <n v="38.70967741935484"/>
  </r>
  <r>
    <s v="Поиск билета без покупки"/>
    <x v="4"/>
    <n v="1"/>
    <n v="1"/>
    <n v="31"/>
    <n v="1.935483870967742"/>
    <n v="20"/>
    <n v="38.70967741935484"/>
  </r>
  <r>
    <s v="Поиск билета без покупки"/>
    <x v="7"/>
    <n v="1"/>
    <n v="1"/>
    <n v="31"/>
    <n v="1.935483870967742"/>
    <n v="20"/>
    <n v="38.70967741935484"/>
  </r>
  <r>
    <s v="Ознакомление с путевым листом"/>
    <x v="0"/>
    <n v="1"/>
    <n v="1"/>
    <n v="90"/>
    <n v="0.66666666666666663"/>
    <n v="20"/>
    <n v="13.333333333333332"/>
  </r>
  <r>
    <s v="Ознакомление с путевым листом"/>
    <x v="1"/>
    <n v="1"/>
    <n v="1"/>
    <n v="90"/>
    <n v="0.66666666666666663"/>
    <n v="20"/>
    <n v="13.333333333333332"/>
  </r>
  <r>
    <s v="Ознакомление с путевым листом"/>
    <x v="6"/>
    <n v="1"/>
    <n v="1"/>
    <n v="90"/>
    <n v="0.66666666666666663"/>
    <n v="20"/>
    <n v="13.333333333333332"/>
  </r>
  <r>
    <s v="Ознакомление с путевым листом"/>
    <x v="7"/>
    <n v="0"/>
    <n v="1"/>
    <n v="90"/>
    <n v="0"/>
    <n v="2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60:J70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numFmtI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5">
      <pivotArea collapsedLevelsAreSubtotals="1" fieldPosition="0">
        <references count="1">
          <reference field="1" count="0"/>
        </references>
      </pivotArea>
    </format>
    <format dxfId="4">
      <pivotArea collapsedLevelsAreSubtotals="1" fieldPosition="0">
        <references count="1">
          <reference field="1" count="0"/>
        </references>
      </pivotArea>
    </format>
    <format dxfId="3">
      <pivotArea dataOnly="0" labelOnly="1" fieldPosition="0">
        <references count="1">
          <reference field="1" count="1">
            <x v="4"/>
          </reference>
        </references>
      </pivotArea>
    </format>
    <format dxfId="2">
      <pivotArea dataOnly="0" labelOnly="1" fieldPosition="0">
        <references count="1">
          <reference field="1" count="1">
            <x v="3"/>
          </reference>
        </references>
      </pivotArea>
    </format>
    <format dxfId="1">
      <pivotArea dataOnly="0" labelOnly="1" fieldPosition="0">
        <references count="1">
          <reference field="1" count="1">
            <x v="6"/>
          </reference>
        </references>
      </pivotArea>
    </format>
    <format dxfId="0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2" cacheId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7"/>
        <item x="3"/>
        <item x="5"/>
        <item x="8"/>
        <item x="6"/>
        <item x="0"/>
        <item n="Перeход на страницу регистрации" m="1" x="12"/>
        <item x="10"/>
        <item x="11"/>
        <item x="2"/>
        <item n="Перeход на страницу регистрации2" x="9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6"/>
  <sheetViews>
    <sheetView tabSelected="1" zoomScale="60" zoomScaleNormal="60" workbookViewId="0">
      <selection activeCell="I41" sqref="I41"/>
    </sheetView>
  </sheetViews>
  <sheetFormatPr defaultColWidth="11.42578125" defaultRowHeight="15" x14ac:dyDescent="0.25"/>
  <cols>
    <col min="1" max="1" width="31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6" max="6" width="16.85546875" customWidth="1"/>
    <col min="7" max="7" width="18.7109375" bestFit="1" customWidth="1"/>
    <col min="8" max="8" width="17" customWidth="1"/>
    <col min="9" max="9" width="48.7109375" customWidth="1"/>
    <col min="10" max="10" width="22.5703125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5703125" customWidth="1"/>
    <col min="19" max="19" width="12.28515625" customWidth="1"/>
  </cols>
  <sheetData>
    <row r="1" spans="1:26" x14ac:dyDescent="0.25">
      <c r="A1" s="39" t="s">
        <v>37</v>
      </c>
      <c r="B1" s="39" t="s">
        <v>38</v>
      </c>
      <c r="C1" s="39" t="s">
        <v>39</v>
      </c>
      <c r="D1" s="39" t="s">
        <v>43</v>
      </c>
      <c r="E1" s="39" t="s">
        <v>53</v>
      </c>
      <c r="F1" s="39" t="s">
        <v>54</v>
      </c>
      <c r="G1" s="39" t="s">
        <v>55</v>
      </c>
      <c r="H1" s="39" t="s">
        <v>7</v>
      </c>
      <c r="I1" s="16" t="s">
        <v>40</v>
      </c>
      <c r="J1" t="s">
        <v>52</v>
      </c>
      <c r="M1" s="39" t="s">
        <v>42</v>
      </c>
      <c r="N1" s="39" t="s">
        <v>44</v>
      </c>
      <c r="O1" s="39" t="s">
        <v>45</v>
      </c>
      <c r="P1" s="39" t="s">
        <v>98</v>
      </c>
      <c r="Q1" s="39" t="s">
        <v>46</v>
      </c>
      <c r="R1" s="39" t="s">
        <v>43</v>
      </c>
      <c r="S1" s="39" t="s">
        <v>47</v>
      </c>
      <c r="T1" s="52" t="s">
        <v>48</v>
      </c>
      <c r="U1" s="52" t="s">
        <v>49</v>
      </c>
      <c r="V1" s="53" t="s">
        <v>50</v>
      </c>
      <c r="W1" s="39"/>
      <c r="X1" s="39" t="s">
        <v>51</v>
      </c>
      <c r="Y1" s="39"/>
      <c r="Z1" s="39"/>
    </row>
    <row r="2" spans="1:26" x14ac:dyDescent="0.25">
      <c r="A2" s="24" t="s">
        <v>8</v>
      </c>
      <c r="B2" s="24" t="s">
        <v>63</v>
      </c>
      <c r="C2" s="24">
        <v>1</v>
      </c>
      <c r="D2" s="39">
        <f>VLOOKUP(A2,$M$1:$W$10,6,FALSE)</f>
        <v>3</v>
      </c>
      <c r="E2" s="39">
        <f t="shared" ref="E2:E33" si="0">VLOOKUP(A2,$M$1:$W$10,5,FALSE)</f>
        <v>65</v>
      </c>
      <c r="F2" s="40">
        <f>60/E2*C2</f>
        <v>0.92307692307692313</v>
      </c>
      <c r="G2" s="39">
        <f>VLOOKUP(A2,$M$1:$W$10,8,FALSE)</f>
        <v>20</v>
      </c>
      <c r="H2" s="41">
        <f>D2*F2*G2</f>
        <v>55.384615384615387</v>
      </c>
      <c r="I2" s="17" t="s">
        <v>0</v>
      </c>
      <c r="J2" s="19">
        <v>144.76095947063689</v>
      </c>
      <c r="K2" s="15"/>
      <c r="M2" s="39" t="s">
        <v>8</v>
      </c>
      <c r="N2" s="20">
        <v>2</v>
      </c>
      <c r="O2" s="37">
        <v>25</v>
      </c>
      <c r="P2" s="38">
        <f>N2+O2</f>
        <v>27</v>
      </c>
      <c r="Q2" s="28">
        <v>65</v>
      </c>
      <c r="R2" s="18">
        <v>3</v>
      </c>
      <c r="S2" s="54">
        <f t="shared" ref="S2:S7" si="1">60/(Q2)</f>
        <v>0.92307692307692313</v>
      </c>
      <c r="T2" s="52">
        <v>20</v>
      </c>
      <c r="U2" s="55">
        <f>ROUND(R2*S2*T2,0)</f>
        <v>55</v>
      </c>
      <c r="V2" s="56">
        <f t="shared" ref="V2:V7" si="2">R2/W$2</f>
        <v>0.3</v>
      </c>
      <c r="W2" s="39">
        <f>SUM(R2:R7)</f>
        <v>10</v>
      </c>
      <c r="X2" s="39"/>
      <c r="Y2" s="39"/>
      <c r="Z2" s="39"/>
    </row>
    <row r="3" spans="1:26" x14ac:dyDescent="0.25">
      <c r="A3" s="24" t="s">
        <v>8</v>
      </c>
      <c r="B3" s="24" t="s">
        <v>0</v>
      </c>
      <c r="C3" s="24">
        <v>1</v>
      </c>
      <c r="D3" s="39">
        <f t="shared" ref="D3:D33" si="3">VLOOKUP(A3,$M$1:$W$10,6,FALSE)</f>
        <v>3</v>
      </c>
      <c r="E3" s="39">
        <f t="shared" si="0"/>
        <v>65</v>
      </c>
      <c r="F3" s="40">
        <f t="shared" ref="F3:F33" si="4">60/E3*C3</f>
        <v>0.92307692307692313</v>
      </c>
      <c r="G3" s="39">
        <f t="shared" ref="G3:G33" si="5">VLOOKUP(A3,$M$1:$W$10,8,FALSE)</f>
        <v>20</v>
      </c>
      <c r="H3" s="41">
        <f t="shared" ref="H3:H33" si="6">D3*F3*G3</f>
        <v>55.384615384615387</v>
      </c>
      <c r="I3" s="17" t="s">
        <v>12</v>
      </c>
      <c r="J3" s="19">
        <v>94.094292803970234</v>
      </c>
      <c r="K3" s="15"/>
      <c r="M3" s="39" t="s">
        <v>9</v>
      </c>
      <c r="N3" s="20">
        <v>1.7</v>
      </c>
      <c r="O3" s="37">
        <v>20</v>
      </c>
      <c r="P3" s="38">
        <f t="shared" ref="P3:P7" si="7">N3+O3</f>
        <v>21.7</v>
      </c>
      <c r="Q3" s="28">
        <v>100</v>
      </c>
      <c r="R3" s="18">
        <v>2</v>
      </c>
      <c r="S3" s="54">
        <f t="shared" si="1"/>
        <v>0.6</v>
      </c>
      <c r="T3" s="52">
        <v>20</v>
      </c>
      <c r="U3" s="55">
        <f>ROUND(R3*S3*T3,0)</f>
        <v>24</v>
      </c>
      <c r="V3" s="56">
        <f t="shared" si="2"/>
        <v>0.2</v>
      </c>
      <c r="W3" s="39"/>
      <c r="X3" s="39"/>
      <c r="Y3" s="39"/>
      <c r="Z3" s="39"/>
    </row>
    <row r="4" spans="1:26" x14ac:dyDescent="0.25">
      <c r="A4" s="24" t="s">
        <v>8</v>
      </c>
      <c r="B4" s="24" t="s">
        <v>76</v>
      </c>
      <c r="C4" s="24">
        <v>1</v>
      </c>
      <c r="D4" s="39">
        <f t="shared" si="3"/>
        <v>3</v>
      </c>
      <c r="E4" s="39">
        <f t="shared" si="0"/>
        <v>65</v>
      </c>
      <c r="F4" s="40">
        <f t="shared" si="4"/>
        <v>0.92307692307692313</v>
      </c>
      <c r="G4" s="39">
        <f t="shared" si="5"/>
        <v>20</v>
      </c>
      <c r="H4" s="41">
        <f t="shared" si="6"/>
        <v>55.384615384615387</v>
      </c>
      <c r="I4" s="17" t="s">
        <v>6</v>
      </c>
      <c r="J4" s="19">
        <v>108.04301075268816</v>
      </c>
      <c r="K4" s="15"/>
      <c r="M4" s="39" t="s">
        <v>62</v>
      </c>
      <c r="N4" s="20">
        <v>1.6</v>
      </c>
      <c r="O4" s="37">
        <v>20</v>
      </c>
      <c r="P4" s="38">
        <f t="shared" si="7"/>
        <v>21.6</v>
      </c>
      <c r="Q4" s="28">
        <v>75</v>
      </c>
      <c r="R4" s="18">
        <v>2</v>
      </c>
      <c r="S4" s="54">
        <f t="shared" si="1"/>
        <v>0.8</v>
      </c>
      <c r="T4" s="52">
        <v>20</v>
      </c>
      <c r="U4" s="55">
        <f>ROUND(R4*S4*T4,0)</f>
        <v>32</v>
      </c>
      <c r="V4" s="56">
        <f t="shared" si="2"/>
        <v>0.2</v>
      </c>
      <c r="W4" s="39"/>
      <c r="X4" s="39"/>
      <c r="Y4" s="39"/>
      <c r="Z4" s="39"/>
    </row>
    <row r="5" spans="1:26" x14ac:dyDescent="0.25">
      <c r="A5" s="24" t="s">
        <v>8</v>
      </c>
      <c r="B5" s="24" t="s">
        <v>11</v>
      </c>
      <c r="C5" s="24">
        <v>1</v>
      </c>
      <c r="D5" s="39">
        <f t="shared" si="3"/>
        <v>3</v>
      </c>
      <c r="E5" s="39">
        <f t="shared" si="0"/>
        <v>65</v>
      </c>
      <c r="F5" s="40">
        <f t="shared" si="4"/>
        <v>0.92307692307692313</v>
      </c>
      <c r="G5" s="39">
        <f t="shared" si="5"/>
        <v>20</v>
      </c>
      <c r="H5" s="41">
        <f t="shared" si="6"/>
        <v>55.384615384615387</v>
      </c>
      <c r="I5" s="17" t="s">
        <v>11</v>
      </c>
      <c r="J5" s="19">
        <v>94.094292803970234</v>
      </c>
      <c r="K5" s="15"/>
      <c r="M5" s="39" t="s">
        <v>66</v>
      </c>
      <c r="N5" s="20">
        <v>1.7</v>
      </c>
      <c r="O5" s="37">
        <v>20</v>
      </c>
      <c r="P5" s="38">
        <f t="shared" si="7"/>
        <v>21.7</v>
      </c>
      <c r="Q5" s="28">
        <v>31</v>
      </c>
      <c r="R5" s="18">
        <v>1</v>
      </c>
      <c r="S5" s="54">
        <f t="shared" si="1"/>
        <v>1.935483870967742</v>
      </c>
      <c r="T5" s="52">
        <v>20</v>
      </c>
      <c r="U5" s="55">
        <f>ROUND(R5*S5*T5,0)</f>
        <v>39</v>
      </c>
      <c r="V5" s="56">
        <f t="shared" si="2"/>
        <v>0.1</v>
      </c>
      <c r="W5" s="39"/>
      <c r="X5" s="39"/>
      <c r="Y5" s="39"/>
      <c r="Z5" s="39"/>
    </row>
    <row r="6" spans="1:26" x14ac:dyDescent="0.25">
      <c r="A6" s="24" t="s">
        <v>8</v>
      </c>
      <c r="B6" s="24" t="s">
        <v>12</v>
      </c>
      <c r="C6" s="24">
        <v>1</v>
      </c>
      <c r="D6" s="39">
        <f t="shared" si="3"/>
        <v>3</v>
      </c>
      <c r="E6" s="39">
        <f t="shared" si="0"/>
        <v>65</v>
      </c>
      <c r="F6" s="40">
        <f t="shared" si="4"/>
        <v>0.92307692307692313</v>
      </c>
      <c r="G6" s="39">
        <f t="shared" si="5"/>
        <v>20</v>
      </c>
      <c r="H6" s="41">
        <f t="shared" si="6"/>
        <v>55.384615384615387</v>
      </c>
      <c r="I6" s="17" t="s">
        <v>3</v>
      </c>
      <c r="J6" s="19">
        <v>55.384615384615387</v>
      </c>
      <c r="K6" s="15"/>
      <c r="M6" s="39" t="s">
        <v>10</v>
      </c>
      <c r="N6" s="20">
        <v>1.5</v>
      </c>
      <c r="O6" s="37">
        <v>15</v>
      </c>
      <c r="P6" s="38">
        <f t="shared" si="7"/>
        <v>16.5</v>
      </c>
      <c r="Q6" s="28">
        <v>90</v>
      </c>
      <c r="R6" s="18">
        <v>1</v>
      </c>
      <c r="S6" s="54">
        <f t="shared" si="1"/>
        <v>0.66666666666666663</v>
      </c>
      <c r="T6" s="52">
        <v>20</v>
      </c>
      <c r="U6" s="55">
        <f>ROUND(R6*S6*T6,0)</f>
        <v>13</v>
      </c>
      <c r="V6" s="56">
        <f t="shared" si="2"/>
        <v>0.1</v>
      </c>
      <c r="W6" s="39"/>
      <c r="X6" s="39"/>
      <c r="Y6" s="39"/>
      <c r="Z6" s="39"/>
    </row>
    <row r="7" spans="1:26" x14ac:dyDescent="0.25">
      <c r="A7" s="24" t="s">
        <v>8</v>
      </c>
      <c r="B7" s="24" t="s">
        <v>3</v>
      </c>
      <c r="C7" s="24">
        <v>1</v>
      </c>
      <c r="D7" s="39">
        <f t="shared" si="3"/>
        <v>3</v>
      </c>
      <c r="E7" s="39">
        <f t="shared" si="0"/>
        <v>65</v>
      </c>
      <c r="F7" s="40">
        <f t="shared" si="4"/>
        <v>0.92307692307692313</v>
      </c>
      <c r="G7" s="39">
        <f t="shared" si="5"/>
        <v>20</v>
      </c>
      <c r="H7" s="41">
        <f t="shared" si="6"/>
        <v>55.384615384615387</v>
      </c>
      <c r="I7" s="17" t="s">
        <v>13</v>
      </c>
      <c r="J7" s="19">
        <v>24</v>
      </c>
      <c r="K7" s="15"/>
      <c r="M7" s="39" t="s">
        <v>67</v>
      </c>
      <c r="N7" s="20">
        <v>1</v>
      </c>
      <c r="O7" s="37">
        <v>10</v>
      </c>
      <c r="P7" s="38">
        <f t="shared" si="7"/>
        <v>11</v>
      </c>
      <c r="Q7" s="28">
        <v>90</v>
      </c>
      <c r="R7" s="18">
        <v>1</v>
      </c>
      <c r="S7" s="54">
        <f t="shared" si="1"/>
        <v>0.66666666666666663</v>
      </c>
      <c r="T7" s="52">
        <v>20</v>
      </c>
      <c r="U7" s="55">
        <f>SUM(U2:U6)</f>
        <v>163</v>
      </c>
      <c r="V7" s="56">
        <f t="shared" si="2"/>
        <v>0.1</v>
      </c>
      <c r="W7" s="39"/>
      <c r="X7" s="39"/>
      <c r="Y7" s="39"/>
      <c r="Z7" s="39"/>
    </row>
    <row r="8" spans="1:26" x14ac:dyDescent="0.25">
      <c r="A8" s="24" t="s">
        <v>8</v>
      </c>
      <c r="B8" s="24" t="s">
        <v>4</v>
      </c>
      <c r="C8" s="24">
        <v>1</v>
      </c>
      <c r="D8" s="39">
        <f t="shared" si="3"/>
        <v>3</v>
      </c>
      <c r="E8" s="39">
        <f t="shared" si="0"/>
        <v>65</v>
      </c>
      <c r="F8" s="40">
        <f t="shared" si="4"/>
        <v>0.92307692307692313</v>
      </c>
      <c r="G8" s="39">
        <f t="shared" si="5"/>
        <v>20</v>
      </c>
      <c r="H8" s="41">
        <f t="shared" si="6"/>
        <v>55.384615384615387</v>
      </c>
      <c r="I8" s="17" t="s">
        <v>4</v>
      </c>
      <c r="J8" s="19">
        <v>92.717948717948715</v>
      </c>
      <c r="K8" s="15"/>
      <c r="V8" s="57">
        <f>SUM(V2:V7)</f>
        <v>0.99999999999999989</v>
      </c>
    </row>
    <row r="9" spans="1:26" x14ac:dyDescent="0.25">
      <c r="A9" s="24" t="s">
        <v>8</v>
      </c>
      <c r="B9" s="24" t="s">
        <v>6</v>
      </c>
      <c r="C9" s="24">
        <v>0</v>
      </c>
      <c r="D9" s="39">
        <f t="shared" si="3"/>
        <v>3</v>
      </c>
      <c r="E9" s="39">
        <f t="shared" si="0"/>
        <v>65</v>
      </c>
      <c r="F9" s="40">
        <f t="shared" si="4"/>
        <v>0</v>
      </c>
      <c r="G9" s="39">
        <f t="shared" si="5"/>
        <v>20</v>
      </c>
      <c r="H9" s="41">
        <f t="shared" si="6"/>
        <v>0</v>
      </c>
      <c r="I9" s="17" t="s">
        <v>63</v>
      </c>
      <c r="J9" s="19">
        <v>176.76095947063689</v>
      </c>
      <c r="K9" s="15"/>
    </row>
    <row r="10" spans="1:26" x14ac:dyDescent="0.25">
      <c r="A10" s="24" t="s">
        <v>9</v>
      </c>
      <c r="B10" s="24" t="s">
        <v>63</v>
      </c>
      <c r="C10" s="24">
        <v>1</v>
      </c>
      <c r="D10" s="39">
        <f t="shared" si="3"/>
        <v>2</v>
      </c>
      <c r="E10" s="39">
        <f t="shared" si="0"/>
        <v>100</v>
      </c>
      <c r="F10" s="40">
        <f t="shared" si="4"/>
        <v>0.6</v>
      </c>
      <c r="G10" s="39">
        <f t="shared" si="5"/>
        <v>20</v>
      </c>
      <c r="H10" s="41">
        <f t="shared" si="6"/>
        <v>24</v>
      </c>
      <c r="I10" s="17" t="s">
        <v>64</v>
      </c>
      <c r="J10" s="19">
        <v>32</v>
      </c>
    </row>
    <row r="11" spans="1:26" x14ac:dyDescent="0.25">
      <c r="A11" s="24" t="s">
        <v>9</v>
      </c>
      <c r="B11" s="24" t="s">
        <v>0</v>
      </c>
      <c r="C11" s="24">
        <v>1</v>
      </c>
      <c r="D11" s="39">
        <f t="shared" si="3"/>
        <v>2</v>
      </c>
      <c r="E11" s="39">
        <f t="shared" si="0"/>
        <v>100</v>
      </c>
      <c r="F11" s="40">
        <f t="shared" si="4"/>
        <v>0.6</v>
      </c>
      <c r="G11" s="39">
        <f t="shared" si="5"/>
        <v>20</v>
      </c>
      <c r="H11" s="41">
        <f t="shared" si="6"/>
        <v>24</v>
      </c>
      <c r="I11" s="17" t="s">
        <v>65</v>
      </c>
      <c r="J11" s="19">
        <v>32</v>
      </c>
    </row>
    <row r="12" spans="1:26" x14ac:dyDescent="0.25">
      <c r="A12" s="24" t="s">
        <v>9</v>
      </c>
      <c r="B12" s="24" t="s">
        <v>4</v>
      </c>
      <c r="C12" s="24">
        <v>1</v>
      </c>
      <c r="D12" s="39">
        <f t="shared" si="3"/>
        <v>2</v>
      </c>
      <c r="E12" s="39">
        <f t="shared" si="0"/>
        <v>100</v>
      </c>
      <c r="F12" s="40">
        <f t="shared" si="4"/>
        <v>0.6</v>
      </c>
      <c r="G12" s="39">
        <f t="shared" si="5"/>
        <v>20</v>
      </c>
      <c r="H12" s="41">
        <f t="shared" si="6"/>
        <v>24</v>
      </c>
      <c r="I12" s="17" t="s">
        <v>76</v>
      </c>
      <c r="J12" s="19">
        <v>107.42762613730355</v>
      </c>
    </row>
    <row r="13" spans="1:26" x14ac:dyDescent="0.25">
      <c r="A13" s="24" t="s">
        <v>9</v>
      </c>
      <c r="B13" s="24" t="s">
        <v>13</v>
      </c>
      <c r="C13" s="24">
        <v>1</v>
      </c>
      <c r="D13" s="39">
        <f t="shared" si="3"/>
        <v>2</v>
      </c>
      <c r="E13" s="39">
        <f t="shared" si="0"/>
        <v>100</v>
      </c>
      <c r="F13" s="40">
        <f t="shared" si="4"/>
        <v>0.6</v>
      </c>
      <c r="G13" s="39">
        <f t="shared" si="5"/>
        <v>20</v>
      </c>
      <c r="H13" s="41">
        <f t="shared" si="6"/>
        <v>24</v>
      </c>
      <c r="I13" s="17" t="s">
        <v>110</v>
      </c>
      <c r="J13" s="19">
        <v>32</v>
      </c>
    </row>
    <row r="14" spans="1:26" x14ac:dyDescent="0.25">
      <c r="A14" s="24" t="s">
        <v>9</v>
      </c>
      <c r="B14" s="24" t="s">
        <v>6</v>
      </c>
      <c r="C14" s="24">
        <v>1</v>
      </c>
      <c r="D14" s="39">
        <f t="shared" si="3"/>
        <v>2</v>
      </c>
      <c r="E14" s="39">
        <f t="shared" si="0"/>
        <v>100</v>
      </c>
      <c r="F14" s="40">
        <f t="shared" si="4"/>
        <v>0.6</v>
      </c>
      <c r="G14" s="39">
        <f t="shared" si="5"/>
        <v>20</v>
      </c>
      <c r="H14" s="41">
        <f t="shared" si="6"/>
        <v>24</v>
      </c>
      <c r="I14" s="17" t="s">
        <v>41</v>
      </c>
      <c r="J14" s="19">
        <v>993.28370554177013</v>
      </c>
    </row>
    <row r="15" spans="1:26" x14ac:dyDescent="0.25">
      <c r="A15" s="24" t="s">
        <v>62</v>
      </c>
      <c r="B15" s="24" t="s">
        <v>63</v>
      </c>
      <c r="C15" s="24">
        <v>1</v>
      </c>
      <c r="D15" s="39">
        <f t="shared" si="3"/>
        <v>2</v>
      </c>
      <c r="E15" s="39">
        <f t="shared" si="0"/>
        <v>75</v>
      </c>
      <c r="F15" s="40">
        <f t="shared" si="4"/>
        <v>0.8</v>
      </c>
      <c r="G15" s="39">
        <f t="shared" si="5"/>
        <v>20</v>
      </c>
      <c r="H15" s="41">
        <f t="shared" si="6"/>
        <v>32</v>
      </c>
    </row>
    <row r="16" spans="1:26" x14ac:dyDescent="0.25">
      <c r="A16" s="24" t="s">
        <v>62</v>
      </c>
      <c r="B16" s="24" t="s">
        <v>109</v>
      </c>
      <c r="C16" s="24">
        <v>1</v>
      </c>
      <c r="D16" s="39">
        <f t="shared" si="3"/>
        <v>2</v>
      </c>
      <c r="E16" s="39">
        <f t="shared" si="0"/>
        <v>75</v>
      </c>
      <c r="F16" s="40">
        <f t="shared" si="4"/>
        <v>0.8</v>
      </c>
      <c r="G16" s="39">
        <f t="shared" si="5"/>
        <v>20</v>
      </c>
      <c r="H16" s="41">
        <f t="shared" si="6"/>
        <v>32</v>
      </c>
    </row>
    <row r="17" spans="1:8" x14ac:dyDescent="0.25">
      <c r="A17" s="24" t="s">
        <v>62</v>
      </c>
      <c r="B17" s="24" t="s">
        <v>64</v>
      </c>
      <c r="C17" s="24">
        <v>1</v>
      </c>
      <c r="D17" s="39">
        <f t="shared" si="3"/>
        <v>2</v>
      </c>
      <c r="E17" s="39">
        <f t="shared" si="0"/>
        <v>75</v>
      </c>
      <c r="F17" s="40">
        <f t="shared" si="4"/>
        <v>0.8</v>
      </c>
      <c r="G17" s="39">
        <f t="shared" si="5"/>
        <v>20</v>
      </c>
      <c r="H17" s="41">
        <f t="shared" si="6"/>
        <v>32</v>
      </c>
    </row>
    <row r="18" spans="1:8" x14ac:dyDescent="0.25">
      <c r="A18" s="24" t="s">
        <v>62</v>
      </c>
      <c r="B18" s="24" t="s">
        <v>65</v>
      </c>
      <c r="C18" s="24">
        <v>1</v>
      </c>
      <c r="D18" s="39">
        <f t="shared" si="3"/>
        <v>2</v>
      </c>
      <c r="E18" s="39">
        <f t="shared" si="0"/>
        <v>75</v>
      </c>
      <c r="F18" s="40">
        <f t="shared" si="4"/>
        <v>0.8</v>
      </c>
      <c r="G18" s="39">
        <f t="shared" si="5"/>
        <v>20</v>
      </c>
      <c r="H18" s="41">
        <f t="shared" si="6"/>
        <v>32</v>
      </c>
    </row>
    <row r="19" spans="1:8" x14ac:dyDescent="0.25">
      <c r="A19" s="24" t="s">
        <v>62</v>
      </c>
      <c r="B19" s="24" t="s">
        <v>6</v>
      </c>
      <c r="C19" s="24">
        <v>1</v>
      </c>
      <c r="D19" s="39">
        <f t="shared" si="3"/>
        <v>2</v>
      </c>
      <c r="E19" s="39">
        <f t="shared" si="0"/>
        <v>75</v>
      </c>
      <c r="F19" s="40">
        <f t="shared" si="4"/>
        <v>0.8</v>
      </c>
      <c r="G19" s="39">
        <f t="shared" si="5"/>
        <v>20</v>
      </c>
      <c r="H19" s="41">
        <f t="shared" si="6"/>
        <v>32</v>
      </c>
    </row>
    <row r="20" spans="1:8" x14ac:dyDescent="0.25">
      <c r="A20" s="24" t="s">
        <v>67</v>
      </c>
      <c r="B20" s="24" t="s">
        <v>63</v>
      </c>
      <c r="C20" s="24">
        <v>1</v>
      </c>
      <c r="D20" s="39">
        <f t="shared" si="3"/>
        <v>1</v>
      </c>
      <c r="E20" s="39">
        <f t="shared" si="0"/>
        <v>90</v>
      </c>
      <c r="F20" s="40">
        <f t="shared" si="4"/>
        <v>0.66666666666666663</v>
      </c>
      <c r="G20" s="39">
        <f t="shared" si="5"/>
        <v>20</v>
      </c>
      <c r="H20" s="41">
        <f t="shared" si="6"/>
        <v>13.333333333333332</v>
      </c>
    </row>
    <row r="21" spans="1:8" x14ac:dyDescent="0.25">
      <c r="A21" s="24" t="s">
        <v>67</v>
      </c>
      <c r="B21" s="24" t="s">
        <v>0</v>
      </c>
      <c r="C21" s="24">
        <v>1</v>
      </c>
      <c r="D21" s="39">
        <f t="shared" si="3"/>
        <v>1</v>
      </c>
      <c r="E21" s="39">
        <f t="shared" si="0"/>
        <v>90</v>
      </c>
      <c r="F21" s="40">
        <f t="shared" si="4"/>
        <v>0.66666666666666663</v>
      </c>
      <c r="G21" s="39">
        <f t="shared" si="5"/>
        <v>20</v>
      </c>
      <c r="H21" s="41">
        <f t="shared" si="6"/>
        <v>13.333333333333332</v>
      </c>
    </row>
    <row r="22" spans="1:8" x14ac:dyDescent="0.25">
      <c r="A22" s="24" t="s">
        <v>67</v>
      </c>
      <c r="B22" s="24" t="s">
        <v>76</v>
      </c>
      <c r="C22" s="24">
        <v>1</v>
      </c>
      <c r="D22" s="39">
        <f t="shared" si="3"/>
        <v>1</v>
      </c>
      <c r="E22" s="39">
        <f t="shared" si="0"/>
        <v>90</v>
      </c>
      <c r="F22" s="40">
        <f t="shared" si="4"/>
        <v>0.66666666666666663</v>
      </c>
      <c r="G22" s="39">
        <f t="shared" si="5"/>
        <v>20</v>
      </c>
      <c r="H22" s="41">
        <f t="shared" si="6"/>
        <v>13.333333333333332</v>
      </c>
    </row>
    <row r="23" spans="1:8" x14ac:dyDescent="0.25">
      <c r="A23" s="24" t="s">
        <v>67</v>
      </c>
      <c r="B23" s="24" t="s">
        <v>6</v>
      </c>
      <c r="C23" s="24">
        <v>1</v>
      </c>
      <c r="D23" s="39">
        <f t="shared" si="3"/>
        <v>1</v>
      </c>
      <c r="E23" s="39">
        <f t="shared" si="0"/>
        <v>90</v>
      </c>
      <c r="F23" s="40">
        <f t="shared" si="4"/>
        <v>0.66666666666666663</v>
      </c>
      <c r="G23" s="39">
        <f t="shared" si="5"/>
        <v>20</v>
      </c>
      <c r="H23" s="41">
        <f t="shared" si="6"/>
        <v>13.333333333333332</v>
      </c>
    </row>
    <row r="24" spans="1:8" x14ac:dyDescent="0.25">
      <c r="A24" s="24" t="s">
        <v>66</v>
      </c>
      <c r="B24" s="24" t="s">
        <v>63</v>
      </c>
      <c r="C24" s="24">
        <v>1</v>
      </c>
      <c r="D24" s="39">
        <f t="shared" si="3"/>
        <v>1</v>
      </c>
      <c r="E24" s="39">
        <f t="shared" si="0"/>
        <v>31</v>
      </c>
      <c r="F24" s="40">
        <f t="shared" si="4"/>
        <v>1.935483870967742</v>
      </c>
      <c r="G24" s="39">
        <f t="shared" si="5"/>
        <v>20</v>
      </c>
      <c r="H24" s="41">
        <f t="shared" si="6"/>
        <v>38.70967741935484</v>
      </c>
    </row>
    <row r="25" spans="1:8" x14ac:dyDescent="0.25">
      <c r="A25" s="24" t="s">
        <v>66</v>
      </c>
      <c r="B25" s="24" t="s">
        <v>0</v>
      </c>
      <c r="C25" s="24">
        <v>1</v>
      </c>
      <c r="D25" s="39">
        <f t="shared" si="3"/>
        <v>1</v>
      </c>
      <c r="E25" s="39">
        <f t="shared" si="0"/>
        <v>31</v>
      </c>
      <c r="F25" s="40">
        <f t="shared" si="4"/>
        <v>1.935483870967742</v>
      </c>
      <c r="G25" s="39">
        <f t="shared" si="5"/>
        <v>20</v>
      </c>
      <c r="H25" s="41">
        <f t="shared" si="6"/>
        <v>38.70967741935484</v>
      </c>
    </row>
    <row r="26" spans="1:8" x14ac:dyDescent="0.25">
      <c r="A26" s="24" t="s">
        <v>66</v>
      </c>
      <c r="B26" s="24" t="s">
        <v>76</v>
      </c>
      <c r="C26" s="24">
        <v>1</v>
      </c>
      <c r="D26" s="39">
        <f t="shared" si="3"/>
        <v>1</v>
      </c>
      <c r="E26" s="39">
        <f t="shared" si="0"/>
        <v>31</v>
      </c>
      <c r="F26" s="40">
        <f t="shared" si="4"/>
        <v>1.935483870967742</v>
      </c>
      <c r="G26" s="39">
        <f t="shared" si="5"/>
        <v>20</v>
      </c>
      <c r="H26" s="41">
        <f t="shared" si="6"/>
        <v>38.70967741935484</v>
      </c>
    </row>
    <row r="27" spans="1:8" x14ac:dyDescent="0.25">
      <c r="A27" s="24" t="s">
        <v>66</v>
      </c>
      <c r="B27" s="24" t="s">
        <v>11</v>
      </c>
      <c r="C27" s="24">
        <v>1</v>
      </c>
      <c r="D27" s="39">
        <f t="shared" si="3"/>
        <v>1</v>
      </c>
      <c r="E27" s="39">
        <f t="shared" si="0"/>
        <v>31</v>
      </c>
      <c r="F27" s="40">
        <f t="shared" si="4"/>
        <v>1.935483870967742</v>
      </c>
      <c r="G27" s="39">
        <f t="shared" si="5"/>
        <v>20</v>
      </c>
      <c r="H27" s="41">
        <f t="shared" si="6"/>
        <v>38.70967741935484</v>
      </c>
    </row>
    <row r="28" spans="1:8" x14ac:dyDescent="0.25">
      <c r="A28" s="24" t="s">
        <v>66</v>
      </c>
      <c r="B28" s="24" t="s">
        <v>12</v>
      </c>
      <c r="C28" s="24">
        <v>1</v>
      </c>
      <c r="D28" s="39">
        <f t="shared" si="3"/>
        <v>1</v>
      </c>
      <c r="E28" s="39">
        <f t="shared" si="0"/>
        <v>31</v>
      </c>
      <c r="F28" s="40">
        <f t="shared" si="4"/>
        <v>1.935483870967742</v>
      </c>
      <c r="G28" s="39">
        <f t="shared" si="5"/>
        <v>20</v>
      </c>
      <c r="H28" s="41">
        <f t="shared" si="6"/>
        <v>38.70967741935484</v>
      </c>
    </row>
    <row r="29" spans="1:8" x14ac:dyDescent="0.25">
      <c r="A29" s="24" t="s">
        <v>66</v>
      </c>
      <c r="B29" s="24" t="s">
        <v>6</v>
      </c>
      <c r="C29" s="24">
        <v>1</v>
      </c>
      <c r="D29" s="39">
        <f t="shared" si="3"/>
        <v>1</v>
      </c>
      <c r="E29" s="39">
        <f t="shared" si="0"/>
        <v>31</v>
      </c>
      <c r="F29" s="40">
        <f t="shared" si="4"/>
        <v>1.935483870967742</v>
      </c>
      <c r="G29" s="39">
        <f t="shared" si="5"/>
        <v>20</v>
      </c>
      <c r="H29" s="41">
        <f t="shared" si="6"/>
        <v>38.70967741935484</v>
      </c>
    </row>
    <row r="30" spans="1:8" x14ac:dyDescent="0.25">
      <c r="A30" s="24" t="s">
        <v>10</v>
      </c>
      <c r="B30" s="24" t="s">
        <v>63</v>
      </c>
      <c r="C30" s="24">
        <v>1</v>
      </c>
      <c r="D30" s="39">
        <f t="shared" si="3"/>
        <v>1</v>
      </c>
      <c r="E30" s="39">
        <f t="shared" si="0"/>
        <v>90</v>
      </c>
      <c r="F30" s="40">
        <f t="shared" si="4"/>
        <v>0.66666666666666663</v>
      </c>
      <c r="G30" s="39">
        <f t="shared" si="5"/>
        <v>20</v>
      </c>
      <c r="H30" s="41">
        <f t="shared" si="6"/>
        <v>13.333333333333332</v>
      </c>
    </row>
    <row r="31" spans="1:8" x14ac:dyDescent="0.25">
      <c r="A31" s="24" t="s">
        <v>10</v>
      </c>
      <c r="B31" s="24" t="s">
        <v>0</v>
      </c>
      <c r="C31" s="24">
        <v>1</v>
      </c>
      <c r="D31" s="39">
        <f t="shared" si="3"/>
        <v>1</v>
      </c>
      <c r="E31" s="39">
        <f t="shared" si="0"/>
        <v>90</v>
      </c>
      <c r="F31" s="40">
        <f t="shared" si="4"/>
        <v>0.66666666666666663</v>
      </c>
      <c r="G31" s="39">
        <f t="shared" si="5"/>
        <v>20</v>
      </c>
      <c r="H31" s="41">
        <f t="shared" si="6"/>
        <v>13.333333333333332</v>
      </c>
    </row>
    <row r="32" spans="1:8" x14ac:dyDescent="0.25">
      <c r="A32" s="24" t="s">
        <v>10</v>
      </c>
      <c r="B32" s="24" t="s">
        <v>4</v>
      </c>
      <c r="C32" s="24">
        <v>1</v>
      </c>
      <c r="D32" s="39">
        <f t="shared" si="3"/>
        <v>1</v>
      </c>
      <c r="E32" s="39">
        <f t="shared" si="0"/>
        <v>90</v>
      </c>
      <c r="F32" s="40">
        <f t="shared" si="4"/>
        <v>0.66666666666666663</v>
      </c>
      <c r="G32" s="39">
        <f t="shared" si="5"/>
        <v>20</v>
      </c>
      <c r="H32" s="41">
        <f t="shared" si="6"/>
        <v>13.333333333333332</v>
      </c>
    </row>
    <row r="33" spans="1:9" ht="21" customHeight="1" thickBot="1" x14ac:dyDescent="0.3">
      <c r="A33" s="24" t="s">
        <v>10</v>
      </c>
      <c r="B33" s="24" t="s">
        <v>6</v>
      </c>
      <c r="C33" s="24">
        <v>0</v>
      </c>
      <c r="D33" s="39">
        <f t="shared" si="3"/>
        <v>1</v>
      </c>
      <c r="E33" s="39">
        <f t="shared" si="0"/>
        <v>90</v>
      </c>
      <c r="F33" s="40">
        <f t="shared" si="4"/>
        <v>0</v>
      </c>
      <c r="G33" s="39">
        <f t="shared" si="5"/>
        <v>20</v>
      </c>
      <c r="H33" s="41">
        <f t="shared" si="6"/>
        <v>0</v>
      </c>
    </row>
    <row r="34" spans="1:9" ht="33.75" customHeight="1" x14ac:dyDescent="0.25">
      <c r="A34" s="59" t="s">
        <v>78</v>
      </c>
      <c r="B34" s="60"/>
    </row>
    <row r="35" spans="1:9" ht="67.5" customHeight="1" x14ac:dyDescent="0.3">
      <c r="A35" s="46" t="s">
        <v>77</v>
      </c>
      <c r="B35" s="46" t="s">
        <v>59</v>
      </c>
      <c r="C35" s="23" t="s">
        <v>57</v>
      </c>
      <c r="D35" s="23" t="s">
        <v>58</v>
      </c>
      <c r="E35" s="23"/>
      <c r="F35" s="47" t="s">
        <v>81</v>
      </c>
      <c r="G35" s="23" t="s">
        <v>56</v>
      </c>
      <c r="H35" s="23" t="s">
        <v>60</v>
      </c>
      <c r="I35" s="23" t="s">
        <v>61</v>
      </c>
    </row>
    <row r="36" spans="1:9" ht="37.5" x14ac:dyDescent="0.25">
      <c r="A36" s="46" t="s">
        <v>63</v>
      </c>
      <c r="B36" s="48">
        <v>520</v>
      </c>
      <c r="C36" s="41">
        <f>GETPIVOTDATA("Итого",$I$1,"transaction rq",A36)*3</f>
        <v>530.2828784119107</v>
      </c>
      <c r="D36" s="21">
        <f>1-B36/C36</f>
        <v>1.9391307603039754E-2</v>
      </c>
      <c r="E36" s="21"/>
      <c r="F36" s="39" t="str">
        <f>VLOOKUP(A36,Соответствие!A:B,2,FALSE)</f>
        <v>open_site</v>
      </c>
      <c r="G36" s="32">
        <f>C36/3</f>
        <v>176.76095947063689</v>
      </c>
      <c r="H36" s="24">
        <f>VLOOKUP(F36,SummaryReport!A:J,8,FALSE)</f>
        <v>178</v>
      </c>
      <c r="I36" s="22">
        <f t="shared" ref="I36:I47" si="8">1-G36/H36</f>
        <v>6.9609018503545839E-3</v>
      </c>
    </row>
    <row r="37" spans="1:9" ht="18.75" x14ac:dyDescent="0.25">
      <c r="A37" s="49" t="s">
        <v>0</v>
      </c>
      <c r="B37" s="48">
        <v>422</v>
      </c>
      <c r="C37" s="41">
        <f t="shared" ref="C37:C47" si="9">GETPIVOTDATA("Итого",$I$1,"transaction rq",A37)*3</f>
        <v>434.2828784119107</v>
      </c>
      <c r="D37" s="21">
        <f>1-B37/C37</f>
        <v>2.8283128399689272E-2</v>
      </c>
      <c r="E37" s="21"/>
      <c r="F37" s="39" t="str">
        <f>VLOOKUP(A37,Соответствие!A:B,2,FALSE)</f>
        <v>login</v>
      </c>
      <c r="G37" s="32">
        <f t="shared" ref="G37:G47" si="10">C37/3</f>
        <v>144.76095947063689</v>
      </c>
      <c r="H37" s="24">
        <f>VLOOKUP(F37,SummaryReport!A:J,8,FALSE)</f>
        <v>146</v>
      </c>
      <c r="I37" s="22">
        <f t="shared" si="8"/>
        <v>8.4865789682404547E-3</v>
      </c>
    </row>
    <row r="38" spans="1:9" ht="37.5" x14ac:dyDescent="0.25">
      <c r="A38" s="50" t="s">
        <v>76</v>
      </c>
      <c r="B38" s="48">
        <v>305</v>
      </c>
      <c r="C38" s="41">
        <f t="shared" si="9"/>
        <v>322.28287841191064</v>
      </c>
      <c r="D38" s="21">
        <f>1-B38/C38</f>
        <v>5.3626424391746141E-2</v>
      </c>
      <c r="E38" s="21"/>
      <c r="F38" s="39" t="str">
        <f>VLOOKUP(A38,Соответствие!A:B,2,FALSE)</f>
        <v>choose_flight</v>
      </c>
      <c r="G38" s="32">
        <f t="shared" si="10"/>
        <v>107.42762613730355</v>
      </c>
      <c r="H38" s="24">
        <f>VLOOKUP(F38,SummaryReport!A:J,8,FALSE)</f>
        <v>109</v>
      </c>
      <c r="I38" s="22">
        <f t="shared" si="8"/>
        <v>1.4425448281618847E-2</v>
      </c>
    </row>
    <row r="39" spans="1:9" ht="37.5" x14ac:dyDescent="0.25">
      <c r="A39" s="49" t="s">
        <v>11</v>
      </c>
      <c r="B39" s="48">
        <v>282</v>
      </c>
      <c r="C39" s="41">
        <f t="shared" si="9"/>
        <v>282.2828784119107</v>
      </c>
      <c r="D39" s="21">
        <f t="shared" ref="D39:D48" si="11">1-B39/C39</f>
        <v>1.0021097046414296E-3</v>
      </c>
      <c r="E39" s="21"/>
      <c r="F39" s="39" t="str">
        <f>VLOOKUP(A39,Соответствие!A:B,2,FALSE)</f>
        <v>flight_detail</v>
      </c>
      <c r="G39" s="32">
        <f t="shared" si="10"/>
        <v>94.094292803970234</v>
      </c>
      <c r="H39" s="24">
        <f>VLOOKUP(F39,SummaryReport!A:J,8,FALSE)</f>
        <v>94</v>
      </c>
      <c r="I39" s="22">
        <f t="shared" si="8"/>
        <v>-1.0031149358535885E-3</v>
      </c>
    </row>
    <row r="40" spans="1:9" ht="37.5" x14ac:dyDescent="0.25">
      <c r="A40" s="49" t="s">
        <v>12</v>
      </c>
      <c r="B40" s="48">
        <v>270</v>
      </c>
      <c r="C40" s="41">
        <f t="shared" si="9"/>
        <v>282.2828784119107</v>
      </c>
      <c r="D40" s="21">
        <f t="shared" si="11"/>
        <v>4.3512658227848222E-2</v>
      </c>
      <c r="E40" s="21"/>
      <c r="F40" s="39" t="str">
        <f>VLOOKUP(A40,Соответствие!A:B,2,FALSE)</f>
        <v>departure_time</v>
      </c>
      <c r="G40" s="32">
        <f t="shared" si="10"/>
        <v>94.094292803970234</v>
      </c>
      <c r="H40" s="24">
        <f>VLOOKUP(F40,SummaryReport!A:J,8,FALSE)</f>
        <v>93</v>
      </c>
      <c r="I40" s="22">
        <f t="shared" si="8"/>
        <v>-1.1766589290002516E-2</v>
      </c>
    </row>
    <row r="41" spans="1:9" ht="18.75" x14ac:dyDescent="0.25">
      <c r="A41" s="49" t="s">
        <v>3</v>
      </c>
      <c r="B41" s="48">
        <v>175</v>
      </c>
      <c r="C41" s="41">
        <f t="shared" si="9"/>
        <v>166.15384615384616</v>
      </c>
      <c r="D41" s="21">
        <f t="shared" si="11"/>
        <v>-5.32407407407407E-2</v>
      </c>
      <c r="E41" s="21"/>
      <c r="F41" s="39" t="str">
        <f>VLOOKUP(A41,Соответствие!A:B,2,FALSE)</f>
        <v>ticket_payment</v>
      </c>
      <c r="G41" s="32">
        <f t="shared" si="10"/>
        <v>55.384615384615387</v>
      </c>
      <c r="H41" s="24">
        <f>VLOOKUP(F41,SummaryReport!A:J,8,FALSE)</f>
        <v>54</v>
      </c>
      <c r="I41" s="22">
        <f t="shared" si="8"/>
        <v>-2.5641025641025772E-2</v>
      </c>
    </row>
    <row r="42" spans="1:9" ht="18.75" x14ac:dyDescent="0.25">
      <c r="A42" s="49" t="s">
        <v>4</v>
      </c>
      <c r="B42" s="48">
        <v>280</v>
      </c>
      <c r="C42" s="41">
        <f t="shared" si="9"/>
        <v>278.15384615384613</v>
      </c>
      <c r="D42" s="21">
        <f t="shared" si="11"/>
        <v>-6.6371681415930972E-3</v>
      </c>
      <c r="E42" s="51"/>
      <c r="F42" s="39" t="str">
        <f>VLOOKUP(A42,Соответствие!A:B,2,FALSE)</f>
        <v>itinerary</v>
      </c>
      <c r="G42" s="32">
        <f t="shared" si="10"/>
        <v>92.717948717948715</v>
      </c>
      <c r="H42" s="24">
        <f>VLOOKUP(F42,SummaryReport!A:J,8,FALSE)</f>
        <v>91</v>
      </c>
      <c r="I42" s="22">
        <f t="shared" si="8"/>
        <v>-1.8878557340095803E-2</v>
      </c>
    </row>
    <row r="43" spans="1:9" ht="18.75" x14ac:dyDescent="0.25">
      <c r="A43" s="49" t="s">
        <v>13</v>
      </c>
      <c r="B43" s="48">
        <v>73</v>
      </c>
      <c r="C43" s="41">
        <f t="shared" si="9"/>
        <v>72</v>
      </c>
      <c r="D43" s="21">
        <f t="shared" si="11"/>
        <v>-1.388888888888884E-2</v>
      </c>
      <c r="E43" s="21"/>
      <c r="F43" s="39" t="str">
        <f>VLOOKUP(A43,Соответствие!A:B,2,FALSE)</f>
        <v>removal</v>
      </c>
      <c r="G43" s="32">
        <f t="shared" si="10"/>
        <v>24</v>
      </c>
      <c r="H43" s="24">
        <f>VLOOKUP(F43,SummaryReport!A:J,8,FALSE)</f>
        <v>24</v>
      </c>
      <c r="I43" s="22">
        <f t="shared" si="8"/>
        <v>0</v>
      </c>
    </row>
    <row r="44" spans="1:9" ht="18.75" x14ac:dyDescent="0.25">
      <c r="A44" s="49" t="s">
        <v>6</v>
      </c>
      <c r="B44" s="48">
        <v>326</v>
      </c>
      <c r="C44" s="41">
        <f t="shared" si="9"/>
        <v>324.12903225806451</v>
      </c>
      <c r="D44" s="21">
        <f t="shared" si="11"/>
        <v>-5.7722929936305789E-3</v>
      </c>
      <c r="E44" s="21"/>
      <c r="F44" s="39" t="str">
        <f>VLOOKUP(A44,Соответствие!A:B,2,FALSE)</f>
        <v>logout</v>
      </c>
      <c r="G44" s="32">
        <f t="shared" si="10"/>
        <v>108.04301075268818</v>
      </c>
      <c r="H44" s="24">
        <f>VLOOKUP(F44,SummaryReport!A:J,8,FALSE)</f>
        <v>109</v>
      </c>
      <c r="I44" s="22">
        <f t="shared" si="8"/>
        <v>8.7797178652461172E-3</v>
      </c>
    </row>
    <row r="45" spans="1:9" ht="37.5" x14ac:dyDescent="0.25">
      <c r="A45" s="49" t="s">
        <v>109</v>
      </c>
      <c r="B45" s="48">
        <v>97</v>
      </c>
      <c r="C45" s="41">
        <f t="shared" si="9"/>
        <v>96</v>
      </c>
      <c r="D45" s="21">
        <f t="shared" si="11"/>
        <v>-1.0416666666666741E-2</v>
      </c>
      <c r="E45" s="21"/>
      <c r="F45" s="39" t="str">
        <f>VLOOKUP(A45,Соответствие!A:B,2,FALSE)</f>
        <v>user_registration</v>
      </c>
      <c r="G45" s="32">
        <f t="shared" si="10"/>
        <v>32</v>
      </c>
      <c r="H45" s="24">
        <f>VLOOKUP(F45,SummaryReport!A:J,8,FALSE)</f>
        <v>32</v>
      </c>
      <c r="I45" s="22">
        <f t="shared" si="8"/>
        <v>0</v>
      </c>
    </row>
    <row r="46" spans="1:9" ht="37.5" x14ac:dyDescent="0.25">
      <c r="A46" s="49" t="s">
        <v>64</v>
      </c>
      <c r="B46" s="48">
        <v>97</v>
      </c>
      <c r="C46" s="41">
        <f t="shared" si="9"/>
        <v>96</v>
      </c>
      <c r="D46" s="21">
        <f t="shared" si="11"/>
        <v>-1.0416666666666741E-2</v>
      </c>
      <c r="E46" s="21"/>
      <c r="F46" s="39" t="str">
        <f>VLOOKUP(A46,Соответствие!A:B,2,FALSE)</f>
        <v>customer_profile</v>
      </c>
      <c r="G46" s="32">
        <f t="shared" si="10"/>
        <v>32</v>
      </c>
      <c r="H46" s="24">
        <f>VLOOKUP(F46,SummaryReport!A:J,8,FALSE)</f>
        <v>32</v>
      </c>
      <c r="I46" s="22">
        <f t="shared" si="8"/>
        <v>0</v>
      </c>
    </row>
    <row r="47" spans="1:9" ht="37.5" x14ac:dyDescent="0.25">
      <c r="A47" s="49" t="s">
        <v>65</v>
      </c>
      <c r="B47" s="48">
        <v>97</v>
      </c>
      <c r="C47" s="41">
        <f t="shared" si="9"/>
        <v>96</v>
      </c>
      <c r="D47" s="21">
        <f t="shared" si="11"/>
        <v>-1.0416666666666741E-2</v>
      </c>
      <c r="E47" s="21"/>
      <c r="F47" s="39" t="str">
        <f>VLOOKUP(A47,Соответствие!A:B,2,FALSE)</f>
        <v>home</v>
      </c>
      <c r="G47" s="32">
        <f t="shared" si="10"/>
        <v>32</v>
      </c>
      <c r="H47" s="24">
        <f>VLOOKUP(F47,SummaryReport!A:J,8,FALSE)</f>
        <v>32</v>
      </c>
      <c r="I47" s="22">
        <f t="shared" si="8"/>
        <v>0</v>
      </c>
    </row>
    <row r="48" spans="1:9" ht="19.5" thickBot="1" x14ac:dyDescent="0.3">
      <c r="A48" s="42" t="s">
        <v>7</v>
      </c>
      <c r="B48" s="43">
        <f>SUM(B36:B47)</f>
        <v>2944</v>
      </c>
      <c r="C48" s="44">
        <f>SUM(C36:C47)</f>
        <v>2979.8511166253102</v>
      </c>
      <c r="D48" s="45">
        <f t="shared" si="11"/>
        <v>1.203117713676638E-2</v>
      </c>
    </row>
    <row r="49" spans="1:10" x14ac:dyDescent="0.25">
      <c r="I49" s="26"/>
    </row>
    <row r="50" spans="1:10" x14ac:dyDescent="0.25">
      <c r="C50" s="26" t="s">
        <v>75</v>
      </c>
      <c r="D50" s="26"/>
      <c r="E50" s="26"/>
      <c r="F50" s="26"/>
      <c r="G50" s="26"/>
      <c r="H50" s="26"/>
    </row>
    <row r="51" spans="1:10" x14ac:dyDescent="0.25">
      <c r="B51" t="s">
        <v>83</v>
      </c>
      <c r="C51" t="s">
        <v>74</v>
      </c>
      <c r="D51" t="s">
        <v>70</v>
      </c>
      <c r="E51" t="s">
        <v>72</v>
      </c>
      <c r="F51" t="s">
        <v>71</v>
      </c>
      <c r="G51" t="s">
        <v>73</v>
      </c>
      <c r="H51" t="s">
        <v>82</v>
      </c>
    </row>
    <row r="52" spans="1:10" x14ac:dyDescent="0.25">
      <c r="A52" s="33" t="s">
        <v>8</v>
      </c>
      <c r="B52" s="34">
        <f>124/3</f>
        <v>41.333333333333336</v>
      </c>
      <c r="C52" s="28">
        <v>57</v>
      </c>
      <c r="D52" s="27">
        <f>60/C52</f>
        <v>1.0526315789473684</v>
      </c>
      <c r="E52" s="31">
        <v>20</v>
      </c>
      <c r="F52" s="29">
        <f>B52/(D52*E52)</f>
        <v>1.9633333333333336</v>
      </c>
      <c r="G52" s="19">
        <f>ROUND(F52,0)</f>
        <v>2</v>
      </c>
      <c r="H52" s="19">
        <f>G52*D52*E52</f>
        <v>42.105263157894733</v>
      </c>
      <c r="I52" s="25">
        <f>1-B52/H52</f>
        <v>1.8333333333333202E-2</v>
      </c>
    </row>
    <row r="53" spans="1:10" x14ac:dyDescent="0.25">
      <c r="A53" s="33" t="s">
        <v>91</v>
      </c>
      <c r="B53" s="34">
        <f>150/3</f>
        <v>50</v>
      </c>
      <c r="C53" s="28">
        <v>25</v>
      </c>
      <c r="D53" s="27">
        <f>60/C53</f>
        <v>2.4</v>
      </c>
      <c r="E53" s="31">
        <v>20</v>
      </c>
      <c r="F53" s="29">
        <f>B53/(D53*E53)</f>
        <v>1.0416666666666667</v>
      </c>
      <c r="G53" s="19">
        <f>ROUND(F53,0)</f>
        <v>1</v>
      </c>
      <c r="H53" s="19">
        <f>G53*D53*E53</f>
        <v>48</v>
      </c>
      <c r="I53" s="25">
        <f>1-B53/H53</f>
        <v>-4.1666666666666741E-2</v>
      </c>
    </row>
    <row r="54" spans="1:10" x14ac:dyDescent="0.25">
      <c r="A54" s="33" t="s">
        <v>84</v>
      </c>
      <c r="B54" s="35">
        <f>30/3</f>
        <v>10</v>
      </c>
      <c r="C54" s="30">
        <v>115</v>
      </c>
      <c r="D54" s="27">
        <f>60/C54</f>
        <v>0.52173913043478259</v>
      </c>
      <c r="E54" s="31">
        <v>20</v>
      </c>
      <c r="F54" s="29">
        <f>B54/(D54*E54)</f>
        <v>0.95833333333333337</v>
      </c>
      <c r="G54" s="19">
        <v>1</v>
      </c>
      <c r="H54" s="19">
        <f>G54*D54*E54</f>
        <v>10.434782608695652</v>
      </c>
      <c r="I54" s="25">
        <f>1-B54/H54</f>
        <v>4.166666666666663E-2</v>
      </c>
    </row>
    <row r="55" spans="1:10" x14ac:dyDescent="0.25">
      <c r="A55" s="33" t="s">
        <v>68</v>
      </c>
      <c r="B55" s="34">
        <f>20/3</f>
        <v>6.666666666666667</v>
      </c>
      <c r="C55" s="28">
        <v>180</v>
      </c>
      <c r="D55" s="27">
        <f>60/C55</f>
        <v>0.33333333333333331</v>
      </c>
      <c r="E55" s="31">
        <v>20</v>
      </c>
      <c r="F55" s="29">
        <f>B55/(D55*E55)</f>
        <v>1.0000000000000002</v>
      </c>
      <c r="G55" s="19">
        <v>1</v>
      </c>
      <c r="H55" s="19">
        <f>G55*D55*E55</f>
        <v>6.6666666666666661</v>
      </c>
      <c r="I55" s="25">
        <f>1-B55/H55</f>
        <v>0</v>
      </c>
    </row>
    <row r="56" spans="1:10" x14ac:dyDescent="0.25">
      <c r="A56" s="33" t="s">
        <v>69</v>
      </c>
      <c r="B56" s="34">
        <f>120/3</f>
        <v>40</v>
      </c>
      <c r="C56" s="28">
        <v>30</v>
      </c>
      <c r="D56" s="27">
        <f>60/C56</f>
        <v>2</v>
      </c>
      <c r="E56" s="31">
        <v>20</v>
      </c>
      <c r="F56" s="29">
        <f>B56/(D56*E56)</f>
        <v>1</v>
      </c>
      <c r="G56" s="19">
        <f>ROUND(F56,0)</f>
        <v>1</v>
      </c>
      <c r="H56" s="19">
        <f>G56*D56*E56</f>
        <v>40</v>
      </c>
      <c r="I56" s="25">
        <f>1-B56/H56</f>
        <v>0</v>
      </c>
    </row>
    <row r="57" spans="1:10" x14ac:dyDescent="0.25">
      <c r="G57" s="19">
        <f>SUM(G52:G56)</f>
        <v>6</v>
      </c>
    </row>
    <row r="60" spans="1:10" x14ac:dyDescent="0.25">
      <c r="A60" t="s">
        <v>94</v>
      </c>
      <c r="B60" t="s">
        <v>95</v>
      </c>
      <c r="C60" t="s">
        <v>96</v>
      </c>
      <c r="D60" t="s">
        <v>46</v>
      </c>
      <c r="E60" t="s">
        <v>97</v>
      </c>
      <c r="F60" t="s">
        <v>55</v>
      </c>
      <c r="G60" t="s">
        <v>7</v>
      </c>
      <c r="I60" s="16" t="s">
        <v>40</v>
      </c>
      <c r="J60" t="s">
        <v>52</v>
      </c>
    </row>
    <row r="61" spans="1:10" x14ac:dyDescent="0.25">
      <c r="A61" t="s">
        <v>8</v>
      </c>
      <c r="B61" t="s">
        <v>85</v>
      </c>
      <c r="C61" s="19">
        <f>VLOOKUP(A61,$A$52:$H$56,6,FALSE)</f>
        <v>1.9633333333333336</v>
      </c>
      <c r="D61">
        <f>VLOOKUP(A61,$A$52:$H$56,3,FALSE)</f>
        <v>57</v>
      </c>
      <c r="E61" s="19">
        <f>60/D61</f>
        <v>1.0526315789473684</v>
      </c>
      <c r="F61">
        <v>20</v>
      </c>
      <c r="G61" s="19">
        <f>C61*E61*F61</f>
        <v>41.333333333333336</v>
      </c>
      <c r="I61" s="17" t="s">
        <v>88</v>
      </c>
      <c r="J61" s="19">
        <v>48</v>
      </c>
    </row>
    <row r="62" spans="1:10" x14ac:dyDescent="0.25">
      <c r="A62" t="s">
        <v>8</v>
      </c>
      <c r="B62" t="s">
        <v>67</v>
      </c>
      <c r="C62" s="19">
        <f t="shared" ref="C62:C86" si="12">VLOOKUP(A62,$A$52:$H$56,6,FALSE)</f>
        <v>1.9633333333333336</v>
      </c>
      <c r="D62">
        <f t="shared" ref="D62:D86" si="13">VLOOKUP(A62,$A$52:$H$56,3,FALSE)</f>
        <v>57</v>
      </c>
      <c r="E62" s="19">
        <f t="shared" ref="E62:E86" si="14">60/D62</f>
        <v>1.0526315789473684</v>
      </c>
      <c r="F62">
        <v>20</v>
      </c>
      <c r="G62" s="19">
        <f t="shared" ref="G62:G86" si="15">C62*E62*F62</f>
        <v>41.333333333333336</v>
      </c>
      <c r="I62" s="17" t="s">
        <v>85</v>
      </c>
      <c r="J62" s="19">
        <v>154.66666666666669</v>
      </c>
    </row>
    <row r="63" spans="1:10" x14ac:dyDescent="0.25">
      <c r="A63" t="s">
        <v>8</v>
      </c>
      <c r="B63" t="s">
        <v>86</v>
      </c>
      <c r="C63" s="19">
        <f t="shared" si="12"/>
        <v>1.9633333333333336</v>
      </c>
      <c r="D63">
        <f t="shared" si="13"/>
        <v>57</v>
      </c>
      <c r="E63" s="19">
        <f t="shared" si="14"/>
        <v>1.0526315789473684</v>
      </c>
      <c r="F63">
        <v>20</v>
      </c>
      <c r="G63" s="19">
        <f t="shared" si="15"/>
        <v>41.333333333333336</v>
      </c>
      <c r="I63" s="17" t="s">
        <v>87</v>
      </c>
      <c r="J63" s="19">
        <v>48</v>
      </c>
    </row>
    <row r="64" spans="1:10" x14ac:dyDescent="0.25">
      <c r="A64" t="s">
        <v>8</v>
      </c>
      <c r="B64" t="s">
        <v>87</v>
      </c>
      <c r="C64" s="19">
        <f t="shared" si="12"/>
        <v>1.9633333333333336</v>
      </c>
      <c r="D64">
        <f t="shared" si="13"/>
        <v>57</v>
      </c>
      <c r="E64" s="19">
        <f t="shared" si="14"/>
        <v>1.0526315789473684</v>
      </c>
      <c r="F64">
        <v>20</v>
      </c>
      <c r="G64" s="19">
        <f t="shared" si="15"/>
        <v>41.333333333333336</v>
      </c>
      <c r="I64" s="36" t="s">
        <v>90</v>
      </c>
      <c r="J64" s="19">
        <v>148</v>
      </c>
    </row>
    <row r="65" spans="1:10" x14ac:dyDescent="0.25">
      <c r="A65" t="s">
        <v>8</v>
      </c>
      <c r="B65" t="s">
        <v>88</v>
      </c>
      <c r="C65" s="19">
        <f t="shared" si="12"/>
        <v>1.9633333333333336</v>
      </c>
      <c r="D65">
        <f t="shared" si="13"/>
        <v>57</v>
      </c>
      <c r="E65" s="19">
        <f t="shared" si="14"/>
        <v>1.0526315789473684</v>
      </c>
      <c r="F65">
        <v>20</v>
      </c>
      <c r="G65" s="19">
        <f t="shared" si="15"/>
        <v>41.333333333333336</v>
      </c>
      <c r="I65" s="36" t="s">
        <v>67</v>
      </c>
      <c r="J65" s="19">
        <v>148</v>
      </c>
    </row>
    <row r="66" spans="1:10" x14ac:dyDescent="0.25">
      <c r="A66" t="s">
        <v>8</v>
      </c>
      <c r="B66" t="s">
        <v>89</v>
      </c>
      <c r="C66" s="19">
        <f t="shared" si="12"/>
        <v>1.9633333333333336</v>
      </c>
      <c r="D66">
        <f t="shared" si="13"/>
        <v>57</v>
      </c>
      <c r="E66" s="19">
        <f t="shared" si="14"/>
        <v>1.0526315789473684</v>
      </c>
      <c r="F66">
        <v>20</v>
      </c>
      <c r="G66" s="19">
        <f t="shared" si="15"/>
        <v>41.333333333333336</v>
      </c>
      <c r="I66" s="17" t="s">
        <v>86</v>
      </c>
      <c r="J66" s="19">
        <v>48</v>
      </c>
    </row>
    <row r="67" spans="1:10" x14ac:dyDescent="0.25">
      <c r="A67" t="s">
        <v>8</v>
      </c>
      <c r="B67" t="s">
        <v>90</v>
      </c>
      <c r="C67" s="19">
        <f t="shared" si="12"/>
        <v>1.9633333333333336</v>
      </c>
      <c r="D67">
        <f t="shared" si="13"/>
        <v>57</v>
      </c>
      <c r="E67" s="19">
        <f t="shared" si="14"/>
        <v>1.0526315789473684</v>
      </c>
      <c r="F67">
        <v>20</v>
      </c>
      <c r="G67" s="19">
        <f t="shared" si="15"/>
        <v>41.333333333333336</v>
      </c>
      <c r="I67" s="36" t="s">
        <v>89</v>
      </c>
      <c r="J67" s="19">
        <v>41.333333333333336</v>
      </c>
    </row>
    <row r="68" spans="1:10" x14ac:dyDescent="0.25">
      <c r="A68" t="s">
        <v>91</v>
      </c>
      <c r="B68" t="s">
        <v>85</v>
      </c>
      <c r="C68" s="19">
        <f t="shared" si="12"/>
        <v>1.0416666666666667</v>
      </c>
      <c r="D68">
        <f t="shared" si="13"/>
        <v>25</v>
      </c>
      <c r="E68" s="19">
        <f t="shared" si="14"/>
        <v>2.4</v>
      </c>
      <c r="F68">
        <v>20</v>
      </c>
      <c r="G68" s="19">
        <f t="shared" si="15"/>
        <v>50</v>
      </c>
      <c r="I68" s="17" t="s">
        <v>92</v>
      </c>
      <c r="J68" s="19">
        <v>50</v>
      </c>
    </row>
    <row r="69" spans="1:10" x14ac:dyDescent="0.25">
      <c r="A69" t="s">
        <v>91</v>
      </c>
      <c r="B69" t="s">
        <v>67</v>
      </c>
      <c r="C69" s="19">
        <f t="shared" si="12"/>
        <v>1.0416666666666667</v>
      </c>
      <c r="D69">
        <f t="shared" si="13"/>
        <v>25</v>
      </c>
      <c r="E69" s="19">
        <f t="shared" si="14"/>
        <v>2.4</v>
      </c>
      <c r="F69">
        <v>20</v>
      </c>
      <c r="G69" s="19">
        <f t="shared" si="15"/>
        <v>50</v>
      </c>
      <c r="I69" s="36" t="s">
        <v>93</v>
      </c>
      <c r="J69" s="19">
        <v>10</v>
      </c>
    </row>
    <row r="70" spans="1:10" x14ac:dyDescent="0.25">
      <c r="A70" t="s">
        <v>91</v>
      </c>
      <c r="B70" t="s">
        <v>90</v>
      </c>
      <c r="C70" s="19">
        <f t="shared" si="12"/>
        <v>1.0416666666666667</v>
      </c>
      <c r="D70">
        <f t="shared" si="13"/>
        <v>25</v>
      </c>
      <c r="E70" s="19">
        <f t="shared" si="14"/>
        <v>2.4</v>
      </c>
      <c r="F70">
        <v>20</v>
      </c>
      <c r="G70" s="19">
        <f t="shared" si="15"/>
        <v>50</v>
      </c>
      <c r="I70" s="17" t="s">
        <v>41</v>
      </c>
      <c r="J70" s="15">
        <v>696.00000000000011</v>
      </c>
    </row>
    <row r="71" spans="1:10" x14ac:dyDescent="0.25">
      <c r="A71" t="s">
        <v>84</v>
      </c>
      <c r="B71" t="s">
        <v>85</v>
      </c>
      <c r="C71" s="19">
        <f t="shared" si="12"/>
        <v>0.95833333333333337</v>
      </c>
      <c r="D71">
        <f t="shared" si="13"/>
        <v>115</v>
      </c>
      <c r="E71" s="19">
        <f t="shared" si="14"/>
        <v>0.52173913043478259</v>
      </c>
      <c r="F71">
        <v>20</v>
      </c>
      <c r="G71" s="19">
        <f t="shared" si="15"/>
        <v>10</v>
      </c>
    </row>
    <row r="72" spans="1:10" x14ac:dyDescent="0.25">
      <c r="A72" t="s">
        <v>84</v>
      </c>
      <c r="B72" t="s">
        <v>67</v>
      </c>
      <c r="C72" s="19">
        <f t="shared" si="12"/>
        <v>0.95833333333333337</v>
      </c>
      <c r="D72">
        <f t="shared" si="13"/>
        <v>115</v>
      </c>
      <c r="E72" s="19">
        <f t="shared" si="14"/>
        <v>0.52173913043478259</v>
      </c>
      <c r="F72">
        <v>20</v>
      </c>
      <c r="G72" s="19">
        <f t="shared" si="15"/>
        <v>10</v>
      </c>
    </row>
    <row r="73" spans="1:10" x14ac:dyDescent="0.25">
      <c r="A73" t="s">
        <v>84</v>
      </c>
      <c r="B73" t="s">
        <v>92</v>
      </c>
      <c r="C73" s="19">
        <f t="shared" si="12"/>
        <v>0.95833333333333337</v>
      </c>
      <c r="D73">
        <f t="shared" si="13"/>
        <v>115</v>
      </c>
      <c r="E73" s="19">
        <f t="shared" si="14"/>
        <v>0.52173913043478259</v>
      </c>
      <c r="F73">
        <v>20</v>
      </c>
      <c r="G73" s="19">
        <f t="shared" si="15"/>
        <v>10</v>
      </c>
    </row>
    <row r="74" spans="1:10" x14ac:dyDescent="0.25">
      <c r="A74" t="s">
        <v>84</v>
      </c>
      <c r="B74" t="s">
        <v>93</v>
      </c>
      <c r="C74" s="19">
        <f t="shared" si="12"/>
        <v>0.95833333333333337</v>
      </c>
      <c r="D74">
        <f t="shared" si="13"/>
        <v>115</v>
      </c>
      <c r="E74" s="19">
        <f t="shared" si="14"/>
        <v>0.52173913043478259</v>
      </c>
      <c r="F74">
        <v>20</v>
      </c>
      <c r="G74" s="19">
        <f t="shared" si="15"/>
        <v>10</v>
      </c>
    </row>
    <row r="75" spans="1:10" x14ac:dyDescent="0.25">
      <c r="A75" t="s">
        <v>84</v>
      </c>
      <c r="B75" t="s">
        <v>90</v>
      </c>
      <c r="C75" s="19">
        <f t="shared" si="12"/>
        <v>0.95833333333333337</v>
      </c>
      <c r="D75">
        <f t="shared" si="13"/>
        <v>115</v>
      </c>
      <c r="E75" s="19">
        <f t="shared" si="14"/>
        <v>0.52173913043478259</v>
      </c>
      <c r="F75">
        <v>20</v>
      </c>
      <c r="G75" s="19">
        <f t="shared" si="15"/>
        <v>10</v>
      </c>
    </row>
    <row r="76" spans="1:10" x14ac:dyDescent="0.25">
      <c r="A76" t="s">
        <v>68</v>
      </c>
      <c r="B76" t="s">
        <v>85</v>
      </c>
      <c r="C76" s="19">
        <f t="shared" si="12"/>
        <v>1.0000000000000002</v>
      </c>
      <c r="D76">
        <f t="shared" si="13"/>
        <v>180</v>
      </c>
      <c r="E76" s="19">
        <f t="shared" si="14"/>
        <v>0.33333333333333331</v>
      </c>
      <c r="F76">
        <v>20</v>
      </c>
      <c r="G76" s="19">
        <f t="shared" si="15"/>
        <v>6.6666666666666679</v>
      </c>
    </row>
    <row r="77" spans="1:10" x14ac:dyDescent="0.25">
      <c r="A77" t="s">
        <v>68</v>
      </c>
      <c r="B77" t="s">
        <v>85</v>
      </c>
      <c r="C77" s="19">
        <f t="shared" si="12"/>
        <v>1.0000000000000002</v>
      </c>
      <c r="D77">
        <f t="shared" si="13"/>
        <v>180</v>
      </c>
      <c r="E77" s="19">
        <f>60/D77</f>
        <v>0.33333333333333331</v>
      </c>
      <c r="F77">
        <v>20</v>
      </c>
      <c r="G77" s="19">
        <f t="shared" si="15"/>
        <v>6.6666666666666679</v>
      </c>
    </row>
    <row r="78" spans="1:10" x14ac:dyDescent="0.25">
      <c r="A78" t="s">
        <v>68</v>
      </c>
      <c r="B78" t="s">
        <v>67</v>
      </c>
      <c r="C78" s="19">
        <f t="shared" si="12"/>
        <v>1.0000000000000002</v>
      </c>
      <c r="D78">
        <f t="shared" si="13"/>
        <v>180</v>
      </c>
      <c r="E78" s="19">
        <f t="shared" si="14"/>
        <v>0.33333333333333331</v>
      </c>
      <c r="F78">
        <v>20</v>
      </c>
      <c r="G78" s="19">
        <f t="shared" si="15"/>
        <v>6.6666666666666679</v>
      </c>
    </row>
    <row r="79" spans="1:10" x14ac:dyDescent="0.25">
      <c r="A79" t="s">
        <v>68</v>
      </c>
      <c r="B79" t="s">
        <v>86</v>
      </c>
      <c r="C79" s="19">
        <f t="shared" si="12"/>
        <v>1.0000000000000002</v>
      </c>
      <c r="D79">
        <f t="shared" si="13"/>
        <v>180</v>
      </c>
      <c r="E79" s="19">
        <f t="shared" si="14"/>
        <v>0.33333333333333331</v>
      </c>
      <c r="F79">
        <v>20</v>
      </c>
      <c r="G79" s="19">
        <f t="shared" si="15"/>
        <v>6.6666666666666679</v>
      </c>
    </row>
    <row r="80" spans="1:10" x14ac:dyDescent="0.25">
      <c r="A80" t="s">
        <v>68</v>
      </c>
      <c r="B80" t="s">
        <v>87</v>
      </c>
      <c r="C80" s="19">
        <f t="shared" si="12"/>
        <v>1.0000000000000002</v>
      </c>
      <c r="D80">
        <f t="shared" si="13"/>
        <v>180</v>
      </c>
      <c r="E80" s="19">
        <f t="shared" si="14"/>
        <v>0.33333333333333331</v>
      </c>
      <c r="F80">
        <v>20</v>
      </c>
      <c r="G80" s="19">
        <f t="shared" si="15"/>
        <v>6.6666666666666679</v>
      </c>
    </row>
    <row r="81" spans="1:7" x14ac:dyDescent="0.25">
      <c r="A81" t="s">
        <v>68</v>
      </c>
      <c r="B81" t="s">
        <v>88</v>
      </c>
      <c r="C81" s="19">
        <f t="shared" si="12"/>
        <v>1.0000000000000002</v>
      </c>
      <c r="D81">
        <f t="shared" si="13"/>
        <v>180</v>
      </c>
      <c r="E81" s="19">
        <f t="shared" si="14"/>
        <v>0.33333333333333331</v>
      </c>
      <c r="F81">
        <v>20</v>
      </c>
      <c r="G81" s="19">
        <f t="shared" si="15"/>
        <v>6.6666666666666679</v>
      </c>
    </row>
    <row r="82" spans="1:7" x14ac:dyDescent="0.25">
      <c r="A82" t="s">
        <v>68</v>
      </c>
      <c r="B82" t="s">
        <v>90</v>
      </c>
      <c r="C82" s="19">
        <f t="shared" si="12"/>
        <v>1.0000000000000002</v>
      </c>
      <c r="D82">
        <f t="shared" si="13"/>
        <v>180</v>
      </c>
      <c r="E82" s="19">
        <f t="shared" si="14"/>
        <v>0.33333333333333331</v>
      </c>
      <c r="F82">
        <v>20</v>
      </c>
      <c r="G82" s="19">
        <f t="shared" si="15"/>
        <v>6.6666666666666679</v>
      </c>
    </row>
    <row r="83" spans="1:7" x14ac:dyDescent="0.25">
      <c r="A83" t="s">
        <v>69</v>
      </c>
      <c r="B83" t="s">
        <v>85</v>
      </c>
      <c r="C83" s="19">
        <f t="shared" si="12"/>
        <v>1</v>
      </c>
      <c r="D83">
        <f t="shared" si="13"/>
        <v>30</v>
      </c>
      <c r="E83" s="19">
        <f t="shared" si="14"/>
        <v>2</v>
      </c>
      <c r="F83">
        <v>20</v>
      </c>
      <c r="G83" s="19">
        <f t="shared" si="15"/>
        <v>40</v>
      </c>
    </row>
    <row r="84" spans="1:7" x14ac:dyDescent="0.25">
      <c r="A84" t="s">
        <v>69</v>
      </c>
      <c r="B84" t="s">
        <v>67</v>
      </c>
      <c r="C84" s="19">
        <f t="shared" si="12"/>
        <v>1</v>
      </c>
      <c r="D84">
        <f t="shared" si="13"/>
        <v>30</v>
      </c>
      <c r="E84" s="19">
        <f t="shared" si="14"/>
        <v>2</v>
      </c>
      <c r="F84">
        <v>20</v>
      </c>
      <c r="G84" s="19">
        <f t="shared" si="15"/>
        <v>40</v>
      </c>
    </row>
    <row r="85" spans="1:7" x14ac:dyDescent="0.25">
      <c r="A85" t="s">
        <v>69</v>
      </c>
      <c r="B85" t="s">
        <v>92</v>
      </c>
      <c r="C85" s="19">
        <f t="shared" si="12"/>
        <v>1</v>
      </c>
      <c r="D85">
        <f t="shared" si="13"/>
        <v>30</v>
      </c>
      <c r="E85" s="19">
        <f t="shared" si="14"/>
        <v>2</v>
      </c>
      <c r="F85">
        <v>20</v>
      </c>
      <c r="G85" s="19">
        <f t="shared" si="15"/>
        <v>40</v>
      </c>
    </row>
    <row r="86" spans="1:7" x14ac:dyDescent="0.25">
      <c r="A86" t="s">
        <v>69</v>
      </c>
      <c r="B86" t="s">
        <v>90</v>
      </c>
      <c r="C86" s="19">
        <f t="shared" si="12"/>
        <v>1</v>
      </c>
      <c r="D86">
        <f t="shared" si="13"/>
        <v>30</v>
      </c>
      <c r="E86" s="19">
        <f t="shared" si="14"/>
        <v>2</v>
      </c>
      <c r="F86">
        <v>20</v>
      </c>
      <c r="G86" s="19">
        <f t="shared" si="15"/>
        <v>40</v>
      </c>
    </row>
  </sheetData>
  <mergeCells count="1">
    <mergeCell ref="A34:B34"/>
  </mergeCell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 x14ac:dyDescent="0.25"/>
  <cols>
    <col min="1" max="1" width="47.42578125" bestFit="1" customWidth="1"/>
    <col min="2" max="2" width="22.85546875" customWidth="1"/>
  </cols>
  <sheetData>
    <row r="1" spans="1:2" x14ac:dyDescent="0.25">
      <c r="A1" s="39" t="s">
        <v>79</v>
      </c>
      <c r="B1" s="39" t="s">
        <v>80</v>
      </c>
    </row>
    <row r="2" spans="1:2" x14ac:dyDescent="0.25">
      <c r="A2" s="39" t="str">
        <f>'Автоматизированный расчет'!A36</f>
        <v>Главная Welcome страница</v>
      </c>
      <c r="B2" s="39" t="s">
        <v>99</v>
      </c>
    </row>
    <row r="3" spans="1:2" x14ac:dyDescent="0.25">
      <c r="A3" s="39" t="str">
        <f>'Автоматизированный расчет'!A37</f>
        <v>Вход в систему</v>
      </c>
      <c r="B3" s="39" t="s">
        <v>24</v>
      </c>
    </row>
    <row r="4" spans="1:2" x14ac:dyDescent="0.25">
      <c r="A4" s="39" t="str">
        <f>'Автоматизированный расчет'!A38</f>
        <v>Переход на страницу поиска билетов</v>
      </c>
      <c r="B4" s="39" t="s">
        <v>100</v>
      </c>
    </row>
    <row r="5" spans="1:2" x14ac:dyDescent="0.25">
      <c r="A5" s="39" t="str">
        <f>'Автоматизированный расчет'!A39</f>
        <v xml:space="preserve">Заполнение полей для поиска билета </v>
      </c>
      <c r="B5" s="39" t="s">
        <v>101</v>
      </c>
    </row>
    <row r="6" spans="1:2" x14ac:dyDescent="0.25">
      <c r="A6" s="39" t="str">
        <f>'Автоматизированный расчет'!A40</f>
        <v xml:space="preserve">Выбор рейса из найденных </v>
      </c>
      <c r="B6" s="39" t="s">
        <v>102</v>
      </c>
    </row>
    <row r="7" spans="1:2" x14ac:dyDescent="0.25">
      <c r="A7" s="39" t="str">
        <f>'Автоматизированный расчет'!A41</f>
        <v>Оплата билета</v>
      </c>
      <c r="B7" s="39" t="s">
        <v>103</v>
      </c>
    </row>
    <row r="8" spans="1:2" x14ac:dyDescent="0.25">
      <c r="A8" s="39" t="str">
        <f>'Автоматизированный расчет'!A42</f>
        <v>Просмотр квитанций</v>
      </c>
      <c r="B8" s="58" t="s">
        <v>108</v>
      </c>
    </row>
    <row r="9" spans="1:2" x14ac:dyDescent="0.25">
      <c r="A9" s="39" t="str">
        <f>'Автоматизированный расчет'!A43</f>
        <v xml:space="preserve">Отмена бронирования </v>
      </c>
      <c r="B9" s="39" t="s">
        <v>104</v>
      </c>
    </row>
    <row r="10" spans="1:2" x14ac:dyDescent="0.25">
      <c r="A10" s="39" t="str">
        <f>'Автоматизированный расчет'!A44</f>
        <v>Выход из системы</v>
      </c>
      <c r="B10" s="39" t="s">
        <v>25</v>
      </c>
    </row>
    <row r="11" spans="1:2" x14ac:dyDescent="0.25">
      <c r="A11" s="39" t="str">
        <f>'Автоматизированный расчет'!A45</f>
        <v>Перeход на страницу регистрации</v>
      </c>
      <c r="B11" s="53" t="s">
        <v>105</v>
      </c>
    </row>
    <row r="12" spans="1:2" x14ac:dyDescent="0.25">
      <c r="A12" s="39" t="str">
        <f>'Автоматизированный расчет'!A46</f>
        <v>Заполнение полей регистарции</v>
      </c>
      <c r="B12" s="53" t="s">
        <v>106</v>
      </c>
    </row>
    <row r="13" spans="1:2" x14ac:dyDescent="0.25">
      <c r="A13" s="39" t="str">
        <f>'Автоматизированный расчет'!A47</f>
        <v>Переход на следуюущий эран после регистарции</v>
      </c>
      <c r="B13" s="53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3" sqref="F23"/>
    </sheetView>
  </sheetViews>
  <sheetFormatPr defaultRowHeight="15" x14ac:dyDescent="0.25"/>
  <cols>
    <col min="1" max="1" width="36.42578125" bestFit="1" customWidth="1"/>
  </cols>
  <sheetData>
    <row r="1" spans="1:10" x14ac:dyDescent="0.25">
      <c r="A1" s="62" t="s">
        <v>27</v>
      </c>
      <c r="B1" s="62" t="s">
        <v>111</v>
      </c>
      <c r="C1" s="62" t="s">
        <v>112</v>
      </c>
      <c r="D1" s="62" t="s">
        <v>113</v>
      </c>
      <c r="E1" s="62" t="s">
        <v>114</v>
      </c>
      <c r="F1" s="62" t="s">
        <v>115</v>
      </c>
      <c r="G1" s="62" t="s">
        <v>116</v>
      </c>
      <c r="H1" s="62" t="s">
        <v>28</v>
      </c>
      <c r="I1" s="62" t="s">
        <v>29</v>
      </c>
      <c r="J1" s="62" t="s">
        <v>30</v>
      </c>
    </row>
    <row r="2" spans="1:10" x14ac:dyDescent="0.25">
      <c r="A2" s="62" t="s">
        <v>117</v>
      </c>
      <c r="B2" s="62" t="s">
        <v>118</v>
      </c>
      <c r="C2" s="62">
        <v>0</v>
      </c>
      <c r="D2" s="62">
        <v>0</v>
      </c>
      <c r="E2" s="62">
        <v>3.54</v>
      </c>
      <c r="F2" s="62">
        <v>0.33400000000000002</v>
      </c>
      <c r="G2" s="62">
        <v>0.97399999999999998</v>
      </c>
      <c r="H2" s="62">
        <v>176</v>
      </c>
      <c r="I2" s="62">
        <v>0</v>
      </c>
      <c r="J2" s="62">
        <v>0</v>
      </c>
    </row>
    <row r="3" spans="1:10" x14ac:dyDescent="0.25">
      <c r="A3" s="62" t="s">
        <v>100</v>
      </c>
      <c r="B3" s="62" t="s">
        <v>118</v>
      </c>
      <c r="C3" s="62">
        <v>0</v>
      </c>
      <c r="D3" s="62">
        <v>0</v>
      </c>
      <c r="E3" s="62">
        <v>2.6589999999999998</v>
      </c>
      <c r="F3" s="62">
        <v>0.24</v>
      </c>
      <c r="G3" s="62">
        <v>0.22</v>
      </c>
      <c r="H3" s="62">
        <v>109</v>
      </c>
      <c r="I3" s="62">
        <v>0</v>
      </c>
      <c r="J3" s="62">
        <v>0</v>
      </c>
    </row>
    <row r="4" spans="1:10" x14ac:dyDescent="0.25">
      <c r="A4" s="62" t="s">
        <v>106</v>
      </c>
      <c r="B4" s="62" t="s">
        <v>118</v>
      </c>
      <c r="C4" s="62">
        <v>0</v>
      </c>
      <c r="D4" s="62">
        <v>0</v>
      </c>
      <c r="E4" s="62">
        <v>0.1</v>
      </c>
      <c r="F4" s="62">
        <v>8.9999999999999993E-3</v>
      </c>
      <c r="G4" s="62">
        <v>9.0999999999999998E-2</v>
      </c>
      <c r="H4" s="62">
        <v>32</v>
      </c>
      <c r="I4" s="62">
        <v>0</v>
      </c>
      <c r="J4" s="62">
        <v>0</v>
      </c>
    </row>
    <row r="5" spans="1:10" x14ac:dyDescent="0.25">
      <c r="A5" s="62" t="s">
        <v>102</v>
      </c>
      <c r="B5" s="62" t="s">
        <v>118</v>
      </c>
      <c r="C5" s="62">
        <v>0</v>
      </c>
      <c r="D5" s="62">
        <v>0</v>
      </c>
      <c r="E5" s="62">
        <v>2.4790000000000001</v>
      </c>
      <c r="F5" s="62">
        <v>0.247</v>
      </c>
      <c r="G5" s="62">
        <v>9.5000000000000001E-2</v>
      </c>
      <c r="H5" s="62">
        <v>93</v>
      </c>
      <c r="I5" s="62">
        <v>0</v>
      </c>
      <c r="J5" s="62">
        <v>0</v>
      </c>
    </row>
    <row r="6" spans="1:10" x14ac:dyDescent="0.25">
      <c r="A6" s="62" t="s">
        <v>101</v>
      </c>
      <c r="B6" s="62" t="s">
        <v>118</v>
      </c>
      <c r="C6" s="62">
        <v>0</v>
      </c>
      <c r="D6" s="62">
        <v>0</v>
      </c>
      <c r="E6" s="62">
        <v>0.17499999999999999</v>
      </c>
      <c r="F6" s="62">
        <v>1.4E-2</v>
      </c>
      <c r="G6" s="62">
        <v>9.4E-2</v>
      </c>
      <c r="H6" s="62">
        <v>94</v>
      </c>
      <c r="I6" s="62">
        <v>0</v>
      </c>
      <c r="J6" s="62">
        <v>0</v>
      </c>
    </row>
    <row r="7" spans="1:10" x14ac:dyDescent="0.25">
      <c r="A7" s="62" t="s">
        <v>107</v>
      </c>
      <c r="B7" s="62" t="s">
        <v>118</v>
      </c>
      <c r="C7" s="62">
        <v>0</v>
      </c>
      <c r="D7" s="62">
        <v>0</v>
      </c>
      <c r="E7" s="62">
        <v>0.23899999999999999</v>
      </c>
      <c r="F7" s="62">
        <v>2.1000000000000001E-2</v>
      </c>
      <c r="G7" s="62">
        <v>0.16800000000000001</v>
      </c>
      <c r="H7" s="62">
        <v>32</v>
      </c>
      <c r="I7" s="62">
        <v>0</v>
      </c>
      <c r="J7" s="62">
        <v>0</v>
      </c>
    </row>
    <row r="8" spans="1:10" x14ac:dyDescent="0.25">
      <c r="A8" s="62" t="s">
        <v>108</v>
      </c>
      <c r="B8" s="62" t="s">
        <v>118</v>
      </c>
      <c r="C8" s="62">
        <v>0</v>
      </c>
      <c r="D8" s="62">
        <v>0</v>
      </c>
      <c r="E8" s="62">
        <v>0.38300000000000001</v>
      </c>
      <c r="F8" s="62">
        <v>2.8000000000000001E-2</v>
      </c>
      <c r="G8" s="62">
        <v>0.20699999999999999</v>
      </c>
      <c r="H8" s="62">
        <v>91</v>
      </c>
      <c r="I8" s="62">
        <v>0</v>
      </c>
      <c r="J8" s="62">
        <v>0</v>
      </c>
    </row>
    <row r="9" spans="1:10" x14ac:dyDescent="0.25">
      <c r="A9" s="62" t="s">
        <v>24</v>
      </c>
      <c r="B9" s="62" t="s">
        <v>118</v>
      </c>
      <c r="C9" s="62">
        <v>0</v>
      </c>
      <c r="D9" s="62">
        <v>0</v>
      </c>
      <c r="E9" s="62">
        <v>0.40899999999999997</v>
      </c>
      <c r="F9" s="62">
        <v>2.9000000000000001E-2</v>
      </c>
      <c r="G9" s="62">
        <v>0.186</v>
      </c>
      <c r="H9" s="62">
        <v>146</v>
      </c>
      <c r="I9" s="62">
        <v>0</v>
      </c>
      <c r="J9" s="62">
        <v>0</v>
      </c>
    </row>
    <row r="10" spans="1:10" x14ac:dyDescent="0.25">
      <c r="A10" s="62" t="s">
        <v>25</v>
      </c>
      <c r="B10" s="62" t="s">
        <v>118</v>
      </c>
      <c r="C10" s="62">
        <v>0</v>
      </c>
      <c r="D10" s="62">
        <v>0</v>
      </c>
      <c r="E10" s="62">
        <v>0.36199999999999999</v>
      </c>
      <c r="F10" s="62">
        <v>2.4E-2</v>
      </c>
      <c r="G10" s="62">
        <v>0.14599999999999999</v>
      </c>
      <c r="H10" s="62">
        <v>109</v>
      </c>
      <c r="I10" s="62">
        <v>0</v>
      </c>
      <c r="J10" s="62">
        <v>0</v>
      </c>
    </row>
    <row r="11" spans="1:10" x14ac:dyDescent="0.25">
      <c r="A11" s="62" t="s">
        <v>99</v>
      </c>
      <c r="B11" s="62" t="s">
        <v>118</v>
      </c>
      <c r="C11" s="62">
        <v>0</v>
      </c>
      <c r="D11" s="62">
        <v>0</v>
      </c>
      <c r="E11" s="62">
        <v>0.40400000000000003</v>
      </c>
      <c r="F11" s="62">
        <v>2.5999999999999999E-2</v>
      </c>
      <c r="G11" s="62">
        <v>0.152</v>
      </c>
      <c r="H11" s="62">
        <v>178</v>
      </c>
      <c r="I11" s="62">
        <v>0</v>
      </c>
      <c r="J11" s="62">
        <v>0</v>
      </c>
    </row>
    <row r="12" spans="1:10" x14ac:dyDescent="0.25">
      <c r="A12" s="62" t="s">
        <v>104</v>
      </c>
      <c r="B12" s="62" t="s">
        <v>118</v>
      </c>
      <c r="C12" s="62">
        <v>0</v>
      </c>
      <c r="D12" s="62">
        <v>0</v>
      </c>
      <c r="E12" s="62">
        <v>0.11899999999999999</v>
      </c>
      <c r="F12" s="62">
        <v>8.9999999999999993E-3</v>
      </c>
      <c r="G12" s="62">
        <v>0.11</v>
      </c>
      <c r="H12" s="62">
        <v>24</v>
      </c>
      <c r="I12" s="62">
        <v>0</v>
      </c>
      <c r="J12" s="62">
        <v>0</v>
      </c>
    </row>
    <row r="13" spans="1:10" x14ac:dyDescent="0.25">
      <c r="A13" s="62" t="s">
        <v>103</v>
      </c>
      <c r="B13" s="62" t="s">
        <v>118</v>
      </c>
      <c r="C13" s="62">
        <v>0</v>
      </c>
      <c r="D13" s="62">
        <v>0</v>
      </c>
      <c r="E13" s="62">
        <v>0.14499999999999999</v>
      </c>
      <c r="F13" s="62">
        <v>0.01</v>
      </c>
      <c r="G13" s="62">
        <v>9.8000000000000004E-2</v>
      </c>
      <c r="H13" s="62">
        <v>54</v>
      </c>
      <c r="I13" s="62">
        <v>0</v>
      </c>
      <c r="J13" s="62">
        <v>0</v>
      </c>
    </row>
    <row r="14" spans="1:10" x14ac:dyDescent="0.25">
      <c r="A14" s="62" t="s">
        <v>119</v>
      </c>
      <c r="B14" s="62" t="s">
        <v>118</v>
      </c>
      <c r="C14" s="62">
        <v>0</v>
      </c>
      <c r="D14" s="62">
        <v>0</v>
      </c>
      <c r="E14" s="62">
        <v>0.81100000000000005</v>
      </c>
      <c r="F14" s="62">
        <v>6.9000000000000006E-2</v>
      </c>
      <c r="G14" s="62">
        <v>0.61499999999999999</v>
      </c>
      <c r="H14" s="62">
        <v>14</v>
      </c>
      <c r="I14" s="62">
        <v>0</v>
      </c>
      <c r="J14" s="62">
        <v>0</v>
      </c>
    </row>
    <row r="15" spans="1:10" x14ac:dyDescent="0.25">
      <c r="A15" s="62" t="s">
        <v>120</v>
      </c>
      <c r="B15" s="62" t="s">
        <v>118</v>
      </c>
      <c r="C15" s="62">
        <v>0</v>
      </c>
      <c r="D15" s="62">
        <v>0</v>
      </c>
      <c r="E15" s="62">
        <v>3.54</v>
      </c>
      <c r="F15" s="62">
        <v>0.44800000000000001</v>
      </c>
      <c r="G15" s="62">
        <v>0.78100000000000003</v>
      </c>
      <c r="H15" s="62">
        <v>39</v>
      </c>
      <c r="I15" s="62">
        <v>0</v>
      </c>
      <c r="J15" s="62">
        <v>0</v>
      </c>
    </row>
    <row r="16" spans="1:10" x14ac:dyDescent="0.25">
      <c r="A16" s="62" t="s">
        <v>121</v>
      </c>
      <c r="B16" s="62" t="s">
        <v>118</v>
      </c>
      <c r="C16" s="62">
        <v>0</v>
      </c>
      <c r="D16" s="62">
        <v>0</v>
      </c>
      <c r="E16" s="62">
        <v>3.4279999999999999</v>
      </c>
      <c r="F16" s="62">
        <v>0.34599999999999997</v>
      </c>
      <c r="G16" s="62">
        <v>1.0489999999999999</v>
      </c>
      <c r="H16" s="62">
        <v>54</v>
      </c>
      <c r="I16" s="62">
        <v>0</v>
      </c>
      <c r="J16" s="62">
        <v>0</v>
      </c>
    </row>
    <row r="17" spans="1:10" x14ac:dyDescent="0.25">
      <c r="A17" s="62" t="s">
        <v>122</v>
      </c>
      <c r="B17" s="62" t="s">
        <v>118</v>
      </c>
      <c r="C17" s="62">
        <v>0</v>
      </c>
      <c r="D17" s="62">
        <v>0</v>
      </c>
      <c r="E17" s="62">
        <v>0.68200000000000005</v>
      </c>
      <c r="F17" s="62">
        <v>7.0000000000000007E-2</v>
      </c>
      <c r="G17" s="62">
        <v>0.53600000000000003</v>
      </c>
      <c r="H17" s="62">
        <v>13</v>
      </c>
      <c r="I17" s="62">
        <v>0</v>
      </c>
      <c r="J17" s="62">
        <v>0</v>
      </c>
    </row>
    <row r="18" spans="1:10" x14ac:dyDescent="0.25">
      <c r="A18" s="62" t="s">
        <v>123</v>
      </c>
      <c r="B18" s="62" t="s">
        <v>118</v>
      </c>
      <c r="C18" s="62">
        <v>0</v>
      </c>
      <c r="D18" s="62">
        <v>0</v>
      </c>
      <c r="E18" s="62">
        <v>1.1000000000000001</v>
      </c>
      <c r="F18" s="62">
        <v>9.7000000000000003E-2</v>
      </c>
      <c r="G18" s="62">
        <v>0.78900000000000003</v>
      </c>
      <c r="H18" s="62">
        <v>24</v>
      </c>
      <c r="I18" s="62">
        <v>0</v>
      </c>
      <c r="J18" s="62">
        <v>0</v>
      </c>
    </row>
    <row r="19" spans="1:10" x14ac:dyDescent="0.25">
      <c r="A19" s="62" t="s">
        <v>124</v>
      </c>
      <c r="B19" s="62" t="s">
        <v>118</v>
      </c>
      <c r="C19" s="62">
        <v>0</v>
      </c>
      <c r="D19" s="62">
        <v>0</v>
      </c>
      <c r="E19" s="62">
        <v>0.95499999999999996</v>
      </c>
      <c r="F19" s="62">
        <v>7.9000000000000001E-2</v>
      </c>
      <c r="G19" s="62">
        <v>0.63300000000000001</v>
      </c>
      <c r="H19" s="62">
        <v>32</v>
      </c>
      <c r="I19" s="62">
        <v>0</v>
      </c>
      <c r="J19" s="62">
        <v>0</v>
      </c>
    </row>
    <row r="20" spans="1:10" x14ac:dyDescent="0.25">
      <c r="A20" s="62" t="s">
        <v>105</v>
      </c>
      <c r="B20" s="62" t="s">
        <v>118</v>
      </c>
      <c r="C20" s="62">
        <v>0</v>
      </c>
      <c r="D20" s="62">
        <v>0</v>
      </c>
      <c r="E20" s="62">
        <v>0.16600000000000001</v>
      </c>
      <c r="F20" s="62">
        <v>1.9E-2</v>
      </c>
      <c r="G20" s="62">
        <v>9.7000000000000003E-2</v>
      </c>
      <c r="H20" s="62">
        <v>32</v>
      </c>
      <c r="I20" s="62">
        <v>0</v>
      </c>
      <c r="J20" s="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16" workbookViewId="0">
      <selection activeCell="J46" sqref="J46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61" t="s">
        <v>33</v>
      </c>
      <c r="F9" s="61"/>
      <c r="G9" s="61"/>
      <c r="H9" s="61"/>
      <c r="I9" s="61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31.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61" t="s">
        <v>31</v>
      </c>
      <c r="F23" s="61"/>
      <c r="G23" s="61"/>
      <c r="H23" s="61"/>
      <c r="I23" s="61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61" t="s">
        <v>32</v>
      </c>
      <c r="F35" s="61"/>
      <c r="G35" s="61"/>
      <c r="H35" s="61"/>
      <c r="I35" s="61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RePack by Diakov</cp:lastModifiedBy>
  <dcterms:created xsi:type="dcterms:W3CDTF">2015-06-05T18:19:34Z</dcterms:created>
  <dcterms:modified xsi:type="dcterms:W3CDTF">2023-01-31T20:24:32Z</dcterms:modified>
</cp:coreProperties>
</file>