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ifer\Documents\GitHub\Projects\PLD-SPIE\5- Evaluation &amp; Choix\SAP\"/>
    </mc:Choice>
  </mc:AlternateContent>
  <bookViews>
    <workbookView xWindow="0" yWindow="3456" windowWidth="19200" windowHeight="8484" activeTab="2"/>
  </bookViews>
  <sheets>
    <sheet name="Récap" sheetId="7" r:id="rId1"/>
    <sheet name="Simulation" sheetId="8" r:id="rId2"/>
    <sheet name="Data" sheetId="9" r:id="rId3"/>
  </sheets>
  <calcPr calcId="152511"/>
  <customWorkbookViews>
    <customWorkbookView name="doletle - Personal View" guid="{88AA637F-D619-4252-A2EA-F01866E49990}" mergeInterval="0" personalView="1" maximized="1" windowWidth="796" windowHeight="385" activeSheetId="2"/>
  </customWorkbookViews>
</workbook>
</file>

<file path=xl/calcChain.xml><?xml version="1.0" encoding="utf-8"?>
<calcChain xmlns="http://schemas.openxmlformats.org/spreadsheetml/2006/main">
  <c r="C20" i="7" l="1"/>
  <c r="E34" i="7" l="1"/>
  <c r="C30" i="7"/>
  <c r="E30" i="7" s="1"/>
  <c r="L20" i="9" l="1"/>
  <c r="N7" i="9" s="1"/>
  <c r="C28" i="7"/>
  <c r="C29" i="7" l="1"/>
  <c r="I12" i="9" l="1"/>
  <c r="G12" i="9"/>
  <c r="I11" i="9"/>
  <c r="G11" i="9"/>
  <c r="I10" i="9"/>
  <c r="G10" i="9"/>
  <c r="I9" i="9"/>
  <c r="G9" i="9"/>
  <c r="I8" i="9"/>
  <c r="E29" i="7"/>
  <c r="E28" i="7"/>
  <c r="E27" i="7"/>
  <c r="E26" i="7"/>
  <c r="E25" i="7"/>
  <c r="E24" i="7"/>
  <c r="E21" i="7"/>
  <c r="E20" i="7"/>
  <c r="E19" i="7"/>
  <c r="E18" i="7"/>
  <c r="E16" i="7"/>
  <c r="E15" i="7"/>
  <c r="H18" i="9" l="1"/>
  <c r="L18" i="9"/>
  <c r="P9" i="9" s="1"/>
  <c r="N8" i="9"/>
  <c r="N9" i="9" s="1"/>
  <c r="N10" i="9" s="1"/>
  <c r="N11" i="9" s="1"/>
  <c r="N12" i="9" s="1"/>
  <c r="N13" i="9" s="1"/>
  <c r="N14" i="9" s="1"/>
  <c r="N15" i="9" s="1"/>
  <c r="N16" i="9" s="1"/>
  <c r="N17" i="9" s="1"/>
  <c r="H8" i="9" l="1"/>
  <c r="P8" i="9"/>
  <c r="P10" i="9"/>
  <c r="P12" i="9"/>
  <c r="P11" i="9"/>
  <c r="P14" i="9"/>
  <c r="P15" i="9" s="1"/>
  <c r="P16" i="9" s="1"/>
  <c r="P17" i="9" s="1"/>
  <c r="H9" i="9"/>
  <c r="P13" i="9"/>
  <c r="P7" i="9"/>
  <c r="O7" i="9"/>
  <c r="O8" i="9" s="1"/>
  <c r="O9" i="9" s="1"/>
  <c r="O10" i="9" s="1"/>
  <c r="O11" i="9" s="1"/>
  <c r="O12" i="9" s="1"/>
  <c r="O13" i="9" s="1"/>
  <c r="O14" i="9" s="1"/>
  <c r="O15" i="9" s="1"/>
  <c r="O16" i="9" s="1"/>
  <c r="O17" i="9" s="1"/>
</calcChain>
</file>

<file path=xl/sharedStrings.xml><?xml version="1.0" encoding="utf-8"?>
<sst xmlns="http://schemas.openxmlformats.org/spreadsheetml/2006/main" count="123" uniqueCount="112">
  <si>
    <t>Instructions générales</t>
  </si>
  <si>
    <t>* Les dépenses doivent couvrir l'intégralité du projet et du fonctionnement de la solution</t>
  </si>
  <si>
    <t xml:space="preserve">Equipe : </t>
  </si>
  <si>
    <t>Evaluation des scénarios</t>
  </si>
  <si>
    <t>1. Investissements (coûts d'acquisition de la solution)</t>
  </si>
  <si>
    <t>12, Logiciels (licences)</t>
  </si>
  <si>
    <t>11. Equipements informatiques</t>
  </si>
  <si>
    <t>13. Développements de logiciels</t>
  </si>
  <si>
    <t>14, Services et autres prestations</t>
  </si>
  <si>
    <t>16. Formation</t>
  </si>
  <si>
    <t>17. Autres (communication, etc.)</t>
  </si>
  <si>
    <t>21 Charges salariales</t>
  </si>
  <si>
    <t>3. Retour sur investissement</t>
  </si>
  <si>
    <t>31, Montant du retour sur investissement (ROI)</t>
  </si>
  <si>
    <t>32, Délai du retour sur investissement</t>
  </si>
  <si>
    <t>15. Logistique (support au projet)</t>
  </si>
  <si>
    <t>22, Maintenance</t>
  </si>
  <si>
    <t>23. Prestations et autres abonnements</t>
  </si>
  <si>
    <t>24 Autres (fluides, etc.)</t>
  </si>
  <si>
    <t>31, Gains (estimation)</t>
  </si>
  <si>
    <t>I. Critères financiers</t>
  </si>
  <si>
    <t>II, Mise en œuvre</t>
  </si>
  <si>
    <t>1. Délai de mise en œuvre</t>
  </si>
  <si>
    <t>2. Délai d'adaptation au nouveau SI</t>
  </si>
  <si>
    <t>3. Impact sur l'organisation</t>
  </si>
  <si>
    <t>32, Des processus</t>
  </si>
  <si>
    <t>33. De la relation avec les partenaires (chantiers, ..)</t>
  </si>
  <si>
    <t>4, Risques de mise en œuvre (risques projet)</t>
  </si>
  <si>
    <t>5. Autres</t>
  </si>
  <si>
    <t>III, Critères techniques</t>
  </si>
  <si>
    <t>1. Facilité d'intégration dans le SI de l'entreprise</t>
  </si>
  <si>
    <t>2. Adéquation aux besoins fonctionnels</t>
  </si>
  <si>
    <t>2, Fonctionnement et exploitation (coût de possession)</t>
  </si>
  <si>
    <t>3. Qualités techniques</t>
  </si>
  <si>
    <t>31, Fiabilité, sécurité</t>
  </si>
  <si>
    <t>32, Evolutivité, facilité de MàJ</t>
  </si>
  <si>
    <t>33. Facilité d'utilisation, ergonomie</t>
  </si>
  <si>
    <t>4, Autres</t>
  </si>
  <si>
    <t>Unité d'Œuvre</t>
  </si>
  <si>
    <t>Nombre UE</t>
  </si>
  <si>
    <t>Coût de l'UE (estimé)</t>
  </si>
  <si>
    <t>Montant</t>
  </si>
  <si>
    <t>31. Des structures (postes de travail, services, ..)</t>
  </si>
  <si>
    <t>Observations</t>
  </si>
  <si>
    <t>% de l'inestissement</t>
  </si>
  <si>
    <t>A estimer</t>
  </si>
  <si>
    <t>A estimer selon le plan de mise en œuvre</t>
  </si>
  <si>
    <t>A estimer en fonction du contexte</t>
  </si>
  <si>
    <t>Selon l'importance des évolutions</t>
  </si>
  <si>
    <t>A identifier</t>
  </si>
  <si>
    <t>En mois</t>
  </si>
  <si>
    <t>Qualitatif</t>
  </si>
  <si>
    <t>Niveau</t>
  </si>
  <si>
    <t>Selon</t>
  </si>
  <si>
    <t>Durée ou qualitatif</t>
  </si>
  <si>
    <t>* Les critères à évaluer pour cahque scénario peuvent être quantitatif ou qualitatif</t>
  </si>
  <si>
    <t>* Donner une échelle d'évaluation pour les critères</t>
  </si>
  <si>
    <t>* Pour l'évaluation des retours sur investissements, faire des hypothèses vraisemblables ou se limiter à l'énoncé des sources de gains</t>
  </si>
  <si>
    <t>Projet Longue Durée en SI</t>
  </si>
  <si>
    <t>Postes SAP ByD</t>
  </si>
  <si>
    <t>Professional service provider</t>
  </si>
  <si>
    <t>Resultat Net (Gains)</t>
  </si>
  <si>
    <t>Montant Initial</t>
  </si>
  <si>
    <t>Charge</t>
  </si>
  <si>
    <t>Chiffre d'affaires généré</t>
  </si>
  <si>
    <t>Service Client : Responsable</t>
  </si>
  <si>
    <t>Gestion des risques: Responsable</t>
  </si>
  <si>
    <t>BC : Responsable</t>
  </si>
  <si>
    <t>Fibre 100Mb/S + VPN &amp; Firewall</t>
  </si>
  <si>
    <t xml:space="preserve">Tablettes Agents de maintenance </t>
  </si>
  <si>
    <t>Formation Personnel SPIE / jour</t>
  </si>
  <si>
    <t xml:space="preserve">Prix PSP SAP ByD; Déploiement Hébérgé </t>
  </si>
  <si>
    <t>Consultants SAP : Mise en œuvre</t>
  </si>
  <si>
    <t>Hypothèses</t>
  </si>
  <si>
    <t>CA Global : 350000€ * 7% (activité de maintenance)</t>
  </si>
  <si>
    <t>Possession par an</t>
  </si>
  <si>
    <t>Augmentation CA Maintenance de 5% par an</t>
  </si>
  <si>
    <t>Année</t>
  </si>
  <si>
    <t>Tangibles : Amélioration du processus négociation</t>
  </si>
  <si>
    <t>Tangibles : Amélioration du processus de réalisation</t>
  </si>
  <si>
    <t>Non-Anticipables : Amélioration de la satisfaction client</t>
  </si>
  <si>
    <t>Anticipables : augmentation du CA</t>
  </si>
  <si>
    <t>Intangibles : Meilleure Capitalisation de l'information</t>
  </si>
  <si>
    <t>Intangibles : Réduction des risques</t>
  </si>
  <si>
    <t>Gains par an</t>
  </si>
  <si>
    <t>Tangibles : Tâches administratives</t>
  </si>
  <si>
    <t>Tangibles : Tâches saisie</t>
  </si>
  <si>
    <t>4*25k</t>
  </si>
  <si>
    <t>CUMULE</t>
  </si>
  <si>
    <t>Couts d'exploitation</t>
  </si>
  <si>
    <t>Bac+3 Informatique SI et DB</t>
  </si>
  <si>
    <t>Bac+4 Gestion</t>
  </si>
  <si>
    <t>Bac+4 Commerce</t>
  </si>
  <si>
    <t>Moyen</t>
  </si>
  <si>
    <t>Faible</t>
  </si>
  <si>
    <t>Haute</t>
  </si>
  <si>
    <t>Sources:</t>
  </si>
  <si>
    <t>http://leblogdumanagementdeprojet.com/2012/10/30/liceberg-du-retour-sur-investissement-roi-des-projets-erp-selon-jean-louis-tomas/</t>
  </si>
  <si>
    <t>http://fr.viadeo.com/fr/groups/detaildiscussion/?containerId=0022b53crnsuxmnw&amp;forumId=0021u88m0kumshhd&amp;action=messageDetail&amp;messageId=0021tgeh6fxolvi6</t>
  </si>
  <si>
    <t>http://www.sap.com/france/solution/sme/software/erp/compare.html</t>
  </si>
  <si>
    <t>http://www.verif.com/bilans-gratuits/SPIE-SUD-EST-440055861/</t>
  </si>
  <si>
    <t>Nomadisme</t>
  </si>
  <si>
    <t>Orange : 100euros par mois</t>
  </si>
  <si>
    <t>Tangibles : Réduction de la maintenance du SI</t>
  </si>
  <si>
    <t>149*12 euros / utilisateur (annuels)</t>
  </si>
  <si>
    <t>3,1 ans</t>
  </si>
  <si>
    <t>Abonnement Nomade 4G</t>
  </si>
  <si>
    <r>
      <t xml:space="preserve">Orange (forfait </t>
    </r>
    <r>
      <rPr>
        <b/>
        <sz val="10"/>
        <rFont val="Times New Roman"/>
        <family val="1"/>
      </rPr>
      <t>Business Everywhere pro</t>
    </r>
    <r>
      <rPr>
        <sz val="10"/>
        <rFont val="Times New Roman"/>
        <family val="1"/>
      </rPr>
      <t>) : 21euros par mois * 200 tablettes</t>
    </r>
  </si>
  <si>
    <t>200 Jours ; 750euros/jour</t>
  </si>
  <si>
    <t>CA SPIE SE : 350 000 000euros; CA Maintenance (7%) : 24500000€</t>
  </si>
  <si>
    <t>1% du CA Maintenance</t>
  </si>
  <si>
    <t>NB Personnes 600 ; NB Jours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</si>
</sst>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9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8"/>
      <name val="Times New Roman"/>
    </font>
    <font>
      <sz val="10"/>
      <color indexed="10"/>
      <name val="Times New Roman"/>
      <family val="1"/>
    </font>
    <font>
      <b/>
      <sz val="20"/>
      <name val="Times New Roman"/>
      <family val="1"/>
    </font>
    <font>
      <sz val="10"/>
      <name val="Times New Roman"/>
    </font>
    <font>
      <u/>
      <sz val="10"/>
      <color theme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2" borderId="0" xfId="0" applyFont="1" applyFill="1" applyAlignment="1">
      <alignment wrapText="1"/>
    </xf>
    <xf numFmtId="0" fontId="1" fillId="2" borderId="3" xfId="0" applyFont="1" applyFill="1" applyBorder="1" applyAlignment="1">
      <alignment horizontal="left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wrapText="1"/>
    </xf>
    <xf numFmtId="0" fontId="1" fillId="2" borderId="1" xfId="0" applyFont="1" applyFill="1" applyBorder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1" fillId="3" borderId="1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4" fontId="3" fillId="0" borderId="5" xfId="0" applyNumberFormat="1" applyFont="1" applyFill="1" applyBorder="1" applyProtection="1">
      <protection locked="0"/>
    </xf>
    <xf numFmtId="4" fontId="3" fillId="0" borderId="1" xfId="0" applyNumberFormat="1" applyFont="1" applyFill="1" applyBorder="1"/>
    <xf numFmtId="4" fontId="3" fillId="0" borderId="1" xfId="0" applyNumberFormat="1" applyFont="1" applyFill="1" applyBorder="1" applyAlignment="1">
      <alignment horizontal="left"/>
    </xf>
    <xf numFmtId="4" fontId="3" fillId="0" borderId="6" xfId="0" applyNumberFormat="1" applyFont="1" applyFill="1" applyBorder="1" applyProtection="1">
      <protection locked="0"/>
    </xf>
    <xf numFmtId="4" fontId="3" fillId="0" borderId="1" xfId="0" applyNumberFormat="1" applyFont="1" applyFill="1" applyBorder="1" applyProtection="1">
      <protection locked="0"/>
    </xf>
    <xf numFmtId="0" fontId="3" fillId="0" borderId="0" xfId="0" applyFont="1" applyFill="1" applyAlignment="1">
      <alignment horizontal="left"/>
    </xf>
    <xf numFmtId="4" fontId="2" fillId="4" borderId="5" xfId="0" applyNumberFormat="1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4" fontId="3" fillId="4" borderId="5" xfId="0" applyNumberFormat="1" applyFont="1" applyFill="1" applyBorder="1" applyProtection="1">
      <protection locked="0"/>
    </xf>
    <xf numFmtId="4" fontId="3" fillId="4" borderId="1" xfId="0" applyNumberFormat="1" applyFont="1" applyFill="1" applyBorder="1"/>
    <xf numFmtId="4" fontId="3" fillId="4" borderId="1" xfId="0" applyNumberFormat="1" applyFont="1" applyFill="1" applyBorder="1" applyProtection="1">
      <protection locked="0"/>
    </xf>
    <xf numFmtId="0" fontId="3" fillId="0" borderId="5" xfId="0" applyFont="1" applyFill="1" applyBorder="1" applyAlignment="1">
      <alignment horizontal="left" wrapText="1"/>
    </xf>
    <xf numFmtId="0" fontId="6" fillId="2" borderId="9" xfId="0" applyFont="1" applyFill="1" applyBorder="1" applyAlignment="1" applyProtection="1">
      <alignment horizontal="left"/>
      <protection locked="0"/>
    </xf>
    <xf numFmtId="0" fontId="6" fillId="2" borderId="10" xfId="0" applyFont="1" applyFill="1" applyBorder="1" applyAlignment="1">
      <alignment horizontal="left"/>
    </xf>
    <xf numFmtId="44" fontId="3" fillId="0" borderId="0" xfId="1" applyFont="1"/>
    <xf numFmtId="44" fontId="0" fillId="0" borderId="0" xfId="1" applyFont="1"/>
    <xf numFmtId="4" fontId="0" fillId="0" borderId="0" xfId="0" applyNumberFormat="1"/>
    <xf numFmtId="44" fontId="3" fillId="0" borderId="0" xfId="1" applyNumberFormat="1" applyFont="1"/>
    <xf numFmtId="0" fontId="1" fillId="0" borderId="3" xfId="0" applyFont="1" applyFill="1" applyBorder="1" applyAlignment="1">
      <alignment horizontal="right"/>
    </xf>
    <xf numFmtId="0" fontId="8" fillId="0" borderId="0" xfId="2"/>
    <xf numFmtId="4" fontId="1" fillId="0" borderId="6" xfId="0" applyNumberFormat="1" applyFont="1" applyFill="1" applyBorder="1" applyProtection="1"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4" fontId="5" fillId="0" borderId="3" xfId="0" applyNumberFormat="1" applyFont="1" applyFill="1" applyBorder="1" applyAlignment="1">
      <alignment horizontal="left" vertical="center" wrapText="1"/>
    </xf>
    <xf numFmtId="4" fontId="5" fillId="0" borderId="7" xfId="0" applyNumberFormat="1" applyFont="1" applyFill="1" applyBorder="1" applyAlignment="1">
      <alignment horizontal="left" vertical="center" wrapText="1"/>
    </xf>
    <xf numFmtId="4" fontId="5" fillId="0" borderId="8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Retour sur</a:t>
            </a:r>
            <a:r>
              <a:rPr lang="fr-FR" baseline="0"/>
              <a:t> investissement : SAP ByD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Data!$N$6</c:f>
              <c:strCache>
                <c:ptCount val="1"/>
                <c:pt idx="0">
                  <c:v>Resultat Net (Gains)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Data!$N$7:$N$17</c:f>
              <c:numCache>
                <c:formatCode>_("€"* #,##0.00_);_("€"* \(#,##0.00\);_("€"* "-"??_);_(@_)</c:formatCode>
                <c:ptCount val="11"/>
                <c:pt idx="0">
                  <c:v>480000</c:v>
                </c:pt>
                <c:pt idx="1">
                  <c:v>960000</c:v>
                </c:pt>
                <c:pt idx="2">
                  <c:v>1440000</c:v>
                </c:pt>
                <c:pt idx="3">
                  <c:v>1920000</c:v>
                </c:pt>
                <c:pt idx="4">
                  <c:v>2400000</c:v>
                </c:pt>
                <c:pt idx="5">
                  <c:v>2880000</c:v>
                </c:pt>
                <c:pt idx="6">
                  <c:v>3360000</c:v>
                </c:pt>
                <c:pt idx="7">
                  <c:v>3840000</c:v>
                </c:pt>
                <c:pt idx="8">
                  <c:v>4320000</c:v>
                </c:pt>
                <c:pt idx="9">
                  <c:v>4800000</c:v>
                </c:pt>
                <c:pt idx="10">
                  <c:v>5280000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Data!$O$6</c:f>
              <c:strCache>
                <c:ptCount val="1"/>
                <c:pt idx="0">
                  <c:v>Charge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6.0389038541234976E-3"/>
                  <c:y val="3.1489124660021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3697938251139741E-2"/>
                  <c:y val="1.8901007842297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5.4004351429755488E-4"/>
                  <c:y val="2.39362545693872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8.231886310263687E-3"/>
                  <c:y val="3.4006748023566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261785122254455E-2"/>
                  <c:y val="2.89715012964769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4810833678684741E-2"/>
                  <c:y val="3.14891246600216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6.0389038541234976E-3"/>
                  <c:y val="3.65243713871113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Data!$O$7:$O$17</c:f>
              <c:numCache>
                <c:formatCode>_("€"* #,##0.00_);_("€"* \(#,##0.00\);_("€"* "-"??_);_(@_)</c:formatCode>
                <c:ptCount val="11"/>
                <c:pt idx="0">
                  <c:v>794900</c:v>
                </c:pt>
                <c:pt idx="1">
                  <c:v>1014900</c:v>
                </c:pt>
                <c:pt idx="2">
                  <c:v>1234900</c:v>
                </c:pt>
                <c:pt idx="3">
                  <c:v>1454900</c:v>
                </c:pt>
                <c:pt idx="4">
                  <c:v>1674900</c:v>
                </c:pt>
                <c:pt idx="5">
                  <c:v>1894900</c:v>
                </c:pt>
                <c:pt idx="6">
                  <c:v>2114900</c:v>
                </c:pt>
                <c:pt idx="7">
                  <c:v>2334900</c:v>
                </c:pt>
                <c:pt idx="8">
                  <c:v>2554900</c:v>
                </c:pt>
                <c:pt idx="9">
                  <c:v>2774900</c:v>
                </c:pt>
                <c:pt idx="10">
                  <c:v>2994900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Data!$P$6</c:f>
              <c:strCache>
                <c:ptCount val="1"/>
                <c:pt idx="0">
                  <c:v>Couts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Data!$M$7:$M$17</c:f>
              <c:numCache>
                <c:formatCode>General</c:formatCode>
                <c:ptCount val="1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</c:numCache>
            </c:numRef>
          </c:cat>
          <c:val>
            <c:numRef>
              <c:f>Data!$P$7:$P$17</c:f>
              <c:numCache>
                <c:formatCode>_("€"* #,##0.00_);_("€"* \(#,##0.00\);_("€"* "-"??_);_(@_)</c:formatCode>
                <c:ptCount val="11"/>
                <c:pt idx="0">
                  <c:v>220000</c:v>
                </c:pt>
                <c:pt idx="1">
                  <c:v>220000</c:v>
                </c:pt>
                <c:pt idx="2">
                  <c:v>220000</c:v>
                </c:pt>
                <c:pt idx="3">
                  <c:v>220000</c:v>
                </c:pt>
                <c:pt idx="4">
                  <c:v>220000</c:v>
                </c:pt>
                <c:pt idx="5">
                  <c:v>220000</c:v>
                </c:pt>
                <c:pt idx="6">
                  <c:v>220000</c:v>
                </c:pt>
                <c:pt idx="7">
                  <c:v>220000</c:v>
                </c:pt>
                <c:pt idx="8">
                  <c:v>231000</c:v>
                </c:pt>
                <c:pt idx="9">
                  <c:v>242550</c:v>
                </c:pt>
                <c:pt idx="10">
                  <c:v>254677.5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0321024"/>
        <c:axId val="230318224"/>
      </c:lineChart>
      <c:catAx>
        <c:axId val="23032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18224"/>
        <c:crosses val="autoZero"/>
        <c:auto val="1"/>
        <c:lblAlgn val="ctr"/>
        <c:lblOffset val="100"/>
        <c:noMultiLvlLbl val="0"/>
      </c:catAx>
      <c:valAx>
        <c:axId val="2303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2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30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7:I12" totalsRowShown="0" headerRowDxfId="9" dataDxfId="8" dataCellStyle="Currency">
  <autoFilter ref="F7:I12"/>
  <tableColumns count="4">
    <tableColumn id="1" name="Année"/>
    <tableColumn id="2" name="Resultat Net (Gains)" dataDxfId="7" dataCellStyle="Currency">
      <calculatedColumnFormula>G7*15%+G7</calculatedColumnFormula>
    </tableColumn>
    <tableColumn id="3" name="Charge" dataDxfId="6" dataCellStyle="Currency"/>
    <tableColumn id="4" name="Chiffre d'affaires généré" dataDxfId="5" dataCellStyle="Currency">
      <calculatedColumnFormula>I7*5%+I7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5" name="Table16" displayName="Table16" ref="M6:P17" totalsRowShown="0" headerRowDxfId="4" dataDxfId="3" dataCellStyle="Currency">
  <autoFilter ref="M6:P17"/>
  <tableColumns count="4">
    <tableColumn id="1" name="Année"/>
    <tableColumn id="2" name="Resultat Net (Gains)" dataDxfId="2" dataCellStyle="Currency">
      <calculatedColumnFormula>M7*15%+M7</calculatedColumnFormula>
    </tableColumn>
    <tableColumn id="3" name="Charge" dataDxfId="1" dataCellStyle="Currency"/>
    <tableColumn id="4" name="Couts d'exploitation" dataDxfId="0" dataCellStyle="Currency">
      <calculatedColumnFormula>P6*5%+P6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fr.viadeo.com/fr/groups/detaildiscussion/?containerId=0022b53crnsuxmnw&amp;forumId=0021u88m0kumshhd&amp;action=messageDetail&amp;messageId=0021tgeh6fxolvi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0" zoomScale="75" workbookViewId="0">
      <selection activeCell="F21" sqref="F21"/>
    </sheetView>
  </sheetViews>
  <sheetFormatPr defaultColWidth="9.33203125" defaultRowHeight="13.2" x14ac:dyDescent="0.25"/>
  <cols>
    <col min="1" max="1" width="72.33203125" style="2" customWidth="1"/>
    <col min="2" max="2" width="28.6640625" style="2" bestFit="1" customWidth="1"/>
    <col min="3" max="3" width="17.44140625" style="2" customWidth="1"/>
    <col min="4" max="4" width="17" style="2" customWidth="1"/>
    <col min="5" max="5" width="17" style="20" customWidth="1"/>
    <col min="6" max="6" width="45.6640625" style="20" customWidth="1"/>
    <col min="7" max="7" width="21.109375" style="2" customWidth="1"/>
    <col min="8" max="8" width="20.44140625" style="2" customWidth="1"/>
    <col min="9" max="16384" width="9.33203125" style="2"/>
  </cols>
  <sheetData>
    <row r="1" spans="1:8" s="4" customFormat="1" ht="13.8" thickBot="1" x14ac:dyDescent="0.3">
      <c r="A1" s="3"/>
      <c r="B1" s="3"/>
      <c r="C1" s="3"/>
      <c r="D1" s="3"/>
      <c r="E1" s="19"/>
      <c r="F1" s="19"/>
    </row>
    <row r="2" spans="1:8" s="4" customFormat="1" ht="24.6" x14ac:dyDescent="0.4">
      <c r="A2" s="36" t="s">
        <v>58</v>
      </c>
      <c r="B2" s="5"/>
      <c r="C2" s="5"/>
      <c r="D2" s="3"/>
      <c r="E2" s="19"/>
      <c r="F2" s="45"/>
      <c r="G2" s="46"/>
      <c r="H2" s="46"/>
    </row>
    <row r="3" spans="1:8" s="4" customFormat="1" ht="25.2" thickBot="1" x14ac:dyDescent="0.45">
      <c r="A3" s="37" t="s">
        <v>2</v>
      </c>
      <c r="B3" s="5"/>
      <c r="C3" s="5"/>
      <c r="D3" s="3"/>
      <c r="E3" s="19"/>
      <c r="F3" s="6"/>
      <c r="G3" s="7"/>
      <c r="H3" s="7"/>
    </row>
    <row r="4" spans="1:8" s="4" customFormat="1" ht="13.8" thickBot="1" x14ac:dyDescent="0.3">
      <c r="A4" s="6"/>
      <c r="B4" s="5"/>
      <c r="C4" s="5"/>
      <c r="D4" s="3"/>
      <c r="E4" s="19"/>
      <c r="F4" s="6"/>
      <c r="G4" s="7"/>
      <c r="H4" s="7"/>
    </row>
    <row r="5" spans="1:8" s="4" customFormat="1" ht="13.8" thickBot="1" x14ac:dyDescent="0.3">
      <c r="A5" s="9" t="s">
        <v>3</v>
      </c>
      <c r="B5" s="5"/>
      <c r="C5" s="5"/>
      <c r="D5" s="3"/>
      <c r="E5" s="19"/>
      <c r="F5" s="6"/>
      <c r="G5" s="7"/>
      <c r="H5" s="7"/>
    </row>
    <row r="7" spans="1:8" x14ac:dyDescent="0.25">
      <c r="A7" s="1" t="s">
        <v>0</v>
      </c>
    </row>
    <row r="8" spans="1:8" x14ac:dyDescent="0.25">
      <c r="A8" s="20" t="s">
        <v>1</v>
      </c>
    </row>
    <row r="9" spans="1:8" x14ac:dyDescent="0.25">
      <c r="A9" s="2" t="s">
        <v>55</v>
      </c>
    </row>
    <row r="10" spans="1:8" x14ac:dyDescent="0.25">
      <c r="A10" s="2" t="s">
        <v>56</v>
      </c>
    </row>
    <row r="11" spans="1:8" x14ac:dyDescent="0.25">
      <c r="A11" s="1" t="s">
        <v>57</v>
      </c>
    </row>
    <row r="12" spans="1:8" x14ac:dyDescent="0.25">
      <c r="A12" s="1"/>
    </row>
    <row r="13" spans="1:8" s="8" customFormat="1" ht="25.5" customHeight="1" x14ac:dyDescent="0.25">
      <c r="A13" s="17" t="s">
        <v>20</v>
      </c>
      <c r="B13" s="15" t="s">
        <v>38</v>
      </c>
      <c r="C13" s="15" t="s">
        <v>40</v>
      </c>
      <c r="D13" s="15" t="s">
        <v>39</v>
      </c>
      <c r="E13" s="15" t="s">
        <v>41</v>
      </c>
      <c r="F13" s="15" t="s">
        <v>43</v>
      </c>
    </row>
    <row r="14" spans="1:8" s="8" customFormat="1" ht="13.5" customHeight="1" x14ac:dyDescent="0.25">
      <c r="A14" s="12" t="s">
        <v>4</v>
      </c>
      <c r="B14" s="22"/>
      <c r="C14" s="22"/>
      <c r="D14" s="22"/>
      <c r="E14" s="35"/>
      <c r="F14" s="23"/>
    </row>
    <row r="15" spans="1:8" x14ac:dyDescent="0.25">
      <c r="A15" s="10" t="s">
        <v>6</v>
      </c>
      <c r="B15" s="24"/>
      <c r="C15" s="24">
        <v>0</v>
      </c>
      <c r="D15" s="25">
        <v>0</v>
      </c>
      <c r="E15" s="26">
        <f>D15*C15</f>
        <v>0</v>
      </c>
      <c r="F15" s="26"/>
    </row>
    <row r="16" spans="1:8" x14ac:dyDescent="0.25">
      <c r="A16" s="10" t="s">
        <v>5</v>
      </c>
      <c r="B16" s="24" t="s">
        <v>60</v>
      </c>
      <c r="C16" s="24">
        <v>34900</v>
      </c>
      <c r="D16" s="25">
        <v>1</v>
      </c>
      <c r="E16" s="26">
        <f t="shared" ref="E16:E21" si="0">D16*C16</f>
        <v>34900</v>
      </c>
      <c r="F16" s="26" t="s">
        <v>71</v>
      </c>
    </row>
    <row r="17" spans="1:6" x14ac:dyDescent="0.25">
      <c r="A17" s="10" t="s">
        <v>7</v>
      </c>
      <c r="B17" s="24"/>
      <c r="C17" s="24">
        <v>0</v>
      </c>
      <c r="D17" s="25">
        <v>0</v>
      </c>
      <c r="E17" s="26">
        <v>0</v>
      </c>
      <c r="F17" s="26"/>
    </row>
    <row r="18" spans="1:6" x14ac:dyDescent="0.25">
      <c r="A18" s="10" t="s">
        <v>8</v>
      </c>
      <c r="B18" s="24" t="s">
        <v>72</v>
      </c>
      <c r="C18" s="24">
        <v>750</v>
      </c>
      <c r="D18" s="25">
        <v>200</v>
      </c>
      <c r="E18" s="26">
        <f t="shared" si="0"/>
        <v>150000</v>
      </c>
      <c r="F18" s="26" t="s">
        <v>108</v>
      </c>
    </row>
    <row r="19" spans="1:6" x14ac:dyDescent="0.25">
      <c r="A19" s="10" t="s">
        <v>15</v>
      </c>
      <c r="B19" s="24" t="s">
        <v>69</v>
      </c>
      <c r="C19" s="24">
        <v>150</v>
      </c>
      <c r="D19" s="25">
        <v>200</v>
      </c>
      <c r="E19" s="26">
        <f t="shared" si="0"/>
        <v>30000</v>
      </c>
      <c r="F19" s="26" t="s">
        <v>101</v>
      </c>
    </row>
    <row r="20" spans="1:6" x14ac:dyDescent="0.25">
      <c r="A20" s="10" t="s">
        <v>9</v>
      </c>
      <c r="B20" s="24" t="s">
        <v>70</v>
      </c>
      <c r="C20" s="24">
        <f>200*600</f>
        <v>120000</v>
      </c>
      <c r="D20" s="25">
        <v>3</v>
      </c>
      <c r="E20" s="26">
        <f t="shared" si="0"/>
        <v>360000</v>
      </c>
      <c r="F20" s="26" t="s">
        <v>111</v>
      </c>
    </row>
    <row r="21" spans="1:6" x14ac:dyDescent="0.25">
      <c r="A21" s="11" t="s">
        <v>10</v>
      </c>
      <c r="B21" s="27"/>
      <c r="C21" s="27">
        <v>0</v>
      </c>
      <c r="D21" s="25">
        <v>0</v>
      </c>
      <c r="E21" s="26">
        <f t="shared" si="0"/>
        <v>0</v>
      </c>
      <c r="F21" s="26"/>
    </row>
    <row r="22" spans="1:6" x14ac:dyDescent="0.25">
      <c r="A22" s="11"/>
      <c r="B22" s="27"/>
      <c r="C22" s="27"/>
      <c r="D22" s="25"/>
      <c r="E22" s="26"/>
      <c r="F22" s="26"/>
    </row>
    <row r="23" spans="1:6" x14ac:dyDescent="0.25">
      <c r="A23" s="13" t="s">
        <v>32</v>
      </c>
      <c r="B23" s="27"/>
      <c r="C23" s="27"/>
      <c r="D23" s="25"/>
      <c r="E23" s="26"/>
      <c r="F23" s="26"/>
    </row>
    <row r="24" spans="1:6" x14ac:dyDescent="0.25">
      <c r="A24" s="50" t="s">
        <v>11</v>
      </c>
      <c r="B24" s="27" t="s">
        <v>65</v>
      </c>
      <c r="C24" s="27">
        <v>27000</v>
      </c>
      <c r="D24" s="27">
        <v>1</v>
      </c>
      <c r="E24" s="27">
        <f t="shared" ref="E24:E30" si="1">D24*C24</f>
        <v>27000</v>
      </c>
      <c r="F24" s="26" t="s">
        <v>92</v>
      </c>
    </row>
    <row r="25" spans="1:6" x14ac:dyDescent="0.25">
      <c r="A25" s="51"/>
      <c r="B25" s="27" t="s">
        <v>67</v>
      </c>
      <c r="C25" s="27">
        <v>25000</v>
      </c>
      <c r="D25" s="27">
        <v>1</v>
      </c>
      <c r="E25" s="27">
        <f t="shared" si="1"/>
        <v>25000</v>
      </c>
      <c r="F25" s="26" t="s">
        <v>90</v>
      </c>
    </row>
    <row r="26" spans="1:6" x14ac:dyDescent="0.25">
      <c r="A26" s="52"/>
      <c r="B26" s="27" t="s">
        <v>66</v>
      </c>
      <c r="C26" s="27">
        <v>27000</v>
      </c>
      <c r="D26" s="27">
        <v>1</v>
      </c>
      <c r="E26" s="27">
        <f t="shared" si="1"/>
        <v>27000</v>
      </c>
      <c r="F26" s="26" t="s">
        <v>91</v>
      </c>
    </row>
    <row r="27" spans="1:6" x14ac:dyDescent="0.25">
      <c r="A27" s="11" t="s">
        <v>16</v>
      </c>
      <c r="B27" s="27"/>
      <c r="C27" s="27">
        <v>0</v>
      </c>
      <c r="D27" s="25">
        <v>0</v>
      </c>
      <c r="E27" s="27">
        <f t="shared" si="1"/>
        <v>0</v>
      </c>
      <c r="F27" s="26" t="s">
        <v>44</v>
      </c>
    </row>
    <row r="28" spans="1:6" x14ac:dyDescent="0.25">
      <c r="A28" s="50" t="s">
        <v>17</v>
      </c>
      <c r="B28" s="27" t="s">
        <v>59</v>
      </c>
      <c r="C28" s="27">
        <f>149*12</f>
        <v>1788</v>
      </c>
      <c r="D28" s="25">
        <v>50</v>
      </c>
      <c r="E28" s="27">
        <f t="shared" si="1"/>
        <v>89400</v>
      </c>
      <c r="F28" s="26" t="s">
        <v>104</v>
      </c>
    </row>
    <row r="29" spans="1:6" x14ac:dyDescent="0.25">
      <c r="A29" s="51"/>
      <c r="B29" s="27" t="s">
        <v>68</v>
      </c>
      <c r="C29" s="27">
        <f>100*12</f>
        <v>1200</v>
      </c>
      <c r="D29" s="25">
        <v>1</v>
      </c>
      <c r="E29" s="27">
        <f t="shared" si="1"/>
        <v>1200</v>
      </c>
      <c r="F29" s="26" t="s">
        <v>102</v>
      </c>
    </row>
    <row r="30" spans="1:6" x14ac:dyDescent="0.25">
      <c r="A30" s="52"/>
      <c r="B30" s="27" t="s">
        <v>106</v>
      </c>
      <c r="C30" s="27">
        <f>21*200*12</f>
        <v>50400</v>
      </c>
      <c r="D30" s="25">
        <v>1</v>
      </c>
      <c r="E30" s="27">
        <f t="shared" si="1"/>
        <v>50400</v>
      </c>
      <c r="F30" s="26" t="s">
        <v>107</v>
      </c>
    </row>
    <row r="31" spans="1:6" x14ac:dyDescent="0.25">
      <c r="A31" s="11" t="s">
        <v>18</v>
      </c>
      <c r="B31" s="27"/>
      <c r="C31" s="27"/>
      <c r="D31" s="25"/>
      <c r="E31" s="26"/>
      <c r="F31" s="26" t="s">
        <v>45</v>
      </c>
    </row>
    <row r="32" spans="1:6" x14ac:dyDescent="0.25">
      <c r="A32" s="11"/>
      <c r="B32" s="27"/>
      <c r="C32" s="27"/>
      <c r="D32" s="25"/>
      <c r="E32" s="26"/>
      <c r="F32" s="26"/>
    </row>
    <row r="33" spans="1:6" x14ac:dyDescent="0.25">
      <c r="A33" s="13" t="s">
        <v>12</v>
      </c>
      <c r="B33" s="27"/>
      <c r="C33" s="27"/>
      <c r="D33" s="25"/>
      <c r="E33" s="26"/>
      <c r="F33" s="47" t="s">
        <v>109</v>
      </c>
    </row>
    <row r="34" spans="1:6" x14ac:dyDescent="0.25">
      <c r="A34" s="11" t="s">
        <v>19</v>
      </c>
      <c r="B34" s="27" t="s">
        <v>81</v>
      </c>
      <c r="C34" s="44" t="s">
        <v>110</v>
      </c>
      <c r="D34" s="25"/>
      <c r="E34" s="26">
        <f>245000</f>
        <v>245000</v>
      </c>
      <c r="F34" s="48"/>
    </row>
    <row r="35" spans="1:6" x14ac:dyDescent="0.25">
      <c r="A35" s="11"/>
      <c r="B35" s="27" t="s">
        <v>78</v>
      </c>
      <c r="C35" s="27"/>
      <c r="D35" s="25"/>
      <c r="E35" s="26"/>
      <c r="F35" s="48"/>
    </row>
    <row r="36" spans="1:6" x14ac:dyDescent="0.25">
      <c r="A36" s="11"/>
      <c r="B36" s="27" t="s">
        <v>80</v>
      </c>
      <c r="C36" s="27"/>
      <c r="D36" s="25"/>
      <c r="E36" s="26"/>
      <c r="F36" s="48"/>
    </row>
    <row r="37" spans="1:6" x14ac:dyDescent="0.25">
      <c r="A37" s="11"/>
      <c r="B37" s="27" t="s">
        <v>82</v>
      </c>
      <c r="C37" s="27"/>
      <c r="D37" s="25"/>
      <c r="E37" s="26"/>
      <c r="F37" s="48"/>
    </row>
    <row r="38" spans="1:6" x14ac:dyDescent="0.25">
      <c r="A38" s="11"/>
      <c r="B38" s="27" t="s">
        <v>83</v>
      </c>
      <c r="C38" s="27"/>
      <c r="D38" s="25"/>
      <c r="E38" s="26"/>
      <c r="F38" s="48"/>
    </row>
    <row r="39" spans="1:6" x14ac:dyDescent="0.25">
      <c r="A39" s="11"/>
      <c r="B39" s="27" t="s">
        <v>86</v>
      </c>
      <c r="C39" s="27"/>
      <c r="D39" s="25" t="s">
        <v>87</v>
      </c>
      <c r="E39" s="26">
        <v>100000</v>
      </c>
      <c r="F39" s="48"/>
    </row>
    <row r="40" spans="1:6" x14ac:dyDescent="0.25">
      <c r="A40" s="11"/>
      <c r="B40" s="27" t="s">
        <v>85</v>
      </c>
      <c r="C40" s="27"/>
      <c r="D40" s="25" t="s">
        <v>87</v>
      </c>
      <c r="E40" s="26">
        <v>100000</v>
      </c>
      <c r="F40" s="48"/>
    </row>
    <row r="41" spans="1:6" x14ac:dyDescent="0.25">
      <c r="A41" s="11"/>
      <c r="B41" s="27" t="s">
        <v>79</v>
      </c>
      <c r="C41" s="27"/>
      <c r="D41" s="25"/>
      <c r="E41" s="26"/>
      <c r="F41" s="48"/>
    </row>
    <row r="42" spans="1:6" x14ac:dyDescent="0.25">
      <c r="A42" s="42"/>
      <c r="B42" s="27" t="s">
        <v>103</v>
      </c>
      <c r="C42" s="27"/>
      <c r="D42" s="25"/>
      <c r="E42" s="26">
        <v>35000</v>
      </c>
      <c r="F42" s="48"/>
    </row>
    <row r="43" spans="1:6" x14ac:dyDescent="0.25">
      <c r="A43" s="11" t="s">
        <v>13</v>
      </c>
      <c r="B43" s="27"/>
      <c r="C43" s="27"/>
      <c r="D43" s="25"/>
      <c r="E43" s="26">
        <v>1242000</v>
      </c>
      <c r="F43" s="48"/>
    </row>
    <row r="44" spans="1:6" x14ac:dyDescent="0.25">
      <c r="A44" s="10" t="s">
        <v>14</v>
      </c>
      <c r="B44" s="28"/>
      <c r="C44" s="28"/>
      <c r="D44" s="25"/>
      <c r="E44" s="26" t="s">
        <v>105</v>
      </c>
      <c r="F44" s="49"/>
    </row>
    <row r="45" spans="1:6" x14ac:dyDescent="0.25">
      <c r="B45" s="4"/>
      <c r="C45" s="4"/>
      <c r="D45" s="4"/>
      <c r="E45" s="29"/>
      <c r="F45" s="29"/>
    </row>
    <row r="46" spans="1:6" ht="24.75" customHeight="1" x14ac:dyDescent="0.25">
      <c r="A46" s="14" t="s">
        <v>21</v>
      </c>
      <c r="B46" s="15"/>
      <c r="C46" s="15"/>
      <c r="D46" s="16"/>
      <c r="E46" s="21" t="s">
        <v>54</v>
      </c>
      <c r="F46" s="21"/>
    </row>
    <row r="47" spans="1:6" x14ac:dyDescent="0.25">
      <c r="A47" s="18" t="s">
        <v>22</v>
      </c>
      <c r="B47" s="30"/>
      <c r="C47" s="30"/>
      <c r="D47" s="31"/>
      <c r="E47" s="35" t="s">
        <v>50</v>
      </c>
      <c r="F47" s="23" t="s">
        <v>46</v>
      </c>
    </row>
    <row r="48" spans="1:6" x14ac:dyDescent="0.25">
      <c r="A48" s="18" t="s">
        <v>23</v>
      </c>
      <c r="B48" s="32"/>
      <c r="C48" s="32"/>
      <c r="D48" s="33"/>
      <c r="E48" s="26" t="s">
        <v>50</v>
      </c>
      <c r="F48" s="26" t="s">
        <v>47</v>
      </c>
    </row>
    <row r="49" spans="1:6" x14ac:dyDescent="0.25">
      <c r="A49" s="18" t="s">
        <v>24</v>
      </c>
      <c r="B49" s="32"/>
      <c r="C49" s="32"/>
      <c r="D49" s="33"/>
      <c r="E49" s="26" t="s">
        <v>51</v>
      </c>
      <c r="F49" s="26" t="s">
        <v>48</v>
      </c>
    </row>
    <row r="50" spans="1:6" x14ac:dyDescent="0.25">
      <c r="A50" s="10" t="s">
        <v>42</v>
      </c>
      <c r="B50" s="32"/>
      <c r="C50" s="32"/>
      <c r="D50" s="33"/>
      <c r="E50" s="26" t="s">
        <v>93</v>
      </c>
      <c r="F50" s="26"/>
    </row>
    <row r="51" spans="1:6" x14ac:dyDescent="0.25">
      <c r="A51" s="10" t="s">
        <v>25</v>
      </c>
      <c r="B51" s="32"/>
      <c r="C51" s="32"/>
      <c r="D51" s="33"/>
      <c r="E51" s="26" t="s">
        <v>93</v>
      </c>
      <c r="F51" s="26"/>
    </row>
    <row r="52" spans="1:6" x14ac:dyDescent="0.25">
      <c r="A52" s="10" t="s">
        <v>26</v>
      </c>
      <c r="B52" s="32"/>
      <c r="C52" s="32"/>
      <c r="D52" s="33"/>
      <c r="E52" s="26" t="s">
        <v>94</v>
      </c>
      <c r="F52" s="26"/>
    </row>
    <row r="53" spans="1:6" x14ac:dyDescent="0.25">
      <c r="A53" s="18" t="s">
        <v>27</v>
      </c>
      <c r="B53" s="32"/>
      <c r="C53" s="32"/>
      <c r="D53" s="33"/>
      <c r="E53" s="26" t="s">
        <v>52</v>
      </c>
      <c r="F53" s="26" t="s">
        <v>49</v>
      </c>
    </row>
    <row r="54" spans="1:6" x14ac:dyDescent="0.25">
      <c r="A54" s="18" t="s">
        <v>28</v>
      </c>
      <c r="B54" s="34"/>
      <c r="C54" s="34"/>
      <c r="D54" s="33"/>
      <c r="E54" s="26" t="s">
        <v>53</v>
      </c>
      <c r="F54" s="26" t="s">
        <v>49</v>
      </c>
    </row>
    <row r="55" spans="1:6" x14ac:dyDescent="0.25">
      <c r="B55" s="4"/>
      <c r="C55" s="4"/>
      <c r="D55" s="4"/>
      <c r="E55" s="29"/>
      <c r="F55" s="29"/>
    </row>
    <row r="56" spans="1:6" ht="24.75" customHeight="1" x14ac:dyDescent="0.25">
      <c r="A56" s="14" t="s">
        <v>29</v>
      </c>
      <c r="B56" s="15"/>
      <c r="C56" s="15"/>
      <c r="D56" s="16"/>
      <c r="E56" s="21" t="s">
        <v>51</v>
      </c>
      <c r="F56" s="21"/>
    </row>
    <row r="57" spans="1:6" x14ac:dyDescent="0.25">
      <c r="A57" s="18" t="s">
        <v>30</v>
      </c>
      <c r="B57" s="30"/>
      <c r="C57" s="30"/>
      <c r="D57" s="31"/>
      <c r="E57" s="35"/>
      <c r="F57" s="23"/>
    </row>
    <row r="58" spans="1:6" x14ac:dyDescent="0.25">
      <c r="A58" s="18" t="s">
        <v>31</v>
      </c>
      <c r="B58" s="32"/>
      <c r="C58" s="32"/>
      <c r="D58" s="33"/>
      <c r="E58" s="26" t="s">
        <v>95</v>
      </c>
      <c r="F58" s="26"/>
    </row>
    <row r="59" spans="1:6" x14ac:dyDescent="0.25">
      <c r="A59" s="18" t="s">
        <v>33</v>
      </c>
      <c r="B59" s="32"/>
      <c r="C59" s="32"/>
      <c r="D59" s="33"/>
      <c r="E59" s="26"/>
      <c r="F59" s="26"/>
    </row>
    <row r="60" spans="1:6" x14ac:dyDescent="0.25">
      <c r="A60" s="10" t="s">
        <v>34</v>
      </c>
      <c r="B60" s="32"/>
      <c r="C60" s="32"/>
      <c r="D60" s="33"/>
      <c r="E60" s="26" t="s">
        <v>95</v>
      </c>
      <c r="F60" s="26"/>
    </row>
    <row r="61" spans="1:6" x14ac:dyDescent="0.25">
      <c r="A61" s="10" t="s">
        <v>35</v>
      </c>
      <c r="B61" s="32"/>
      <c r="C61" s="32"/>
      <c r="D61" s="33"/>
      <c r="E61" s="26" t="s">
        <v>95</v>
      </c>
      <c r="F61" s="26"/>
    </row>
    <row r="62" spans="1:6" x14ac:dyDescent="0.25">
      <c r="A62" s="10" t="s">
        <v>36</v>
      </c>
      <c r="B62" s="32"/>
      <c r="C62" s="32"/>
      <c r="D62" s="33"/>
      <c r="E62" s="26" t="s">
        <v>95</v>
      </c>
      <c r="F62" s="26"/>
    </row>
    <row r="63" spans="1:6" x14ac:dyDescent="0.25">
      <c r="A63" s="18" t="s">
        <v>37</v>
      </c>
      <c r="B63" s="32"/>
      <c r="C63" s="32"/>
      <c r="D63" s="33"/>
      <c r="E63" s="26"/>
      <c r="F63" s="26"/>
    </row>
    <row r="64" spans="1:6" x14ac:dyDescent="0.25">
      <c r="B64" s="1"/>
      <c r="C64" s="1"/>
    </row>
  </sheetData>
  <mergeCells count="4">
    <mergeCell ref="F2:H2"/>
    <mergeCell ref="F33:F44"/>
    <mergeCell ref="A24:A26"/>
    <mergeCell ref="A28:A30"/>
  </mergeCells>
  <phoneticPr fontId="4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P31"/>
  <sheetViews>
    <sheetView tabSelected="1" topLeftCell="G3" workbookViewId="0">
      <selection activeCell="L15" sqref="L15"/>
    </sheetView>
  </sheetViews>
  <sheetFormatPr defaultRowHeight="13.2" x14ac:dyDescent="0.25"/>
  <cols>
    <col min="5" max="5" width="12.5546875" customWidth="1"/>
    <col min="6" max="6" width="10.44140625" customWidth="1"/>
    <col min="7" max="7" width="19.77734375" customWidth="1"/>
    <col min="8" max="8" width="13.88671875" customWidth="1"/>
    <col min="9" max="9" width="22.88671875" customWidth="1"/>
    <col min="12" max="12" width="11.33203125" bestFit="1" customWidth="1"/>
    <col min="13" max="13" width="19.77734375" customWidth="1"/>
    <col min="14" max="14" width="20.33203125" bestFit="1" customWidth="1"/>
    <col min="15" max="15" width="22.88671875" customWidth="1"/>
    <col min="16" max="16" width="20.21875" bestFit="1" customWidth="1"/>
  </cols>
  <sheetData>
    <row r="4" spans="6:16" x14ac:dyDescent="0.25">
      <c r="M4" s="1" t="s">
        <v>88</v>
      </c>
    </row>
    <row r="6" spans="6:16" x14ac:dyDescent="0.25">
      <c r="M6" s="2" t="s">
        <v>77</v>
      </c>
      <c r="N6" s="2" t="s">
        <v>61</v>
      </c>
      <c r="O6" s="2" t="s">
        <v>63</v>
      </c>
      <c r="P6" s="2" t="s">
        <v>89</v>
      </c>
    </row>
    <row r="7" spans="6:16" x14ac:dyDescent="0.25">
      <c r="F7" s="2" t="s">
        <v>77</v>
      </c>
      <c r="G7" s="2" t="s">
        <v>61</v>
      </c>
      <c r="H7" s="2" t="s">
        <v>63</v>
      </c>
      <c r="I7" s="2" t="s">
        <v>64</v>
      </c>
      <c r="M7" s="2">
        <v>2016</v>
      </c>
      <c r="N7" s="38">
        <f>L20</f>
        <v>480000</v>
      </c>
      <c r="O7" s="38">
        <f>H18+L18</f>
        <v>794900</v>
      </c>
      <c r="P7" s="38">
        <f>L18</f>
        <v>220000</v>
      </c>
    </row>
    <row r="8" spans="6:16" x14ac:dyDescent="0.25">
      <c r="F8" s="2">
        <v>2016</v>
      </c>
      <c r="G8" s="38">
        <v>6500</v>
      </c>
      <c r="H8" s="38">
        <f>H18+L18</f>
        <v>794900</v>
      </c>
      <c r="I8" s="38">
        <f>350000*7%</f>
        <v>24500.000000000004</v>
      </c>
      <c r="M8">
        <v>2017</v>
      </c>
      <c r="N8" s="39">
        <f>N7+L20</f>
        <v>960000</v>
      </c>
      <c r="O8" s="38">
        <f>O7+L18</f>
        <v>1014900</v>
      </c>
      <c r="P8" s="39">
        <f>L18</f>
        <v>220000</v>
      </c>
    </row>
    <row r="9" spans="6:16" x14ac:dyDescent="0.25">
      <c r="F9">
        <v>2017</v>
      </c>
      <c r="G9" s="39">
        <f>G8*15%+G8</f>
        <v>7475</v>
      </c>
      <c r="H9" s="38">
        <f>L18</f>
        <v>220000</v>
      </c>
      <c r="I9" s="39">
        <f>350000*9%</f>
        <v>31500</v>
      </c>
      <c r="M9">
        <v>2018</v>
      </c>
      <c r="N9" s="39">
        <f>N8+L20</f>
        <v>1440000</v>
      </c>
      <c r="O9" s="38">
        <f>O8+L18</f>
        <v>1234900</v>
      </c>
      <c r="P9" s="39">
        <f>L18</f>
        <v>220000</v>
      </c>
    </row>
    <row r="10" spans="6:16" x14ac:dyDescent="0.25">
      <c r="F10">
        <v>2018</v>
      </c>
      <c r="G10" s="39">
        <f>G9*15%+G9</f>
        <v>8596.25</v>
      </c>
      <c r="H10" s="38">
        <v>142600</v>
      </c>
      <c r="I10" s="39">
        <f>350000*11%</f>
        <v>38500</v>
      </c>
      <c r="M10">
        <v>2019</v>
      </c>
      <c r="N10" s="39">
        <f>N9+L20</f>
        <v>1920000</v>
      </c>
      <c r="O10" s="38">
        <f>O9+L18</f>
        <v>1454900</v>
      </c>
      <c r="P10" s="39">
        <f>L18</f>
        <v>220000</v>
      </c>
    </row>
    <row r="11" spans="6:16" x14ac:dyDescent="0.25">
      <c r="F11">
        <v>2019</v>
      </c>
      <c r="G11" s="39">
        <f>G10*15%+G10</f>
        <v>9885.6875</v>
      </c>
      <c r="H11" s="38">
        <v>142600</v>
      </c>
      <c r="I11" s="39">
        <f>350000*13%</f>
        <v>45500</v>
      </c>
      <c r="M11">
        <v>2020</v>
      </c>
      <c r="N11" s="39">
        <f>N10+L20</f>
        <v>2400000</v>
      </c>
      <c r="O11" s="38">
        <f>O10+L18</f>
        <v>1674900</v>
      </c>
      <c r="P11" s="39">
        <f>L18</f>
        <v>220000</v>
      </c>
    </row>
    <row r="12" spans="6:16" x14ac:dyDescent="0.25">
      <c r="F12">
        <v>2020</v>
      </c>
      <c r="G12" s="39">
        <f>G11*15%+G11</f>
        <v>11368.540625</v>
      </c>
      <c r="H12" s="38">
        <v>142600</v>
      </c>
      <c r="I12" s="39">
        <f>350000*15%</f>
        <v>52500</v>
      </c>
      <c r="M12">
        <v>2021</v>
      </c>
      <c r="N12" s="39">
        <f>N11+L20</f>
        <v>2880000</v>
      </c>
      <c r="O12" s="38">
        <f>O11+L18</f>
        <v>1894900</v>
      </c>
      <c r="P12" s="41">
        <f>L18</f>
        <v>220000</v>
      </c>
    </row>
    <row r="13" spans="6:16" x14ac:dyDescent="0.25">
      <c r="M13">
        <v>2022</v>
      </c>
      <c r="N13" s="39">
        <f>N12+L20</f>
        <v>3360000</v>
      </c>
      <c r="O13" s="38">
        <f>O12+L18</f>
        <v>2114900</v>
      </c>
      <c r="P13" s="41">
        <f>L18</f>
        <v>220000</v>
      </c>
    </row>
    <row r="14" spans="6:16" x14ac:dyDescent="0.25">
      <c r="M14">
        <v>2023</v>
      </c>
      <c r="N14" s="39">
        <f>N13+L20</f>
        <v>3840000</v>
      </c>
      <c r="O14" s="38">
        <f>O13+L18</f>
        <v>2334900</v>
      </c>
      <c r="P14" s="41">
        <f>L18</f>
        <v>220000</v>
      </c>
    </row>
    <row r="15" spans="6:16" x14ac:dyDescent="0.25">
      <c r="M15">
        <v>2024</v>
      </c>
      <c r="N15" s="38">
        <f>N14+L20</f>
        <v>4320000</v>
      </c>
      <c r="O15" s="41">
        <f>O14+L18</f>
        <v>2554900</v>
      </c>
      <c r="P15" s="41">
        <f>P14*5%+P14</f>
        <v>231000</v>
      </c>
    </row>
    <row r="16" spans="6:16" x14ac:dyDescent="0.25">
      <c r="M16">
        <v>2025</v>
      </c>
      <c r="N16" s="38">
        <f>L20+N15</f>
        <v>4800000</v>
      </c>
      <c r="O16" s="41">
        <f>O15+L18</f>
        <v>2774900</v>
      </c>
      <c r="P16" s="41">
        <f>P15*5%+P15</f>
        <v>242550</v>
      </c>
    </row>
    <row r="17" spans="7:16" x14ac:dyDescent="0.25">
      <c r="M17">
        <v>2026</v>
      </c>
      <c r="N17" s="38">
        <f>L20+N16</f>
        <v>5280000</v>
      </c>
      <c r="O17" s="41">
        <f>O16+L18</f>
        <v>2994900</v>
      </c>
      <c r="P17" s="41">
        <f>P16*5%+P16</f>
        <v>254677.5</v>
      </c>
    </row>
    <row r="18" spans="7:16" x14ac:dyDescent="0.25">
      <c r="G18" s="1" t="s">
        <v>62</v>
      </c>
      <c r="H18" s="39">
        <f>SUM(Récap!E15:E21)</f>
        <v>574900</v>
      </c>
      <c r="J18" s="1" t="s">
        <v>75</v>
      </c>
      <c r="K18" s="1"/>
      <c r="L18" s="40">
        <f>SUM(Récap!E24:E31)</f>
        <v>220000</v>
      </c>
    </row>
    <row r="20" spans="7:16" x14ac:dyDescent="0.25">
      <c r="J20" s="1" t="s">
        <v>84</v>
      </c>
      <c r="L20" s="40">
        <f>SUM(Récap!E34:E42)</f>
        <v>480000</v>
      </c>
    </row>
    <row r="23" spans="7:16" x14ac:dyDescent="0.25">
      <c r="G23" s="1" t="s">
        <v>73</v>
      </c>
    </row>
    <row r="24" spans="7:16" x14ac:dyDescent="0.25">
      <c r="G24" s="2" t="s">
        <v>74</v>
      </c>
    </row>
    <row r="25" spans="7:16" x14ac:dyDescent="0.25">
      <c r="G25" s="2" t="s">
        <v>76</v>
      </c>
    </row>
    <row r="27" spans="7:16" x14ac:dyDescent="0.25">
      <c r="K27" t="s">
        <v>96</v>
      </c>
    </row>
    <row r="28" spans="7:16" x14ac:dyDescent="0.25">
      <c r="K28" t="s">
        <v>97</v>
      </c>
    </row>
    <row r="29" spans="7:16" x14ac:dyDescent="0.25">
      <c r="K29" s="43" t="s">
        <v>98</v>
      </c>
    </row>
    <row r="30" spans="7:16" x14ac:dyDescent="0.25">
      <c r="K30" t="s">
        <v>99</v>
      </c>
    </row>
    <row r="31" spans="7:16" x14ac:dyDescent="0.25">
      <c r="K31" t="s">
        <v>100</v>
      </c>
    </row>
  </sheetData>
  <hyperlinks>
    <hyperlink ref="K29" r:id="rId1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Récap</vt:lpstr>
      <vt:lpstr>Simulation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actions</dc:title>
  <dc:subject>feuille budget toutes actions</dc:subject>
  <dc:creator>Erik Dammekens CE DG XXII</dc:creator>
  <cp:keywords>budget</cp:keywords>
  <cp:lastModifiedBy>Slifer</cp:lastModifiedBy>
  <cp:lastPrinted>2012-03-27T07:00:35Z</cp:lastPrinted>
  <dcterms:created xsi:type="dcterms:W3CDTF">1999-04-22T13:59:19Z</dcterms:created>
  <dcterms:modified xsi:type="dcterms:W3CDTF">2015-01-25T15:25:48Z</dcterms:modified>
</cp:coreProperties>
</file>