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écap" sheetId="1" r:id="rId4"/>
    <sheet name="Simulation" sheetId="2" r:id="rId5"/>
    <sheet name="Data" sheetId="3" r:id="rId6"/>
  </sheets>
</workbook>
</file>

<file path=xl/sharedStrings.xml><?xml version="1.0" encoding="utf-8"?>
<sst xmlns="http://schemas.openxmlformats.org/spreadsheetml/2006/main" uniqueCount="108">
  <si>
    <t>Projet Longue Durée en SI</t>
  </si>
  <si>
    <t xml:space="preserve">Equipe : </t>
  </si>
  <si>
    <t>Evaluation des scénarios</t>
  </si>
  <si>
    <t>Instructions générales</t>
  </si>
  <si>
    <t>* Les dépenses doivent couvrir l'intégralité du projet et du fonctionnement de la solution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</si>
  <si>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</si>
  <si>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</si>
  <si>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</si>
  <si>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I. Critères financiers</t>
  </si>
  <si>
    <t>Unité d'Œuvre</t>
  </si>
  <si>
    <t>Coût de l'UE (estimé)</t>
  </si>
  <si>
    <t>Nombre UE</t>
  </si>
  <si>
    <t>Montant</t>
  </si>
  <si>
    <t>Observations</t>
  </si>
  <si>
    <t>1. Investissements (coûts d'acquisition de la solution)</t>
  </si>
  <si>
    <t>11. Equipements informatiques</t>
  </si>
  <si>
    <t>Serveurs et infrastructure réseau</t>
  </si>
  <si>
    <t>Prix du marché</t>
  </si>
  <si>
    <t>Tablettes</t>
  </si>
  <si>
    <t>12, Logiciels (licences)</t>
  </si>
  <si>
    <t>Pentaho BI Business Suite</t>
  </si>
  <si>
    <t>13. Développements de logiciels</t>
  </si>
  <si>
    <t>BI</t>
  </si>
  <si>
    <t xml:space="preserve">On suppose que chaque outil a besoin de 15 J/H, avec un jour développeur estimé à 650 euro. Le coût de développement de chaque outil sera donc estimé à 9750 euros (650*15)
</t>
  </si>
  <si>
    <t>Connaissance</t>
  </si>
  <si>
    <t>Gestion de risques</t>
  </si>
  <si>
    <t>Satisfaction</t>
  </si>
  <si>
    <t>14, Services et autres prestations</t>
  </si>
  <si>
    <t>Installation serveurs</t>
  </si>
  <si>
    <t>Selon les prix en vigueur</t>
  </si>
  <si>
    <t>Consultant externe</t>
  </si>
  <si>
    <t>15. Logistique (support au projet)</t>
  </si>
  <si>
    <t>16. Formation</t>
  </si>
  <si>
    <t>Techniciens (BCT et tablettes)</t>
  </si>
  <si>
    <t>Formation des techniciens pour l’utilisation de la BCT. On estime que 400 techniciens seront formés pendant 1 journée, le coût d’une journée de travail étant de 100 euros.</t>
  </si>
  <si>
    <t>Autres utilisateurs (SI)</t>
  </si>
  <si>
    <t>NB Personnes : 600 : Jours de formation : 2 jours</t>
  </si>
  <si>
    <t>17. Autres (communication, etc.)</t>
  </si>
  <si>
    <t>A estimer selon besoins identifiés</t>
  </si>
  <si>
    <t>2, Fonctionnement et exploitation (coût de possession)</t>
  </si>
  <si>
    <t>21 Charges salariales</t>
  </si>
  <si>
    <t>Administrateur SI</t>
  </si>
  <si>
    <t>Salaires du marché Bac+5 (avec experience)</t>
  </si>
  <si>
    <t>Administrateur serveurs</t>
  </si>
  <si>
    <t>Salaires du marché Bac+5</t>
  </si>
  <si>
    <t>Service client : Responsable</t>
  </si>
  <si>
    <t>Bac +4 Commerce</t>
  </si>
  <si>
    <t xml:space="preserve">BC : Responsable </t>
  </si>
  <si>
    <t>Bac +3 Informatique SI et DB</t>
  </si>
  <si>
    <t>Gestion des risques : Responsable</t>
  </si>
  <si>
    <t>Bac +4 Gestion</t>
  </si>
  <si>
    <t>22, Maintenance</t>
  </si>
  <si>
    <t>Serveurs</t>
  </si>
  <si>
    <t>% de l'investissement</t>
  </si>
  <si>
    <t>Logiciels</t>
  </si>
  <si>
    <t>23. Prestations et autres abonnements</t>
  </si>
  <si>
    <t>Téléphonie/Internet 3G</t>
  </si>
  <si>
    <t>21€/mois * 12 mois pour 200 tablettes (Forfait Business Anywhere Pro, Orange)</t>
  </si>
  <si>
    <t>Fibre 100Mb/S + VPN &amp; Firewall</t>
  </si>
  <si>
    <t>100€/mois * 12 mois</t>
  </si>
  <si>
    <t>24 Autres (fluides, etc.)</t>
  </si>
  <si>
    <t>3. Retour sur investissement</t>
  </si>
  <si>
    <t>31, Gains (estimation)</t>
  </si>
  <si>
    <t>Amélioration du processus de négociation</t>
  </si>
  <si>
    <t>Amélioration de la satisfaction client</t>
  </si>
  <si>
    <t>Capitalisation de l’information</t>
  </si>
  <si>
    <t>Réduction des risques</t>
  </si>
  <si>
    <t>Taches de saisie</t>
  </si>
  <si>
    <t>Taches administratives</t>
  </si>
  <si>
    <t>Amélioration du processus de réalisation</t>
  </si>
  <si>
    <t>Augmentation du CA</t>
  </si>
  <si>
    <t>Augmentation du CA Maintenance de 1,5%</t>
  </si>
  <si>
    <t>CA</t>
  </si>
  <si>
    <t>CA Maintenance</t>
  </si>
  <si>
    <t>31, Montant du retour sur investissement (ROI)</t>
  </si>
  <si>
    <t>32, Délai du retour sur investissement</t>
  </si>
  <si>
    <t>II, Mise en œuvre</t>
  </si>
  <si>
    <t>Durée ou qualitatif</t>
  </si>
  <si>
    <t>1. Délai de mise en œuvre</t>
  </si>
  <si>
    <t>En mois</t>
  </si>
  <si>
    <t>A estimer selon le plan de mise en œuvre</t>
  </si>
  <si>
    <t>2. Délai d'adaptation au nouveau SI</t>
  </si>
  <si>
    <t>A estimer en fonction du contexte</t>
  </si>
  <si>
    <t>3. Impact sur l'organisation</t>
  </si>
  <si>
    <t>Qualitatif</t>
  </si>
  <si>
    <t>Selon l'importance des évolutions</t>
  </si>
  <si>
    <t>31. Des structures (postes de travail, services, ..)</t>
  </si>
  <si>
    <t>32, Des processus</t>
  </si>
  <si>
    <t>33. De la relation avec les partenaires (chantiers, ..)</t>
  </si>
  <si/>
  <si/>
  <si>
    <t>CUMULE</t>
  </si>
  <si>
    <t>Année</t>
  </si>
  <si>
    <t>Resultat Net (Gains)</t>
  </si>
  <si>
    <t>Charge</t>
  </si>
  <si>
    <t>Couts d'exploitation</t>
  </si>
  <si>
    <t>Chiffre d'affaires généré</t>
  </si>
  <si>
    <t>Montant Initial</t>
  </si>
  <si>
    <t>Possession par an</t>
  </si>
  <si>
    <t>Gains par an</t>
  </si>
  <si>
    <t>Hypothèses</t>
  </si>
  <si>
    <t>CA Global : 350000€ * 7% (activité de maintenance)</t>
  </si>
  <si>
    <t>Augmentation CA Maintenance de 5% par an</t>
  </si>
  <si>
    <t>Sources:</t>
  </si>
  <si>
    <t>http://leblogdumanagementdeprojet.com/2012/10/30/liceberg-du-retour-sur-investissement-roi-des-projets-erp-selon-jean-louis-tomas/</t>
  </si>
  <si>
    <r>
      <rPr>
        <u val="single"/>
        <sz val="10"/>
        <color indexed="24"/>
        <rFont val="Times New Roman"/>
      </rPr>
      <t>http://fr.viadeo.com/fr/groups/detaildiscussion/?containerId=0022b53crnsuxmnw&amp;forumId=0021u88m0kumshhd&amp;action=messageDetail&amp;messageId=0021tgeh6fxolvi6</t>
    </r>
  </si>
  <si>
    <t>http://www.sap.com/france/solution/sme/software/erp/compare.html</t>
  </si>
  <si>
    <t>http://www.verif.com/bilans-gratuits/SPIE-SUD-EST-440055861/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</si>
</sst>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€ &quot;;&quot;-&quot;* #,##0.00&quot; € &quot;;&quot; &quot;* &quot;-&quot;??&quot; € &quot;"/>
  </numFmts>
  <fonts count="1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Times New Roman"/>
    </font>
    <font>
      <sz val="13"/>
      <color indexed="8"/>
      <name val="Times New Roman"/>
    </font>
    <font>
      <b val="1"/>
      <sz val="10"/>
      <color indexed="8"/>
      <name val="Times New Roman"/>
    </font>
    <font>
      <b val="1"/>
      <sz val="20"/>
      <color indexed="8"/>
      <name val="Times New Roman"/>
    </font>
    <font>
      <i val="1"/>
      <sz val="10"/>
      <color indexed="8"/>
      <name val="Times New Roman"/>
    </font>
    <font>
      <sz val="10"/>
      <color indexed="12"/>
      <name val="Times New Roman"/>
    </font>
    <font>
      <b val="1"/>
      <sz val="10"/>
      <color indexed="12"/>
      <name val="Times New Roman"/>
    </font>
    <font>
      <sz val="10"/>
      <color indexed="13"/>
      <name val="Times New Roman"/>
    </font>
    <font>
      <sz val="9"/>
      <color indexed="17"/>
      <name val="Calibri"/>
    </font>
    <font>
      <sz val="9"/>
      <color indexed="18"/>
      <name val="Calibri"/>
    </font>
    <font>
      <sz val="10"/>
      <color indexed="8"/>
      <name val="Verdana"/>
    </font>
    <font>
      <b val="1"/>
      <sz val="18"/>
      <color indexed="8"/>
      <name val="Verdana"/>
    </font>
    <font>
      <sz val="10"/>
      <color indexed="8"/>
      <name val="Helvetica"/>
    </font>
    <font>
      <u val="single"/>
      <sz val="10"/>
      <color indexed="24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3"/>
        <bgColor auto="1"/>
      </patternFill>
    </fill>
  </fills>
  <borders count="3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horizontal="center" vertical="bottom"/>
    </xf>
    <xf numFmtId="1" fontId="4" borderId="2" applyNumberFormat="1" applyFont="1" applyFill="0" applyBorder="1" applyAlignment="1" applyProtection="0">
      <alignment horizontal="center" vertical="bottom"/>
    </xf>
    <xf numFmtId="1" fontId="4" borderId="2" applyNumberFormat="1" applyFont="1" applyFill="0" applyBorder="1" applyAlignment="1" applyProtection="0">
      <alignment horizontal="left" vertical="bottom"/>
    </xf>
    <xf numFmtId="0" fontId="2" borderId="2" applyNumberFormat="0" applyFont="1" applyFill="0" applyBorder="1" applyAlignment="1" applyProtection="0">
      <alignment vertical="bottom"/>
    </xf>
    <xf numFmtId="0" fontId="5" fillId="2" borderId="3" applyNumberFormat="1" applyFont="1" applyFill="1" applyBorder="1" applyAlignment="1" applyProtection="0">
      <alignment horizontal="left" vertical="bottom"/>
    </xf>
    <xf numFmtId="1" fontId="2" borderId="4" applyNumberFormat="1" applyFont="1" applyFill="0" applyBorder="1" applyAlignment="1" applyProtection="0">
      <alignment vertical="bottom"/>
    </xf>
    <xf numFmtId="1" fontId="2" borderId="5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horizontal="left" vertical="bottom"/>
    </xf>
    <xf numFmtId="0" fontId="5" fillId="2" borderId="6" applyNumberFormat="1" applyFont="1" applyFill="1" applyBorder="1" applyAlignment="1" applyProtection="0">
      <alignment horizontal="left" vertical="bottom"/>
    </xf>
    <xf numFmtId="1" fontId="4" borderId="7" applyNumberFormat="1" applyFont="1" applyFill="0" applyBorder="1" applyAlignment="1" applyProtection="0">
      <alignment horizontal="left" vertical="bottom"/>
    </xf>
    <xf numFmtId="0" fontId="4" fillId="3" borderId="8" applyNumberFormat="1" applyFont="1" applyFill="1" applyBorder="1" applyAlignment="1" applyProtection="0">
      <alignment horizontal="left" vertical="bottom"/>
    </xf>
    <xf numFmtId="0" fontId="2" borderId="9" applyNumberFormat="0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horizontal="left" vertical="bottom"/>
    </xf>
    <xf numFmtId="0" fontId="2" borderId="2" applyNumberFormat="1" applyFont="1" applyFill="0" applyBorder="1" applyAlignment="1" applyProtection="0">
      <alignment vertical="bottom"/>
    </xf>
    <xf numFmtId="1" fontId="4" borderId="10" applyNumberFormat="1" applyFont="1" applyFill="0" applyBorder="1" applyAlignment="1" applyProtection="0">
      <alignment vertical="bottom"/>
    </xf>
    <xf numFmtId="0" fontId="2" borderId="11" applyNumberFormat="0" applyFont="1" applyFill="0" applyBorder="1" applyAlignment="1" applyProtection="0">
      <alignment vertical="bottom"/>
    </xf>
    <xf numFmtId="0" fontId="4" fillId="3" borderId="12" applyNumberFormat="1" applyFont="1" applyFill="1" applyBorder="1" applyAlignment="1" applyProtection="0">
      <alignment vertical="bottom" wrapText="1"/>
    </xf>
    <xf numFmtId="0" fontId="4" fillId="3" borderId="13" applyNumberFormat="1" applyFont="1" applyFill="1" applyBorder="1" applyAlignment="1" applyProtection="0">
      <alignment horizontal="center" vertical="bottom" wrapText="1"/>
    </xf>
    <xf numFmtId="0" fontId="4" fillId="3" borderId="13" applyNumberFormat="0" applyFont="1" applyFill="1" applyBorder="1" applyAlignment="1" applyProtection="0">
      <alignment horizontal="center" vertical="bottom" wrapText="1"/>
    </xf>
    <xf numFmtId="0" fontId="2" borderId="14" applyNumberFormat="0" applyFont="1" applyFill="0" applyBorder="1" applyAlignment="1" applyProtection="0">
      <alignment vertical="bottom"/>
    </xf>
    <xf numFmtId="0" fontId="4" fillId="2" borderId="15" applyNumberFormat="1" applyFont="1" applyFill="1" applyBorder="1" applyAlignment="1" applyProtection="0">
      <alignment vertical="bottom" wrapText="1"/>
    </xf>
    <xf numFmtId="1" fontId="6" borderId="13" applyNumberFormat="1" applyFont="1" applyFill="0" applyBorder="1" applyAlignment="1" applyProtection="0">
      <alignment horizontal="center" vertical="bottom" wrapText="1"/>
    </xf>
    <xf numFmtId="1" fontId="2" borderId="13" applyNumberFormat="1" applyFont="1" applyFill="0" applyBorder="1" applyAlignment="1" applyProtection="0">
      <alignment horizontal="left" vertical="bottom" wrapText="1"/>
    </xf>
    <xf numFmtId="0" fontId="4" borderId="16" applyNumberFormat="1" applyFont="1" applyFill="0" applyBorder="1" applyAlignment="1" applyProtection="0">
      <alignment horizontal="right" vertical="center"/>
    </xf>
    <xf numFmtId="0" fontId="2" borderId="13" applyNumberFormat="1" applyFont="1" applyFill="0" applyBorder="1" applyAlignment="1" applyProtection="0">
      <alignment vertical="bottom" wrapText="1"/>
    </xf>
    <xf numFmtId="0" fontId="2" borderId="13" applyNumberFormat="0" applyFont="1" applyFill="0" applyBorder="1" applyAlignment="1" applyProtection="0">
      <alignment vertical="bottom" wrapText="1"/>
    </xf>
    <xf numFmtId="4" fontId="2" borderId="13" applyNumberFormat="1" applyFont="1" applyFill="0" applyBorder="1" applyAlignment="1" applyProtection="0">
      <alignment vertical="bottom"/>
    </xf>
    <xf numFmtId="4" fontId="2" borderId="13" applyNumberFormat="1" applyFont="1" applyFill="0" applyBorder="1" applyAlignment="1" applyProtection="0">
      <alignment horizontal="left" vertical="bottom"/>
    </xf>
    <xf numFmtId="0" fontId="2" borderId="13" applyNumberFormat="1" applyFont="1" applyFill="0" applyBorder="1" applyAlignment="1" applyProtection="0">
      <alignment horizontal="left" vertical="bottom"/>
    </xf>
    <xf numFmtId="0" fontId="4" borderId="17" applyNumberFormat="1" applyFont="1" applyFill="0" applyBorder="1" applyAlignment="1" applyProtection="0">
      <alignment horizontal="right" vertical="bottom"/>
    </xf>
    <xf numFmtId="0" fontId="2" borderId="13" applyNumberFormat="0" applyFont="1" applyFill="0" applyBorder="1" applyAlignment="1" applyProtection="0">
      <alignment horizontal="left" vertical="bottom"/>
    </xf>
    <xf numFmtId="0" fontId="4" borderId="13" applyNumberFormat="1" applyFont="1" applyFill="0" applyBorder="1" applyAlignment="1" applyProtection="0">
      <alignment horizontal="right" vertical="bottom"/>
    </xf>
    <xf numFmtId="0" fontId="2" borderId="13" applyNumberFormat="1" applyFont="1" applyFill="0" applyBorder="1" applyAlignment="1" applyProtection="0">
      <alignment vertical="bottom"/>
    </xf>
    <xf numFmtId="0" fontId="2" borderId="13" applyNumberFormat="0" applyFont="1" applyFill="0" applyBorder="1" applyAlignment="1" applyProtection="0">
      <alignment vertical="bottom"/>
    </xf>
    <xf numFmtId="0" fontId="2" borderId="16" applyNumberFormat="1" applyFont="1" applyFill="0" applyBorder="1" applyAlignment="1" applyProtection="0">
      <alignment horizontal="left" vertical="bottom" wrapText="1"/>
    </xf>
    <xf numFmtId="0" fontId="4" borderId="18" applyNumberFormat="1" applyFont="1" applyFill="0" applyBorder="1" applyAlignment="1" applyProtection="0">
      <alignment horizontal="right" vertical="bottom"/>
    </xf>
    <xf numFmtId="0" fontId="2" borderId="18" applyNumberFormat="1" applyFont="1" applyFill="0" applyBorder="1" applyAlignment="1" applyProtection="0">
      <alignment horizontal="left" vertical="bottom"/>
    </xf>
    <xf numFmtId="0" fontId="2" borderId="19" applyNumberFormat="1" applyFont="1" applyFill="0" applyBorder="1" applyAlignment="1" applyProtection="0">
      <alignment vertical="bottom"/>
    </xf>
    <xf numFmtId="0" fontId="2" borderId="20" applyNumberFormat="1" applyFont="1" applyFill="0" applyBorder="1" applyAlignment="1" applyProtection="0">
      <alignment vertical="bottom"/>
    </xf>
    <xf numFmtId="0" fontId="2" borderId="17" applyNumberFormat="1" applyFont="1" applyFill="0" applyBorder="1" applyAlignment="1" applyProtection="0">
      <alignment horizontal="left" vertical="bottom"/>
    </xf>
    <xf numFmtId="0" fontId="2" borderId="16" applyNumberFormat="1" applyFont="1" applyFill="0" applyBorder="1" applyAlignment="1" applyProtection="0">
      <alignment horizontal="left" vertical="center"/>
    </xf>
    <xf numFmtId="4" fontId="2" borderId="13" applyNumberFormat="1" applyFont="1" applyFill="0" applyBorder="1" applyAlignment="1" applyProtection="0">
      <alignment vertical="center"/>
    </xf>
    <xf numFmtId="4" fontId="2" borderId="13" applyNumberFormat="1" applyFont="1" applyFill="0" applyBorder="1" applyAlignment="1" applyProtection="0">
      <alignment horizontal="left" vertical="center"/>
    </xf>
    <xf numFmtId="0" fontId="2" borderId="13" applyNumberFormat="1" applyFont="1" applyFill="0" applyBorder="1" applyAlignment="1" applyProtection="0">
      <alignment horizontal="left" vertical="center" wrapText="1"/>
    </xf>
    <xf numFmtId="1" fontId="4" borderId="13" applyNumberFormat="1" applyFont="1" applyFill="0" applyBorder="1" applyAlignment="1" applyProtection="0">
      <alignment horizontal="right" vertical="bottom"/>
    </xf>
    <xf numFmtId="0" fontId="4" fillId="2" borderId="13" applyNumberFormat="1" applyFont="1" applyFill="1" applyBorder="1" applyAlignment="1" applyProtection="0">
      <alignment horizontal="left" vertical="bottom"/>
    </xf>
    <xf numFmtId="0" fontId="4" borderId="13" applyNumberFormat="0" applyFont="1" applyFill="0" applyBorder="1" applyAlignment="1" applyProtection="0">
      <alignment horizontal="right" vertical="center"/>
    </xf>
    <xf numFmtId="0" fontId="2" borderId="13" applyNumberFormat="1" applyFont="1" applyFill="0" applyBorder="1" applyAlignment="1" applyProtection="0">
      <alignment horizontal="left" vertical="bottom" wrapText="1"/>
    </xf>
    <xf numFmtId="0" fontId="4" borderId="13" applyNumberFormat="0" applyFont="1" applyFill="0" applyBorder="1" applyAlignment="1" applyProtection="0">
      <alignment horizontal="right" vertical="bottom"/>
    </xf>
    <xf numFmtId="0" fontId="7" borderId="16" applyNumberFormat="0" applyFont="1" applyFill="0" applyBorder="1" applyAlignment="1" applyProtection="0">
      <alignment horizontal="left" vertical="center" wrapText="1"/>
    </xf>
    <xf numFmtId="0" fontId="2" borderId="21" applyNumberFormat="1" applyFont="1" applyFill="0" applyBorder="1" applyAlignment="1" applyProtection="0">
      <alignment vertical="bottom" wrapText="1"/>
    </xf>
    <xf numFmtId="0" fontId="2" borderId="22" applyNumberFormat="1" applyFont="1" applyFill="0" applyBorder="1" applyAlignment="1" applyProtection="0">
      <alignment vertical="bottom" wrapText="1"/>
    </xf>
    <xf numFmtId="0" fontId="2" borderId="22" applyNumberFormat="1" applyFont="1" applyFill="0" applyBorder="1" applyAlignment="1" applyProtection="0">
      <alignment vertical="bottom"/>
    </xf>
    <xf numFmtId="0" fontId="2" borderId="23" applyNumberFormat="1" applyFont="1" applyFill="0" applyBorder="1" applyAlignment="1" applyProtection="0">
      <alignment vertical="bottom"/>
    </xf>
    <xf numFmtId="0" fontId="2" borderId="24" applyNumberFormat="0" applyFont="1" applyFill="0" applyBorder="1" applyAlignment="1" applyProtection="0">
      <alignment vertical="bottom"/>
    </xf>
    <xf numFmtId="0" fontId="2" borderId="25" applyNumberFormat="0" applyFont="1" applyFill="0" applyBorder="1" applyAlignment="1" applyProtection="0">
      <alignment vertical="bottom"/>
    </xf>
    <xf numFmtId="0" fontId="2" borderId="21" applyNumberFormat="0" applyFont="1" applyFill="0" applyBorder="1" applyAlignment="1" applyProtection="0">
      <alignment vertical="bottom"/>
    </xf>
    <xf numFmtId="0" fontId="4" borderId="21" applyNumberFormat="1" applyFont="1" applyFill="0" applyBorder="1" applyAlignment="1" applyProtection="0">
      <alignment vertical="center" wrapText="1"/>
    </xf>
    <xf numFmtId="0" fontId="4" borderId="22" applyNumberFormat="0" applyFont="1" applyFill="0" applyBorder="1" applyAlignment="1" applyProtection="0">
      <alignment vertical="bottom" wrapText="1"/>
    </xf>
    <xf numFmtId="0" fontId="4" borderId="22" applyNumberFormat="0" applyFont="1" applyFill="0" applyBorder="1" applyAlignment="1" applyProtection="0">
      <alignment vertical="bottom"/>
    </xf>
    <xf numFmtId="0" fontId="4" borderId="23" applyNumberFormat="0" applyFont="1" applyFill="0" applyBorder="1" applyAlignment="1" applyProtection="0">
      <alignment vertical="bottom"/>
    </xf>
    <xf numFmtId="4" fontId="4" borderId="13" applyNumberFormat="1" applyFont="1" applyFill="0" applyBorder="1" applyAlignment="1" applyProtection="0">
      <alignment horizontal="left" vertical="center"/>
    </xf>
    <xf numFmtId="0" fontId="8" borderId="18" applyNumberFormat="1" applyFont="1" applyFill="0" applyBorder="1" applyAlignment="1" applyProtection="0">
      <alignment horizontal="left" vertical="center" wrapText="1"/>
    </xf>
    <xf numFmtId="4" fontId="9" borderId="18" applyNumberFormat="1" applyFont="1" applyFill="0" applyBorder="1" applyAlignment="1" applyProtection="0">
      <alignment horizontal="left" vertical="center" wrapText="1"/>
    </xf>
    <xf numFmtId="4" fontId="9" borderId="17" applyNumberFormat="1" applyFont="1" applyFill="0" applyBorder="1" applyAlignment="1" applyProtection="0">
      <alignment horizontal="left" vertical="center" wrapText="1"/>
    </xf>
    <xf numFmtId="0" fontId="2" borderId="26" applyNumberFormat="0" applyFont="1" applyFill="0" applyBorder="1" applyAlignment="1" applyProtection="0">
      <alignment vertical="bottom"/>
    </xf>
    <xf numFmtId="1" fontId="2" borderId="22" applyNumberFormat="1" applyFont="1" applyFill="0" applyBorder="1" applyAlignment="1" applyProtection="0">
      <alignment vertical="bottom"/>
    </xf>
    <xf numFmtId="1" fontId="2" borderId="22" applyNumberFormat="1" applyFont="1" applyFill="0" applyBorder="1" applyAlignment="1" applyProtection="0">
      <alignment horizontal="left" vertical="bottom"/>
    </xf>
    <xf numFmtId="1" fontId="4" fillId="3" borderId="13" applyNumberFormat="1" applyFont="1" applyFill="1" applyBorder="1" applyAlignment="1" applyProtection="0">
      <alignment horizontal="center" vertical="bottom" wrapText="1"/>
    </xf>
    <xf numFmtId="1" fontId="4" fillId="3" borderId="13" applyNumberFormat="1" applyFont="1" applyFill="1" applyBorder="1" applyAlignment="1" applyProtection="0">
      <alignment horizontal="center" vertical="center" wrapText="1"/>
    </xf>
    <xf numFmtId="0" fontId="4" fillId="3" borderId="13" applyNumberFormat="1" applyFont="1" applyFill="1" applyBorder="1" applyAlignment="1" applyProtection="0">
      <alignment horizontal="left" vertical="center" wrapText="1"/>
    </xf>
    <xf numFmtId="1" fontId="4" fillId="3" borderId="13" applyNumberFormat="1" applyFont="1" applyFill="1" applyBorder="1" applyAlignment="1" applyProtection="0">
      <alignment horizontal="left" vertical="center" wrapText="1"/>
    </xf>
    <xf numFmtId="0" fontId="4" fillId="2" borderId="13" applyNumberFormat="1" applyFont="1" applyFill="1" applyBorder="1" applyAlignment="1" applyProtection="0">
      <alignment vertical="bottom"/>
    </xf>
    <xf numFmtId="4" fontId="6" fillId="4" borderId="13" applyNumberFormat="1" applyFont="1" applyFill="1" applyBorder="1" applyAlignment="1" applyProtection="0">
      <alignment horizontal="center" vertical="bottom" wrapText="1"/>
    </xf>
    <xf numFmtId="1" fontId="6" fillId="4" borderId="13" applyNumberFormat="1" applyFont="1" applyFill="1" applyBorder="1" applyAlignment="1" applyProtection="0">
      <alignment horizontal="center" vertical="bottom" wrapText="1"/>
    </xf>
    <xf numFmtId="4" fontId="2" fillId="4" borderId="13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14" borderId="27" applyNumberFormat="1" applyFont="1" applyFill="0" applyBorder="1" applyAlignment="1" applyProtection="0">
      <alignment vertical="bottom"/>
    </xf>
    <xf numFmtId="0" fontId="14" borderId="28" applyNumberFormat="1" applyFont="1" applyFill="0" applyBorder="1" applyAlignment="1" applyProtection="0">
      <alignment vertical="bottom"/>
    </xf>
    <xf numFmtId="0" fontId="4" borderId="29" applyNumberFormat="1" applyFont="1" applyFill="0" applyBorder="1" applyAlignment="1" applyProtection="0">
      <alignment vertical="bottom"/>
    </xf>
    <xf numFmtId="1" fontId="2" borderId="30" applyNumberFormat="1" applyFont="1" applyFill="0" applyBorder="1" applyAlignment="1" applyProtection="0">
      <alignment vertical="bottom"/>
    </xf>
    <xf numFmtId="0" fontId="2" fillId="5" borderId="31" applyNumberFormat="1" applyFont="1" applyFill="1" applyBorder="1" applyAlignment="1" applyProtection="0">
      <alignment vertical="bottom"/>
    </xf>
    <xf numFmtId="59" fontId="2" fillId="5" borderId="31" applyNumberFormat="1" applyFont="1" applyFill="1" applyBorder="1" applyAlignment="1" applyProtection="0">
      <alignment vertical="bottom"/>
    </xf>
    <xf numFmtId="0" fontId="2" borderId="32" applyNumberFormat="1" applyFont="1" applyFill="0" applyBorder="1" applyAlignment="1" applyProtection="0">
      <alignment vertical="bottom"/>
    </xf>
    <xf numFmtId="59" fontId="2" borderId="32" applyNumberFormat="1" applyFont="1" applyFill="0" applyBorder="1" applyAlignment="1" applyProtection="0">
      <alignment vertical="bottom"/>
    </xf>
    <xf numFmtId="0" fontId="2" fillId="5" borderId="32" applyNumberFormat="1" applyFont="1" applyFill="1" applyBorder="1" applyAlignment="1" applyProtection="0">
      <alignment vertical="bottom"/>
    </xf>
    <xf numFmtId="59" fontId="2" fillId="5" borderId="32" applyNumberFormat="1" applyFont="1" applyFill="1" applyBorder="1" applyAlignment="1" applyProtection="0">
      <alignment vertical="bottom"/>
    </xf>
    <xf numFmtId="0" fontId="14" borderId="33" applyNumberFormat="1" applyFont="1" applyFill="0" applyBorder="1" applyAlignment="1" applyProtection="0">
      <alignment vertical="bottom"/>
    </xf>
    <xf numFmtId="59" fontId="2" borderId="2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/>
    </xf>
    <xf numFmtId="4" fontId="2" borderId="2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99"/>
      <rgbColor rgb="ffe3e3e3"/>
      <rgbColor rgb="ff2c2c2c"/>
      <rgbColor rgb="ffff0000"/>
      <rgbColor rgb="ff969696"/>
      <rgbColor rgb="ffffffff"/>
      <rgbColor rgb="ffd8d8d8"/>
      <rgbColor rgb="ff3f3f3f"/>
      <rgbColor rgb="ff595959"/>
      <rgbColor rgb="ff4f81bd"/>
      <rgbColor rgb="ffc0504d"/>
      <rgbColor rgb="ff9bbb59"/>
      <rgbColor rgb="ff4bacc6"/>
      <rgbColor rgb="ffdaeef3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 lvl="0">
              <a:defRPr b="1" i="0" strike="noStrike" sz="1800" u="none">
                <a:solidFill>
                  <a:srgbClr val="000000"/>
                </a:solidFill>
                <a:effectLst/>
                <a:latin typeface="Verdana"/>
              </a:defRPr>
            </a:pPr>
            <a:r>
              <a:rPr b="1" i="0" strike="noStrike" sz="1800" u="none">
                <a:solidFill>
                  <a:srgbClr val="000000"/>
                </a:solidFill>
                <a:effectLst/>
                <a:latin typeface="Verdana"/>
              </a:rPr>
              <a:t>Titre du graphique</a:t>
            </a:r>
          </a:p>
        </c:rich>
      </c:tx>
      <c:layout>
        <c:manualLayout>
          <c:xMode val="edge"/>
          <c:yMode val="edge"/>
          <c:x val="0.407921"/>
          <c:y val="0.005"/>
          <c:w val="0.184158"/>
          <c:h val="0.085664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8699"/>
          <c:y val="0.0856644"/>
          <c:w val="0.875478"/>
          <c:h val="0.696687"/>
        </c:manualLayout>
      </c:layout>
      <c:lineChart>
        <c:grouping val="standard"/>
        <c:varyColors val="0"/>
        <c:ser>
          <c:idx val="0"/>
          <c:order val="0"/>
          <c:tx>
            <c:strRef>
              <c:f>'Data'!$N$6</c:f>
              <c:strCache>
                <c:pt idx="0">
                  <c:v>Resultat Net (Gains)</c:v>
                </c:pt>
              </c:strCache>
            </c:strRef>
          </c:tx>
          <c:spPr>
            <a:noFill/>
            <a:ln w="28575" cap="rnd">
              <a:solidFill>
                <a:srgbClr val="4F81BD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rgbClr val="4F81BD"/>
                </a:solidFill>
                <a:prstDash val="solid"/>
                <a:round/>
              </a:ln>
              <a:effectLst/>
            </c:spPr>
          </c:marker>
          <c:dLbls>
            <c:numFmt formatCode="&quot; &quot;* #,##0.00&quot; € &quot;;&quot;-&quot;* #,##0.00&quot; € &quot;;&quot; &quot;* &quot;-&quot;??&quot; € &quot;" sourceLinked="0"/>
            <c:txPr>
              <a:bodyPr/>
              <a:lstStyle/>
              <a:p>
                <a:pPr lvl="0">
                  <a:defRPr b="0" i="0" strike="noStrike" sz="900" u="none">
                    <a:solidFill>
                      <a:srgbClr val="404040"/>
                    </a:solidFill>
                    <a:effectLst/>
                    <a:latin typeface="Calibri"/>
                  </a:defRPr>
                </a:pPr>
                <a:r>
                  <a:rPr b="0" i="0" strike="noStrike" sz="900" u="none">
                    <a:solidFill>
                      <a:srgbClr val="404040"/>
                    </a:solidFill>
                    <a:effectLst/>
                    <a:latin typeface="Calibri"/>
                  </a:rPr>
                  <a:t/>
                </a: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'Data'!$M$7:$M$17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strCache>
            </c:strRef>
          </c:cat>
          <c:val>
            <c:numRef>
              <c:f>'Data'!$N$7:$N$17</c:f>
              <c:numCache>
                <c:ptCount val="11"/>
                <c:pt idx="0">
                  <c:v>567500.000000</c:v>
                </c:pt>
                <c:pt idx="1">
                  <c:v>1135000.000000</c:v>
                </c:pt>
                <c:pt idx="2">
                  <c:v>1702500.000000</c:v>
                </c:pt>
                <c:pt idx="3">
                  <c:v>2270000.000000</c:v>
                </c:pt>
                <c:pt idx="4">
                  <c:v>2837500.000000</c:v>
                </c:pt>
                <c:pt idx="5">
                  <c:v>3405000.000000</c:v>
                </c:pt>
                <c:pt idx="6">
                  <c:v>3972500.000000</c:v>
                </c:pt>
                <c:pt idx="7">
                  <c:v>4540000.000000</c:v>
                </c:pt>
                <c:pt idx="8">
                  <c:v>5107500.000000</c:v>
                </c:pt>
                <c:pt idx="9">
                  <c:v>5675000.000000</c:v>
                </c:pt>
                <c:pt idx="10">
                  <c:v>6242500.000000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'Data'!$O$6</c:f>
              <c:strCache>
                <c:pt idx="0">
                  <c:v>Charge</c:v>
                </c:pt>
              </c:strCache>
            </c:strRef>
          </c:tx>
          <c:spPr>
            <a:noFill/>
            <a:ln w="28575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rgbClr val="C0504D"/>
                </a:solidFill>
                <a:prstDash val="solid"/>
                <a:round/>
              </a:ln>
              <a:effectLst/>
            </c:spPr>
          </c:marker>
          <c:dLbls>
            <c:numFmt formatCode="&quot; &quot;* #,##0.00&quot; € &quot;;&quot;-&quot;* #,##0.00&quot; € &quot;;&quot; &quot;* &quot;-&quot;??&quot; € &quot;" sourceLinked="0"/>
            <c:txPr>
              <a:bodyPr/>
              <a:lstStyle/>
              <a:p>
                <a:pPr lvl="0">
                  <a:defRPr b="0" i="0" strike="noStrike" sz="900" u="none">
                    <a:solidFill>
                      <a:srgbClr val="404040"/>
                    </a:solidFill>
                    <a:effectLst/>
                    <a:latin typeface="Calibri"/>
                  </a:defRPr>
                </a:pPr>
                <a:r>
                  <a:rPr b="0" i="0" strike="noStrike" sz="900" u="none">
                    <a:solidFill>
                      <a:srgbClr val="404040"/>
                    </a:solidFill>
                    <a:effectLst/>
                    <a:latin typeface="Calibri"/>
                  </a:rPr>
                  <a:t/>
                </a: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'Data'!$M$7:$M$17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strCache>
            </c:strRef>
          </c:cat>
          <c:val>
            <c:numRef>
              <c:f>'Data'!$O$7:$O$17</c:f>
              <c:numCache>
                <c:ptCount val="11"/>
                <c:pt idx="0">
                  <c:v>1278600.000000</c:v>
                </c:pt>
                <c:pt idx="1">
                  <c:v>1599200.000000</c:v>
                </c:pt>
                <c:pt idx="2">
                  <c:v>1919800.000000</c:v>
                </c:pt>
                <c:pt idx="3">
                  <c:v>2240400.000000</c:v>
                </c:pt>
                <c:pt idx="4">
                  <c:v>2561000.000000</c:v>
                </c:pt>
                <c:pt idx="5">
                  <c:v>2881600.000000</c:v>
                </c:pt>
                <c:pt idx="6">
                  <c:v>3202200.000000</c:v>
                </c:pt>
                <c:pt idx="7">
                  <c:v>3522800.000000</c:v>
                </c:pt>
                <c:pt idx="8">
                  <c:v>3843400.000000</c:v>
                </c:pt>
                <c:pt idx="9">
                  <c:v>4164000.000000</c:v>
                </c:pt>
                <c:pt idx="10">
                  <c:v>4484600.000000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'Data'!$P$6</c:f>
              <c:strCache>
                <c:pt idx="0">
                  <c:v>Couts d'exploitation</c:v>
                </c:pt>
              </c:strCache>
            </c:strRef>
          </c:tx>
          <c:spPr>
            <a:noFill/>
            <a:ln w="28575" cap="rnd">
              <a:solidFill>
                <a:srgbClr val="9BBB59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rgbClr val="9BBB59"/>
                </a:solidFill>
                <a:prstDash val="solid"/>
                <a:round/>
              </a:ln>
              <a:effectLst/>
            </c:spPr>
          </c:marker>
          <c:dLbls>
            <c:numFmt formatCode="&quot; &quot;* #,##0.00&quot; € &quot;;&quot;-&quot;* #,##0.00&quot; € &quot;;&quot; &quot;* &quot;-&quot;??&quot; € &quot;" sourceLinked="0"/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'Data'!$M$7:$M$17</c:f>
              <c:strCach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strCache>
            </c:strRef>
          </c:cat>
          <c:val>
            <c:numRef>
              <c:f>'Data'!$P$7:$P$17</c:f>
              <c:numCache>
                <c:ptCount val="11"/>
                <c:pt idx="0">
                  <c:v>320600.000000</c:v>
                </c:pt>
                <c:pt idx="1">
                  <c:v>320600.000000</c:v>
                </c:pt>
                <c:pt idx="2">
                  <c:v>320600.000000</c:v>
                </c:pt>
                <c:pt idx="3">
                  <c:v>320600.000000</c:v>
                </c:pt>
                <c:pt idx="4">
                  <c:v>320600.000000</c:v>
                </c:pt>
                <c:pt idx="5">
                  <c:v>320600.000000</c:v>
                </c:pt>
                <c:pt idx="6">
                  <c:v>320600.000000</c:v>
                </c:pt>
                <c:pt idx="7">
                  <c:v>320600.000000</c:v>
                </c:pt>
                <c:pt idx="8">
                  <c:v>336630.000000</c:v>
                </c:pt>
                <c:pt idx="9">
                  <c:v>353461.500000</c:v>
                </c:pt>
                <c:pt idx="10">
                  <c:v>371134.575000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>Titre de catégorie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900" u="none">
                <a:solidFill>
                  <a:srgbClr val="595959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Verdan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Verdana"/>
                  </a:rPr>
                  <a:t>Titre de valeur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900" u="none">
                <a:solidFill>
                  <a:srgbClr val="595959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1.75e+06"/>
        <c:minorUnit val="87500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22949"/>
          <c:y val="0.971445"/>
          <c:w val="0.441595"/>
          <c:h val="0.041054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900" u="none">
              <a:solidFill>
                <a:srgbClr val="595959"/>
              </a:solidFill>
              <a:effectLst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525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12</xdr:col>
      <xdr:colOff>753444</xdr:colOff>
      <xdr:row>29</xdr:row>
      <xdr:rowOff>104448</xdr:rowOff>
    </xdr:to>
    <xdr:graphicFrame>
      <xdr:nvGraphicFramePr>
        <xdr:cNvPr id="2" name="Chart 2"/>
        <xdr:cNvGraphicFramePr/>
      </xdr:nvGraphicFramePr>
      <xdr:xfrm>
        <a:off x="-471932" y="-162208"/>
        <a:ext cx="12945445" cy="489234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fr.viadeo.com/fr/groups/detaildiscussion/?containerId=0022b53crnsuxmnw&amp;forumId=0021u88m0kumshhd&amp;action=messageDetail&amp;messageId=0021tgeh6fxolvi6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62"/>
  <sheetViews>
    <sheetView workbookViewId="0" showGridLines="0" defaultGridColor="1"/>
  </sheetViews>
  <sheetFormatPr defaultColWidth="7" defaultRowHeight="13.2" customHeight="1" outlineLevelRow="0" outlineLevelCol="0"/>
  <cols>
    <col min="1" max="1" width="54.25" style="1" customWidth="1"/>
    <col min="2" max="2" width="21.5" style="1" customWidth="1"/>
    <col min="3" max="3" width="13.125" style="1" customWidth="1"/>
    <col min="4" max="4" width="12.75" style="1" customWidth="1"/>
    <col min="5" max="5" width="12.75" style="1" customWidth="1"/>
    <col min="6" max="6" width="34.25" style="1" customWidth="1"/>
    <col min="7" max="7" width="15.875" style="1" customWidth="1"/>
    <col min="8" max="8" width="15.375" style="1" customWidth="1"/>
    <col min="9" max="256" width="7" style="1" customWidth="1"/>
  </cols>
  <sheetData>
    <row r="1" ht="13.8" customHeight="1">
      <c r="A1" s="2"/>
      <c r="B1" s="3"/>
      <c r="C1" s="3"/>
      <c r="D1" s="3"/>
      <c r="E1" s="3"/>
      <c r="F1" s="4"/>
      <c r="G1" s="4"/>
      <c r="H1" s="5"/>
    </row>
    <row r="2" ht="24.6" customHeight="1">
      <c r="A2" t="s" s="6">
        <v>0</v>
      </c>
      <c r="B2" s="7"/>
      <c r="C2" s="8"/>
      <c r="D2" s="9"/>
      <c r="E2" s="3"/>
      <c r="F2" s="4"/>
      <c r="G2" s="4"/>
      <c r="H2" s="10"/>
    </row>
    <row r="3" ht="25.2" customHeight="1">
      <c r="A3" t="s" s="11">
        <v>1</v>
      </c>
      <c r="B3" s="7"/>
      <c r="C3" s="8"/>
      <c r="D3" s="9"/>
      <c r="E3" s="3"/>
      <c r="F3" s="4"/>
      <c r="G3" s="4"/>
      <c r="H3" s="10"/>
    </row>
    <row r="4" ht="13.8" customHeight="1">
      <c r="A4" s="12"/>
      <c r="B4" s="9"/>
      <c r="C4" s="9"/>
      <c r="D4" s="9"/>
      <c r="E4" s="3"/>
      <c r="F4" s="4"/>
      <c r="G4" s="4"/>
      <c r="H4" s="10"/>
    </row>
    <row r="5" ht="13.8" customHeight="1">
      <c r="A5" t="s" s="13">
        <v>2</v>
      </c>
      <c r="B5" s="7"/>
      <c r="C5" s="8"/>
      <c r="D5" s="9"/>
      <c r="E5" s="3"/>
      <c r="F5" s="4"/>
      <c r="G5" s="4"/>
      <c r="H5" s="10"/>
    </row>
    <row r="6" ht="16.05" customHeight="1">
      <c r="A6" s="14"/>
      <c r="B6" s="5"/>
      <c r="C6" s="5"/>
      <c r="D6" s="5"/>
      <c r="E6" s="5"/>
      <c r="F6" s="5"/>
      <c r="G6" s="5"/>
      <c r="H6" s="5"/>
    </row>
    <row r="7" ht="16" customHeight="1">
      <c r="A7" t="s" s="15">
        <v>3</v>
      </c>
      <c r="B7" s="5"/>
      <c r="C7" s="5"/>
      <c r="D7" s="5"/>
      <c r="E7" s="5"/>
      <c r="F7" s="5"/>
      <c r="G7" s="5"/>
      <c r="H7" s="5"/>
    </row>
    <row r="8" ht="16" customHeight="1">
      <c r="A8" t="s" s="16">
        <v>4</v>
      </c>
      <c r="B8" s="5"/>
      <c r="C8" s="5"/>
      <c r="D8" s="5"/>
      <c r="E8" s="5"/>
      <c r="F8" s="5"/>
      <c r="G8" s="5"/>
      <c r="H8" s="5"/>
    </row>
    <row r="9" ht="16" customHeight="1">
      <c r="A9" t="s" s="17">
        <v>5</v>
      </c>
      <c r="B9" s="5"/>
      <c r="C9" s="5"/>
      <c r="D9" s="5"/>
      <c r="E9" s="5"/>
      <c r="F9" s="5"/>
      <c r="G9" s="5"/>
      <c r="H9" s="5"/>
    </row>
    <row r="10" ht="16" customHeight="1">
      <c r="A10" t="s" s="17">
        <v>6</v>
      </c>
      <c r="B10" s="5"/>
      <c r="C10" s="5"/>
      <c r="D10" s="5"/>
      <c r="E10" s="5"/>
      <c r="F10" s="5"/>
      <c r="G10" s="5"/>
      <c r="H10" s="5"/>
    </row>
    <row r="11" ht="16" customHeight="1">
      <c r="A11" t="s" s="15">
        <v>7</v>
      </c>
      <c r="B11" s="5"/>
      <c r="C11" s="5"/>
      <c r="D11" s="5"/>
      <c r="E11" s="5"/>
      <c r="F11" s="5"/>
      <c r="G11" s="5"/>
      <c r="H11" s="5"/>
    </row>
    <row r="12" ht="16" customHeight="1">
      <c r="A12" s="18"/>
      <c r="B12" s="19"/>
      <c r="C12" s="19"/>
      <c r="D12" s="19"/>
      <c r="E12" s="19"/>
      <c r="F12" s="19"/>
      <c r="G12" s="19"/>
      <c r="H12" s="5"/>
    </row>
    <row r="13" ht="25.5" customHeight="1">
      <c r="A13" t="s" s="20">
        <v>8</v>
      </c>
      <c r="B13" t="s" s="21">
        <v>9</v>
      </c>
      <c r="C13" s="22"/>
      <c r="D13" t="s" s="21">
        <v>10</v>
      </c>
      <c r="E13" t="s" s="21">
        <v>11</v>
      </c>
      <c r="F13" t="s" s="21">
        <v>12</v>
      </c>
      <c r="G13" t="s" s="21">
        <v>13</v>
      </c>
      <c r="H13" s="23"/>
    </row>
    <row r="14" ht="13.5" customHeight="1">
      <c r="A14" t="s" s="24">
        <v>14</v>
      </c>
      <c r="B14" s="25"/>
      <c r="C14" s="25"/>
      <c r="D14" s="25"/>
      <c r="E14" s="25"/>
      <c r="F14" s="26"/>
      <c r="G14" s="26"/>
      <c r="H14" s="23"/>
    </row>
    <row r="15" ht="16" customHeight="1">
      <c r="A15" t="s" s="27">
        <v>15</v>
      </c>
      <c r="B15" t="s" s="28">
        <v>16</v>
      </c>
      <c r="C15" s="29"/>
      <c r="D15" s="30">
        <v>10000</v>
      </c>
      <c r="E15" s="30">
        <v>3</v>
      </c>
      <c r="F15" s="31">
        <f>D15*E15</f>
        <v>30000</v>
      </c>
      <c r="G15" t="s" s="32">
        <v>17</v>
      </c>
      <c r="H15" s="23"/>
    </row>
    <row r="16" ht="16" customHeight="1">
      <c r="A16" s="33"/>
      <c r="B16" t="s" s="28">
        <v>18</v>
      </c>
      <c r="C16" s="29"/>
      <c r="D16" s="30">
        <v>150</v>
      </c>
      <c r="E16" s="30">
        <v>200</v>
      </c>
      <c r="F16" s="31">
        <f>D16*E16</f>
        <v>30000</v>
      </c>
      <c r="G16" s="34"/>
      <c r="H16" s="23"/>
    </row>
    <row r="17" ht="16" customHeight="1">
      <c r="A17" t="s" s="35">
        <v>19</v>
      </c>
      <c r="B17" t="s" s="28">
        <v>20</v>
      </c>
      <c r="C17" s="29"/>
      <c r="D17" s="30">
        <v>11000</v>
      </c>
      <c r="E17" s="30">
        <v>1</v>
      </c>
      <c r="F17" s="31"/>
      <c r="G17" s="34"/>
      <c r="H17" s="23"/>
    </row>
    <row r="18" ht="16" customHeight="1">
      <c r="A18" t="s" s="27">
        <v>21</v>
      </c>
      <c r="B18" t="s" s="36">
        <v>22</v>
      </c>
      <c r="C18" s="37"/>
      <c r="D18" s="30">
        <v>9750</v>
      </c>
      <c r="E18" s="30">
        <v>14</v>
      </c>
      <c r="F18" s="31">
        <f>D18*E18</f>
        <v>136500</v>
      </c>
      <c r="G18" t="s" s="38">
        <v>23</v>
      </c>
      <c r="H18" s="23"/>
    </row>
    <row r="19" ht="16" customHeight="1">
      <c r="A19" s="39"/>
      <c r="B19" t="s" s="36">
        <v>24</v>
      </c>
      <c r="C19" s="37"/>
      <c r="D19" s="30">
        <v>9750</v>
      </c>
      <c r="E19" s="30">
        <v>13</v>
      </c>
      <c r="F19" s="31">
        <f>D19*E19</f>
        <v>126750</v>
      </c>
      <c r="G19" s="40"/>
      <c r="H19" s="23"/>
    </row>
    <row r="20" ht="16" customHeight="1">
      <c r="A20" s="41"/>
      <c r="B20" t="s" s="36">
        <v>25</v>
      </c>
      <c r="C20" s="37"/>
      <c r="D20" s="30">
        <v>9750</v>
      </c>
      <c r="E20" s="30">
        <v>11</v>
      </c>
      <c r="F20" s="31">
        <f>D20*E20</f>
        <v>107250</v>
      </c>
      <c r="G20" s="40"/>
      <c r="H20" s="23"/>
    </row>
    <row r="21" ht="44.55" customHeight="1">
      <c r="A21" s="42"/>
      <c r="B21" t="s" s="36">
        <v>26</v>
      </c>
      <c r="C21" s="37"/>
      <c r="D21" s="30">
        <v>9750</v>
      </c>
      <c r="E21" s="30">
        <v>10</v>
      </c>
      <c r="F21" s="31">
        <f>D21*E21</f>
        <v>97500</v>
      </c>
      <c r="G21" s="43"/>
      <c r="H21" s="23"/>
    </row>
    <row r="22" ht="16" customHeight="1">
      <c r="A22" t="s" s="27">
        <v>27</v>
      </c>
      <c r="B22" t="s" s="36">
        <v>28</v>
      </c>
      <c r="C22" s="37"/>
      <c r="D22" s="30">
        <v>20000</v>
      </c>
      <c r="E22" s="30">
        <v>1</v>
      </c>
      <c r="F22" s="31">
        <f>D22*E22</f>
        <v>20000</v>
      </c>
      <c r="G22" t="s" s="44">
        <v>29</v>
      </c>
      <c r="H22" s="23"/>
    </row>
    <row r="23" ht="16" customHeight="1">
      <c r="A23" s="33"/>
      <c r="B23" t="s" s="36">
        <v>30</v>
      </c>
      <c r="C23" s="37"/>
      <c r="D23" s="30">
        <v>10000</v>
      </c>
      <c r="E23" s="30">
        <v>1</v>
      </c>
      <c r="F23" s="31">
        <f>D23*E23</f>
        <v>10000</v>
      </c>
      <c r="G23" s="43"/>
      <c r="H23" s="23"/>
    </row>
    <row r="24" ht="16" customHeight="1">
      <c r="A24" t="s" s="35">
        <v>31</v>
      </c>
      <c r="B24" s="30"/>
      <c r="C24" s="30"/>
      <c r="D24" s="30"/>
      <c r="E24" s="30"/>
      <c r="F24" s="31"/>
      <c r="G24" s="34"/>
      <c r="H24" s="23"/>
    </row>
    <row r="25" ht="81.55" customHeight="1">
      <c r="A25" t="s" s="27">
        <v>32</v>
      </c>
      <c r="B25" t="s" s="28">
        <v>33</v>
      </c>
      <c r="C25" s="29"/>
      <c r="D25" s="45">
        <v>100</v>
      </c>
      <c r="E25" s="45">
        <v>400</v>
      </c>
      <c r="F25" s="46">
        <f>D25*E25</f>
        <v>40000</v>
      </c>
      <c r="G25" t="s" s="47">
        <v>34</v>
      </c>
      <c r="H25" s="23"/>
    </row>
    <row r="26" ht="16" customHeight="1">
      <c r="A26" s="33"/>
      <c r="B26" t="s" s="36">
        <v>35</v>
      </c>
      <c r="C26" s="37"/>
      <c r="D26" s="30">
        <v>300</v>
      </c>
      <c r="E26" s="30">
        <f>600*2</f>
        <v>1200</v>
      </c>
      <c r="F26" s="31">
        <f>D26*E26</f>
        <v>360000</v>
      </c>
      <c r="G26" t="s" s="32">
        <v>36</v>
      </c>
      <c r="H26" s="23"/>
    </row>
    <row r="27" ht="16" customHeight="1">
      <c r="A27" t="s" s="35">
        <v>37</v>
      </c>
      <c r="B27" s="30"/>
      <c r="C27" s="30"/>
      <c r="D27" s="30"/>
      <c r="E27" s="30"/>
      <c r="F27" s="31"/>
      <c r="G27" t="s" s="32">
        <v>38</v>
      </c>
      <c r="H27" s="23"/>
    </row>
    <row r="28" ht="16" customHeight="1">
      <c r="A28" s="48"/>
      <c r="B28" s="30"/>
      <c r="C28" s="30"/>
      <c r="D28" s="30"/>
      <c r="E28" s="30"/>
      <c r="F28" s="31"/>
      <c r="G28" s="31"/>
      <c r="H28" s="23"/>
    </row>
    <row r="29" ht="16" customHeight="1">
      <c r="A29" t="s" s="49">
        <v>39</v>
      </c>
      <c r="B29" s="30"/>
      <c r="C29" s="30"/>
      <c r="D29" s="30"/>
      <c r="E29" s="30"/>
      <c r="F29" s="31"/>
      <c r="G29" s="31"/>
      <c r="H29" s="23"/>
    </row>
    <row r="30" ht="16" customHeight="1">
      <c r="A30" t="s" s="27">
        <v>40</v>
      </c>
      <c r="B30" t="s" s="36">
        <v>41</v>
      </c>
      <c r="C30" s="37"/>
      <c r="D30" s="30">
        <v>40000</v>
      </c>
      <c r="E30" s="30">
        <v>1</v>
      </c>
      <c r="F30" s="31">
        <f>D30*E30</f>
        <v>40000</v>
      </c>
      <c r="G30" t="s" s="32">
        <v>42</v>
      </c>
      <c r="H30" s="23"/>
    </row>
    <row r="31" ht="16" customHeight="1">
      <c r="A31" s="33"/>
      <c r="B31" t="s" s="36">
        <v>43</v>
      </c>
      <c r="C31" s="37"/>
      <c r="D31" s="30">
        <v>30000</v>
      </c>
      <c r="E31" s="30">
        <v>1</v>
      </c>
      <c r="F31" s="31">
        <f>D31*E31</f>
        <v>30000</v>
      </c>
      <c r="G31" t="s" s="32">
        <v>44</v>
      </c>
      <c r="H31" s="23"/>
    </row>
    <row r="32" ht="16" customHeight="1">
      <c r="A32" s="50"/>
      <c r="B32" t="s" s="28">
        <v>45</v>
      </c>
      <c r="C32" s="29"/>
      <c r="D32" s="30">
        <v>27000</v>
      </c>
      <c r="E32" s="30">
        <v>1</v>
      </c>
      <c r="F32" s="31">
        <f>D32*E32</f>
        <v>27000</v>
      </c>
      <c r="G32" t="s" s="32">
        <v>46</v>
      </c>
      <c r="H32" s="23"/>
    </row>
    <row r="33" ht="16" customHeight="1">
      <c r="A33" s="50"/>
      <c r="B33" t="s" s="36">
        <v>47</v>
      </c>
      <c r="C33" s="37"/>
      <c r="D33" s="30">
        <v>25000</v>
      </c>
      <c r="E33" s="30">
        <v>1</v>
      </c>
      <c r="F33" s="31">
        <f>D33*E33</f>
        <v>25000</v>
      </c>
      <c r="G33" t="s" s="32">
        <v>48</v>
      </c>
      <c r="H33" s="23"/>
    </row>
    <row r="34" ht="16" customHeight="1">
      <c r="A34" s="50"/>
      <c r="B34" t="s" s="28">
        <v>49</v>
      </c>
      <c r="C34" s="29"/>
      <c r="D34" s="30">
        <v>27000</v>
      </c>
      <c r="E34" s="30">
        <v>1</v>
      </c>
      <c r="F34" s="31">
        <f>D34*E34</f>
        <v>27000</v>
      </c>
      <c r="G34" t="s" s="32">
        <v>50</v>
      </c>
      <c r="H34" s="23"/>
    </row>
    <row r="35" ht="16" customHeight="1">
      <c r="A35" s="50"/>
      <c r="B35" s="37"/>
      <c r="C35" s="37"/>
      <c r="D35" s="30"/>
      <c r="E35" s="30"/>
      <c r="F35" s="31"/>
      <c r="G35" s="34"/>
      <c r="H35" s="23"/>
    </row>
    <row r="36" ht="16" customHeight="1">
      <c r="A36" t="s" s="27">
        <v>51</v>
      </c>
      <c r="B36" t="s" s="36">
        <v>52</v>
      </c>
      <c r="C36" s="37"/>
      <c r="D36" s="30">
        <v>50000</v>
      </c>
      <c r="E36" s="30">
        <v>1</v>
      </c>
      <c r="F36" s="31">
        <f>D36*E36</f>
        <v>50000</v>
      </c>
      <c r="G36" t="s" s="32">
        <v>53</v>
      </c>
      <c r="H36" s="23"/>
    </row>
    <row r="37" ht="16" customHeight="1">
      <c r="A37" s="33"/>
      <c r="B37" t="s" s="36">
        <v>54</v>
      </c>
      <c r="C37" s="37"/>
      <c r="D37" s="30">
        <v>70000</v>
      </c>
      <c r="E37" s="30">
        <v>1</v>
      </c>
      <c r="F37" s="31">
        <f>D37*E37</f>
        <v>70000</v>
      </c>
      <c r="G37" s="34"/>
      <c r="H37" s="23"/>
    </row>
    <row r="38" ht="37.55" customHeight="1">
      <c r="A38" t="s" s="35">
        <v>55</v>
      </c>
      <c r="B38" t="s" s="36">
        <v>56</v>
      </c>
      <c r="C38" s="37"/>
      <c r="D38" s="30">
        <f>21*12</f>
        <v>252</v>
      </c>
      <c r="E38" s="30">
        <v>200</v>
      </c>
      <c r="F38" s="31">
        <f>D38*E38</f>
        <v>50400</v>
      </c>
      <c r="G38" t="s" s="51">
        <v>57</v>
      </c>
      <c r="H38" s="23"/>
    </row>
    <row r="39" ht="16" customHeight="1">
      <c r="A39" s="52"/>
      <c r="B39" t="s" s="28">
        <v>58</v>
      </c>
      <c r="C39" s="29"/>
      <c r="D39" s="30">
        <f>100</f>
        <v>100</v>
      </c>
      <c r="E39" s="30">
        <v>12</v>
      </c>
      <c r="F39" s="31">
        <f>E39*D39</f>
        <v>1200</v>
      </c>
      <c r="G39" t="s" s="32">
        <v>59</v>
      </c>
      <c r="H39" s="23"/>
    </row>
    <row r="40" ht="16" customHeight="1">
      <c r="A40" t="s" s="35">
        <v>60</v>
      </c>
      <c r="B40" s="30"/>
      <c r="C40" s="30"/>
      <c r="D40" s="30"/>
      <c r="E40" s="30"/>
      <c r="F40" s="31"/>
      <c r="G40" s="34"/>
      <c r="H40" s="23"/>
    </row>
    <row r="41" ht="16" customHeight="1">
      <c r="A41" s="48"/>
      <c r="B41" s="30"/>
      <c r="C41" s="30"/>
      <c r="D41" s="30"/>
      <c r="E41" s="30"/>
      <c r="F41" s="31"/>
      <c r="G41" s="31"/>
      <c r="H41" s="23"/>
    </row>
    <row r="42" ht="16" customHeight="1">
      <c r="A42" t="s" s="49">
        <v>61</v>
      </c>
      <c r="B42" s="30"/>
      <c r="C42" s="30"/>
      <c r="D42" s="30"/>
      <c r="E42" s="30"/>
      <c r="F42" s="31"/>
      <c r="G42" s="53"/>
      <c r="H42" s="23"/>
    </row>
    <row r="43" ht="15.55" customHeight="1">
      <c r="A43" t="s" s="27">
        <v>62</v>
      </c>
      <c r="B43" t="s" s="54">
        <v>63</v>
      </c>
      <c r="C43" s="55"/>
      <c r="D43" s="56"/>
      <c r="E43" s="57"/>
      <c r="F43" s="58"/>
      <c r="G43" s="5"/>
      <c r="H43" s="5"/>
    </row>
    <row r="44" ht="24.75" customHeight="1">
      <c r="A44" s="39"/>
      <c r="B44" t="s" s="54">
        <v>64</v>
      </c>
      <c r="C44" s="55"/>
      <c r="D44" s="56"/>
      <c r="E44" s="57"/>
      <c r="F44" s="23"/>
      <c r="G44" s="5"/>
      <c r="H44" s="5"/>
    </row>
    <row r="45" ht="15.55" customHeight="1">
      <c r="A45" s="39"/>
      <c r="B45" t="s" s="54">
        <v>65</v>
      </c>
      <c r="C45" s="55"/>
      <c r="D45" s="56"/>
      <c r="E45" s="57"/>
      <c r="F45" s="23"/>
      <c r="G45" s="5"/>
      <c r="H45" s="5"/>
    </row>
    <row r="46" ht="15.55" customHeight="1">
      <c r="A46" s="39"/>
      <c r="B46" t="s" s="54">
        <v>66</v>
      </c>
      <c r="C46" s="55"/>
      <c r="D46" s="56"/>
      <c r="E46" s="57"/>
      <c r="F46" s="59"/>
      <c r="G46" s="5"/>
      <c r="H46" s="5"/>
    </row>
    <row r="47" ht="16" customHeight="1">
      <c r="A47" s="39"/>
      <c r="B47" t="s" s="54">
        <v>67</v>
      </c>
      <c r="C47" s="55"/>
      <c r="D47" s="56"/>
      <c r="E47" s="57"/>
      <c r="F47" s="31">
        <v>100000</v>
      </c>
      <c r="G47" s="23"/>
      <c r="H47" s="5"/>
    </row>
    <row r="48" ht="16" customHeight="1">
      <c r="A48" s="39"/>
      <c r="B48" t="s" s="54">
        <v>68</v>
      </c>
      <c r="C48" s="55"/>
      <c r="D48" s="56"/>
      <c r="E48" s="57"/>
      <c r="F48" s="31">
        <v>100000</v>
      </c>
      <c r="G48" s="23"/>
      <c r="H48" s="5"/>
    </row>
    <row r="49" ht="15.55" customHeight="1">
      <c r="A49" s="33"/>
      <c r="B49" t="s" s="54">
        <v>69</v>
      </c>
      <c r="C49" s="55"/>
      <c r="D49" s="56"/>
      <c r="E49" s="57"/>
      <c r="F49" s="60"/>
      <c r="G49" s="5"/>
      <c r="H49" s="5"/>
    </row>
    <row r="50" ht="26.55" customHeight="1">
      <c r="A50" s="50"/>
      <c r="B50" t="s" s="61">
        <v>70</v>
      </c>
      <c r="C50" s="62"/>
      <c r="D50" s="63"/>
      <c r="E50" s="64"/>
      <c r="F50" s="65">
        <f>0.015*F52</f>
        <v>367500.0000000001</v>
      </c>
      <c r="G50" t="s" s="66">
        <v>71</v>
      </c>
      <c r="H50" s="23"/>
    </row>
    <row r="51" ht="16" customHeight="1">
      <c r="A51" s="52"/>
      <c r="B51" s="37"/>
      <c r="C51" s="37"/>
      <c r="D51" s="30"/>
      <c r="E51" t="s" s="36">
        <v>72</v>
      </c>
      <c r="F51" s="31">
        <v>350000000</v>
      </c>
      <c r="G51" s="23"/>
      <c r="H51" s="5"/>
    </row>
    <row r="52" ht="16" customHeight="1">
      <c r="A52" s="52"/>
      <c r="B52" s="37"/>
      <c r="C52" s="37"/>
      <c r="D52" s="30"/>
      <c r="E52" t="s" s="36">
        <v>73</v>
      </c>
      <c r="F52" s="31">
        <f>0.07*F51</f>
        <v>24500000</v>
      </c>
      <c r="G52" s="23"/>
      <c r="H52" s="5"/>
    </row>
    <row r="53" ht="16" customHeight="1">
      <c r="A53" t="s" s="35">
        <v>74</v>
      </c>
      <c r="B53" s="30"/>
      <c r="C53" s="30"/>
      <c r="D53" s="30"/>
      <c r="E53" s="30"/>
      <c r="F53" s="31"/>
      <c r="G53" s="67"/>
      <c r="H53" s="23"/>
    </row>
    <row r="54" ht="24.75" customHeight="1">
      <c r="A54" t="s" s="35">
        <v>75</v>
      </c>
      <c r="B54" s="30"/>
      <c r="C54" s="30"/>
      <c r="D54" s="30"/>
      <c r="E54" s="30"/>
      <c r="F54" s="31"/>
      <c r="G54" s="68"/>
      <c r="H54" s="23"/>
    </row>
    <row r="55" ht="16" customHeight="1">
      <c r="A55" s="69"/>
      <c r="B55" s="70"/>
      <c r="C55" s="70"/>
      <c r="D55" s="70"/>
      <c r="E55" s="70"/>
      <c r="F55" s="71"/>
      <c r="G55" s="71"/>
      <c r="H55" s="5"/>
    </row>
    <row r="56" ht="16" customHeight="1">
      <c r="A56" t="s" s="20">
        <v>76</v>
      </c>
      <c r="B56" s="72"/>
      <c r="C56" s="72"/>
      <c r="D56" s="72"/>
      <c r="E56" s="73"/>
      <c r="F56" t="s" s="74">
        <v>77</v>
      </c>
      <c r="G56" s="75"/>
      <c r="H56" s="23"/>
    </row>
    <row r="57" ht="26.55" customHeight="1">
      <c r="A57" t="s" s="76">
        <v>78</v>
      </c>
      <c r="B57" s="77"/>
      <c r="C57" s="77"/>
      <c r="D57" s="77"/>
      <c r="E57" s="78"/>
      <c r="F57" t="s" s="51">
        <v>79</v>
      </c>
      <c r="G57" t="s" s="51">
        <v>80</v>
      </c>
      <c r="H57" s="23"/>
    </row>
    <row r="58" ht="16" customHeight="1">
      <c r="A58" t="s" s="76">
        <v>81</v>
      </c>
      <c r="B58" s="79"/>
      <c r="C58" s="79"/>
      <c r="D58" s="79"/>
      <c r="E58" s="79"/>
      <c r="F58" t="s" s="32">
        <v>79</v>
      </c>
      <c r="G58" t="s" s="32">
        <v>82</v>
      </c>
      <c r="H58" s="23"/>
    </row>
    <row r="59" ht="16" customHeight="1">
      <c r="A59" t="s" s="76">
        <v>83</v>
      </c>
      <c r="B59" s="79"/>
      <c r="C59" s="79"/>
      <c r="D59" s="79"/>
      <c r="E59" s="79"/>
      <c r="F59" t="s" s="32">
        <v>84</v>
      </c>
      <c r="G59" t="s" s="32">
        <v>85</v>
      </c>
      <c r="H59" s="23"/>
    </row>
    <row r="60" ht="16" customHeight="1">
      <c r="A60" t="s" s="35">
        <v>86</v>
      </c>
      <c r="B60" s="79"/>
      <c r="C60" s="79"/>
      <c r="D60" s="79"/>
      <c r="E60" s="79"/>
      <c r="F60" s="31"/>
      <c r="G60" s="31"/>
      <c r="H60" s="23"/>
    </row>
    <row r="61" ht="16" customHeight="1">
      <c r="A61" t="s" s="35">
        <v>87</v>
      </c>
      <c r="B61" s="79"/>
      <c r="C61" s="79"/>
      <c r="D61" s="79"/>
      <c r="E61" s="79"/>
      <c r="F61" s="31"/>
      <c r="G61" s="31"/>
      <c r="H61" s="23"/>
    </row>
    <row r="62" ht="16" customHeight="1">
      <c r="A62" t="s" s="35">
        <v>88</v>
      </c>
      <c r="B62" s="79"/>
      <c r="C62" s="79"/>
      <c r="D62" s="79"/>
      <c r="E62" s="79"/>
      <c r="F62" s="31"/>
      <c r="G62" s="31"/>
      <c r="H62" s="23"/>
    </row>
  </sheetData>
  <mergeCells count="17">
    <mergeCell ref="B50:E50"/>
    <mergeCell ref="B49:E49"/>
    <mergeCell ref="B48:E48"/>
    <mergeCell ref="B47:E47"/>
    <mergeCell ref="B46:E46"/>
    <mergeCell ref="B45:E45"/>
    <mergeCell ref="B44:E44"/>
    <mergeCell ref="B43:E43"/>
    <mergeCell ref="A43:A49"/>
    <mergeCell ref="G22:G23"/>
    <mergeCell ref="G18:G21"/>
    <mergeCell ref="A36:A37"/>
    <mergeCell ref="A30:A31"/>
    <mergeCell ref="A25:A26"/>
    <mergeCell ref="A22:A23"/>
    <mergeCell ref="A18:A21"/>
    <mergeCell ref="A15:A1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dimension ref="A1:Q31"/>
  <sheetViews>
    <sheetView workbookViewId="0" showGridLines="0" defaultGridColor="1"/>
  </sheetViews>
  <sheetFormatPr defaultColWidth="6.625" defaultRowHeight="13.2" customHeight="1" outlineLevelRow="0" outlineLevelCol="0"/>
  <cols>
    <col min="1" max="1" width="6.625" style="80" customWidth="1"/>
    <col min="2" max="2" width="6.625" style="80" customWidth="1"/>
    <col min="3" max="3" width="6.625" style="80" customWidth="1"/>
    <col min="4" max="4" width="6.625" style="80" customWidth="1"/>
    <col min="5" max="5" width="9.375" style="80" customWidth="1"/>
    <col min="6" max="6" width="7.875" style="80" customWidth="1"/>
    <col min="7" max="7" width="14.875" style="80" customWidth="1"/>
    <col min="8" max="8" width="10.375" style="80" customWidth="1"/>
    <col min="9" max="9" width="17.125" style="80" customWidth="1"/>
    <col min="10" max="10" width="6.625" style="80" customWidth="1"/>
    <col min="11" max="11" width="6.625" style="80" customWidth="1"/>
    <col min="12" max="12" width="7.875" style="80" customWidth="1"/>
    <col min="13" max="13" width="14.875" style="80" customWidth="1"/>
    <col min="14" max="14" width="10.375" style="80" customWidth="1"/>
    <col min="15" max="15" width="17.125" style="80" customWidth="1"/>
    <col min="16" max="16" width="15.125" style="80" customWidth="1"/>
    <col min="17" max="17" width="6.625" style="80" customWidth="1"/>
    <col min="18" max="256" width="6.625" style="80" customWidth="1"/>
  </cols>
  <sheetData>
    <row r="1" ht="15.5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ht="15.5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15.5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16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t="s" s="15">
        <v>91</v>
      </c>
      <c r="N4" s="5"/>
      <c r="O4" s="5"/>
      <c r="P4" s="5"/>
      <c r="Q4" s="5"/>
    </row>
    <row r="5" ht="17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81"/>
      <c r="N5" s="81"/>
      <c r="O5" s="81"/>
      <c r="P5" s="81"/>
      <c r="Q5" s="5"/>
    </row>
    <row r="6" ht="17.5" customHeight="1">
      <c r="A6" s="5"/>
      <c r="B6" s="5"/>
      <c r="C6" s="5"/>
      <c r="D6" s="5"/>
      <c r="E6" s="5"/>
      <c r="F6" s="81"/>
      <c r="G6" s="81"/>
      <c r="H6" s="81"/>
      <c r="I6" s="81"/>
      <c r="J6" s="5"/>
      <c r="K6" s="5"/>
      <c r="L6" s="82"/>
      <c r="M6" t="s" s="83">
        <v>92</v>
      </c>
      <c r="N6" t="s" s="83">
        <v>93</v>
      </c>
      <c r="O6" t="s" s="83">
        <v>94</v>
      </c>
      <c r="P6" t="s" s="83">
        <v>95</v>
      </c>
      <c r="Q6" s="84"/>
    </row>
    <row r="7" ht="18" customHeight="1">
      <c r="A7" s="5"/>
      <c r="B7" s="5"/>
      <c r="C7" s="5"/>
      <c r="D7" s="5"/>
      <c r="E7" s="82"/>
      <c r="F7" t="s" s="83">
        <v>92</v>
      </c>
      <c r="G7" t="s" s="83">
        <v>93</v>
      </c>
      <c r="H7" t="s" s="83">
        <v>94</v>
      </c>
      <c r="I7" t="s" s="83">
        <v>96</v>
      </c>
      <c r="J7" s="84"/>
      <c r="K7" s="5"/>
      <c r="L7" s="82"/>
      <c r="M7" s="85">
        <v>2016</v>
      </c>
      <c r="N7" s="86">
        <f>L20</f>
        <v>567500</v>
      </c>
      <c r="O7" s="86">
        <f>H18+L18</f>
        <v>1278600</v>
      </c>
      <c r="P7" s="86">
        <f>L18</f>
        <v>320600</v>
      </c>
      <c r="Q7" s="84"/>
    </row>
    <row r="8" ht="17.5" customHeight="1">
      <c r="A8" s="5"/>
      <c r="B8" s="5"/>
      <c r="C8" s="5"/>
      <c r="D8" s="5"/>
      <c r="E8" s="82"/>
      <c r="F8" s="85">
        <v>2016</v>
      </c>
      <c r="G8" s="86">
        <v>6500</v>
      </c>
      <c r="H8" s="86">
        <f>H18+L18</f>
        <v>1278600</v>
      </c>
      <c r="I8" s="86">
        <f>350000*7%</f>
        <v>24500</v>
      </c>
      <c r="J8" s="84"/>
      <c r="K8" s="5"/>
      <c r="L8" s="82"/>
      <c r="M8" s="87">
        <v>2017</v>
      </c>
      <c r="N8" s="88">
        <f>N7+L20</f>
        <v>1135000</v>
      </c>
      <c r="O8" s="88">
        <f>O7+L18</f>
        <v>1599200</v>
      </c>
      <c r="P8" s="88">
        <f>L18</f>
        <v>320600</v>
      </c>
      <c r="Q8" s="84"/>
    </row>
    <row r="9" ht="17" customHeight="1">
      <c r="A9" s="5"/>
      <c r="B9" s="5"/>
      <c r="C9" s="5"/>
      <c r="D9" s="5"/>
      <c r="E9" s="82"/>
      <c r="F9" s="87">
        <v>2017</v>
      </c>
      <c r="G9" s="88">
        <f>G8*15%+G8</f>
        <v>7475</v>
      </c>
      <c r="H9" s="88">
        <f>L18</f>
        <v>320600</v>
      </c>
      <c r="I9" s="88">
        <f>350000*9%</f>
        <v>31500</v>
      </c>
      <c r="J9" s="84"/>
      <c r="K9" s="5"/>
      <c r="L9" s="82"/>
      <c r="M9" s="89">
        <v>2018</v>
      </c>
      <c r="N9" s="90">
        <f>N8+L20</f>
        <v>1702500</v>
      </c>
      <c r="O9" s="90">
        <f>O8+L18</f>
        <v>1919800</v>
      </c>
      <c r="P9" s="90">
        <f>L18</f>
        <v>320600</v>
      </c>
      <c r="Q9" s="84"/>
    </row>
    <row r="10" ht="17" customHeight="1">
      <c r="A10" s="5"/>
      <c r="B10" s="5"/>
      <c r="C10" s="5"/>
      <c r="D10" s="5"/>
      <c r="E10" s="82"/>
      <c r="F10" s="89">
        <v>2018</v>
      </c>
      <c r="G10" s="90">
        <f>G9*15%+G9</f>
        <v>8596.25</v>
      </c>
      <c r="H10" s="90">
        <v>142600</v>
      </c>
      <c r="I10" s="90">
        <f>350000*11%</f>
        <v>38500</v>
      </c>
      <c r="J10" s="84"/>
      <c r="K10" s="5"/>
      <c r="L10" s="82"/>
      <c r="M10" s="87">
        <v>2019</v>
      </c>
      <c r="N10" s="88">
        <f>N9+L20</f>
        <v>2270000</v>
      </c>
      <c r="O10" s="88">
        <f>O9+L18</f>
        <v>2240400</v>
      </c>
      <c r="P10" s="88">
        <f>L18</f>
        <v>320600</v>
      </c>
      <c r="Q10" s="84"/>
    </row>
    <row r="11" ht="17" customHeight="1">
      <c r="A11" s="5"/>
      <c r="B11" s="5"/>
      <c r="C11" s="5"/>
      <c r="D11" s="5"/>
      <c r="E11" s="82"/>
      <c r="F11" s="87">
        <v>2019</v>
      </c>
      <c r="G11" s="88">
        <f>G10*15%+G10</f>
        <v>9885.6875</v>
      </c>
      <c r="H11" s="88">
        <v>142600</v>
      </c>
      <c r="I11" s="88">
        <f>350000*13%</f>
        <v>45500</v>
      </c>
      <c r="J11" s="84"/>
      <c r="K11" s="5"/>
      <c r="L11" s="82"/>
      <c r="M11" s="89">
        <v>2020</v>
      </c>
      <c r="N11" s="90">
        <f>N10+L20</f>
        <v>2837500</v>
      </c>
      <c r="O11" s="90">
        <f>O10+L18</f>
        <v>2561000</v>
      </c>
      <c r="P11" s="90">
        <f>L18</f>
        <v>320600</v>
      </c>
      <c r="Q11" s="84"/>
    </row>
    <row r="12" ht="17" customHeight="1">
      <c r="A12" s="5"/>
      <c r="B12" s="5"/>
      <c r="C12" s="5"/>
      <c r="D12" s="5"/>
      <c r="E12" s="82"/>
      <c r="F12" s="89">
        <v>2020</v>
      </c>
      <c r="G12" s="90">
        <f>G11*15%+G11</f>
        <v>11368.540625</v>
      </c>
      <c r="H12" s="90">
        <v>142600</v>
      </c>
      <c r="I12" s="90">
        <f>350000*15%</f>
        <v>52500</v>
      </c>
      <c r="J12" s="84"/>
      <c r="K12" s="5"/>
      <c r="L12" s="82"/>
      <c r="M12" s="87">
        <v>2021</v>
      </c>
      <c r="N12" s="88">
        <f>N11+L20</f>
        <v>3405000</v>
      </c>
      <c r="O12" s="88">
        <f>O11+L18</f>
        <v>2881600</v>
      </c>
      <c r="P12" s="88">
        <f>L18</f>
        <v>320600</v>
      </c>
      <c r="Q12" s="84"/>
    </row>
    <row r="13" ht="17" customHeight="1">
      <c r="A13" s="5"/>
      <c r="B13" s="5"/>
      <c r="C13" s="5"/>
      <c r="D13" s="5"/>
      <c r="E13" s="5"/>
      <c r="F13" s="91"/>
      <c r="G13" s="91"/>
      <c r="H13" s="91"/>
      <c r="I13" s="91"/>
      <c r="J13" s="5"/>
      <c r="K13" s="5"/>
      <c r="L13" s="82"/>
      <c r="M13" s="89">
        <v>2022</v>
      </c>
      <c r="N13" s="90">
        <f>N12+L20</f>
        <v>3972500</v>
      </c>
      <c r="O13" s="90">
        <f>O12+L18</f>
        <v>3202200</v>
      </c>
      <c r="P13" s="90">
        <f>L18</f>
        <v>320600</v>
      </c>
      <c r="Q13" s="84"/>
    </row>
    <row r="14" ht="17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82"/>
      <c r="M14" s="87">
        <v>2023</v>
      </c>
      <c r="N14" s="88">
        <f>N13+L20</f>
        <v>4540000</v>
      </c>
      <c r="O14" s="88">
        <f>O13+L18</f>
        <v>3522800</v>
      </c>
      <c r="P14" s="88">
        <f>L18</f>
        <v>320600</v>
      </c>
      <c r="Q14" s="84"/>
    </row>
    <row r="15" ht="17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82"/>
      <c r="M15" s="89">
        <v>2024</v>
      </c>
      <c r="N15" s="90">
        <f>N14+L20</f>
        <v>5107500</v>
      </c>
      <c r="O15" s="90">
        <f>O14+L18</f>
        <v>3843400</v>
      </c>
      <c r="P15" s="90">
        <f>P14*5%+P14</f>
        <v>336630</v>
      </c>
      <c r="Q15" s="84"/>
    </row>
    <row r="16" ht="17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82"/>
      <c r="M16" s="87">
        <v>2025</v>
      </c>
      <c r="N16" s="88">
        <f>L20+N15</f>
        <v>5675000</v>
      </c>
      <c r="O16" s="88">
        <f>O15+L18</f>
        <v>4164000</v>
      </c>
      <c r="P16" s="88">
        <f>P15*5%+P15</f>
        <v>353461.5</v>
      </c>
      <c r="Q16" s="84"/>
    </row>
    <row r="17" ht="17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82"/>
      <c r="M17" s="89">
        <v>2026</v>
      </c>
      <c r="N17" s="90">
        <f>L20+N16</f>
        <v>6242500</v>
      </c>
      <c r="O17" s="90">
        <f>O16+L18</f>
        <v>4484600</v>
      </c>
      <c r="P17" s="90">
        <f>P16*5%+P16</f>
        <v>371134.575</v>
      </c>
      <c r="Q17" s="84"/>
    </row>
    <row r="18" ht="17" customHeight="1">
      <c r="A18" s="5"/>
      <c r="B18" s="5"/>
      <c r="C18" s="5"/>
      <c r="D18" s="5"/>
      <c r="E18" s="5"/>
      <c r="F18" s="5"/>
      <c r="G18" t="s" s="15">
        <v>97</v>
      </c>
      <c r="H18" s="92">
        <f>SUM('Récap'!F15:F27)</f>
        <v>958000</v>
      </c>
      <c r="I18" s="5"/>
      <c r="J18" t="s" s="15">
        <v>98</v>
      </c>
      <c r="K18" s="93"/>
      <c r="L18" s="94">
        <f>SUM('Récap'!F30:F40)</f>
        <v>320600</v>
      </c>
      <c r="M18" s="91"/>
      <c r="N18" s="91"/>
      <c r="O18" s="91"/>
      <c r="P18" s="91"/>
      <c r="Q18" s="5"/>
    </row>
    <row r="19" ht="15.5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ht="16" customHeight="1">
      <c r="A20" s="5"/>
      <c r="B20" s="5"/>
      <c r="C20" s="5"/>
      <c r="D20" s="5"/>
      <c r="E20" s="5"/>
      <c r="F20" s="5"/>
      <c r="G20" s="5"/>
      <c r="H20" s="5"/>
      <c r="I20" s="5"/>
      <c r="J20" t="s" s="15">
        <v>99</v>
      </c>
      <c r="K20" s="5"/>
      <c r="L20" s="94">
        <f>SUM('Récap'!F47:F50)</f>
        <v>567500</v>
      </c>
      <c r="M20" s="5"/>
      <c r="N20" s="5"/>
      <c r="O20" s="5"/>
      <c r="P20" s="5"/>
      <c r="Q20" s="5"/>
    </row>
    <row r="21" ht="15.5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ht="15.5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ht="16" customHeight="1">
      <c r="A23" s="5"/>
      <c r="B23" s="5"/>
      <c r="C23" s="5"/>
      <c r="D23" s="5"/>
      <c r="E23" s="5"/>
      <c r="F23" s="5"/>
      <c r="G23" t="s" s="15">
        <v>100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 ht="16" customHeight="1">
      <c r="A24" s="5"/>
      <c r="B24" s="5"/>
      <c r="C24" s="5"/>
      <c r="D24" s="5"/>
      <c r="E24" s="5"/>
      <c r="F24" s="5"/>
      <c r="G24" t="s" s="17">
        <v>101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ht="16" customHeight="1">
      <c r="A25" s="5"/>
      <c r="B25" s="5"/>
      <c r="C25" s="5"/>
      <c r="D25" s="5"/>
      <c r="E25" s="5"/>
      <c r="F25" s="5"/>
      <c r="G25" t="s" s="17">
        <v>102</v>
      </c>
      <c r="H25" s="5"/>
      <c r="I25" s="5"/>
      <c r="J25" s="5"/>
      <c r="K25" s="5"/>
      <c r="L25" s="5"/>
      <c r="M25" s="5"/>
      <c r="N25" s="5"/>
      <c r="O25" s="5"/>
      <c r="P25" s="5"/>
      <c r="Q25" s="5"/>
    </row>
    <row r="26" ht="15.5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ht="16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t="s" s="17">
        <v>103</v>
      </c>
      <c r="L27" s="5"/>
      <c r="M27" s="5"/>
      <c r="N27" s="5"/>
      <c r="O27" s="5"/>
      <c r="P27" s="5"/>
      <c r="Q27" s="5"/>
    </row>
    <row r="28" ht="16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t="s" s="17">
        <v>104</v>
      </c>
      <c r="L28" s="5"/>
      <c r="M28" s="5"/>
      <c r="N28" s="5"/>
      <c r="O28" s="5"/>
      <c r="P28" s="5"/>
      <c r="Q28" s="5"/>
    </row>
    <row r="29" ht="15.5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t="s" s="17">
        <v>105</v>
      </c>
      <c r="L29" s="5"/>
      <c r="M29" s="5"/>
      <c r="N29" s="5"/>
      <c r="O29" s="5"/>
      <c r="P29" s="5"/>
      <c r="Q29" s="5"/>
    </row>
    <row r="30" ht="16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t="s" s="17">
        <v>106</v>
      </c>
      <c r="L30" s="5"/>
      <c r="M30" s="5"/>
      <c r="N30" s="5"/>
      <c r="O30" s="5"/>
      <c r="P30" s="5"/>
      <c r="Q30" s="5"/>
    </row>
    <row r="31" ht="16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t="s" s="17">
        <v>107</v>
      </c>
      <c r="L31" s="5"/>
      <c r="M31" s="5"/>
      <c r="N31" s="5"/>
      <c r="O31" s="5"/>
      <c r="P31" s="5"/>
      <c r="Q31" s="5"/>
    </row>
  </sheetData>
  <hyperlinks>
    <hyperlink ref="K29" r:id="rId1" location="" tooltip="" display="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