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A:\udemy - curso de excel construindo dashboards profissionais\secao 7 -DASHBOARD 6 - CONTROLE DE ORCAMENTOS\"/>
    </mc:Choice>
  </mc:AlternateContent>
  <xr:revisionPtr revIDLastSave="0" documentId="13_ncr:1_{EBEF1236-3E26-419F-9DEB-8531B7930F85}" xr6:coauthVersionLast="46" xr6:coauthVersionMax="47" xr10:uidLastSave="{00000000-0000-0000-0000-000000000000}"/>
  <bookViews>
    <workbookView xWindow="-108" yWindow="-108" windowWidth="23256" windowHeight="12576" tabRatio="745" activeTab="6" xr2:uid="{002631FF-81E2-4AF1-9E1A-4EC53686411A}"/>
  </bookViews>
  <sheets>
    <sheet name="Requisitos" sheetId="8" r:id="rId1"/>
    <sheet name="Orcamento" sheetId="12" r:id="rId2"/>
    <sheet name="Gastos" sheetId="1" r:id="rId3"/>
    <sheet name="Consolida" sheetId="13" r:id="rId4"/>
    <sheet name="Rascunho" sheetId="16" r:id="rId5"/>
    <sheet name="Apoio" sheetId="5" r:id="rId6"/>
    <sheet name="Dashboard" sheetId="17" r:id="rId7"/>
  </sheets>
  <definedNames>
    <definedName name="_xlnm._FilterDatabase" localSheetId="2" hidden="1">Gastos!#REF!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B52" i="5"/>
  <c r="C54" i="5" s="1"/>
  <c r="B40" i="5"/>
  <c r="F2" i="13"/>
  <c r="C39" i="5" s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C23" i="5"/>
  <c r="C31" i="5"/>
  <c r="E2" i="13"/>
  <c r="C30" i="5" s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B27" i="5" s="1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B13" i="5"/>
  <c r="B12" i="5"/>
  <c r="B65" i="5" l="1"/>
  <c r="B64" i="5"/>
  <c r="B57" i="5"/>
  <c r="B56" i="5"/>
  <c r="C61" i="5"/>
  <c r="C60" i="5"/>
  <c r="B63" i="5"/>
  <c r="B55" i="5"/>
  <c r="C59" i="5"/>
  <c r="B62" i="5"/>
  <c r="B54" i="5"/>
  <c r="C58" i="5"/>
  <c r="B61" i="5"/>
  <c r="C65" i="5"/>
  <c r="C57" i="5"/>
  <c r="B60" i="5"/>
  <c r="C64" i="5"/>
  <c r="C56" i="5"/>
  <c r="B59" i="5"/>
  <c r="C63" i="5"/>
  <c r="C55" i="5"/>
  <c r="B58" i="5"/>
  <c r="C62" i="5"/>
  <c r="B33" i="5"/>
  <c r="B25" i="5"/>
  <c r="C29" i="5"/>
  <c r="B46" i="5"/>
  <c r="C46" i="5"/>
  <c r="B32" i="5"/>
  <c r="B24" i="5"/>
  <c r="C28" i="5"/>
  <c r="B45" i="5"/>
  <c r="C45" i="5"/>
  <c r="B31" i="5"/>
  <c r="D31" i="5" s="1"/>
  <c r="B23" i="5"/>
  <c r="D23" i="5" s="1"/>
  <c r="C27" i="5"/>
  <c r="D27" i="5" s="1"/>
  <c r="B44" i="5"/>
  <c r="C44" i="5"/>
  <c r="B30" i="5"/>
  <c r="D30" i="5" s="1"/>
  <c r="C34" i="5"/>
  <c r="C26" i="5"/>
  <c r="B43" i="5"/>
  <c r="C43" i="5"/>
  <c r="B29" i="5"/>
  <c r="C33" i="5"/>
  <c r="C25" i="5"/>
  <c r="B42" i="5"/>
  <c r="C42" i="5"/>
  <c r="B28" i="5"/>
  <c r="C32" i="5"/>
  <c r="C24" i="5"/>
  <c r="B41" i="5"/>
  <c r="C41" i="5"/>
  <c r="C40" i="5"/>
  <c r="B34" i="5"/>
  <c r="B26" i="5"/>
  <c r="B39" i="5"/>
  <c r="B14" i="5"/>
  <c r="C14" i="5" s="1"/>
  <c r="D18" i="5" s="1"/>
  <c r="C13" i="5"/>
  <c r="C18" i="5" s="1"/>
  <c r="D32" i="5" l="1"/>
  <c r="D61" i="5"/>
  <c r="D25" i="5"/>
  <c r="B70" i="5"/>
  <c r="D54" i="5"/>
  <c r="B71" i="5"/>
  <c r="D29" i="5"/>
  <c r="D33" i="5"/>
  <c r="D60" i="5"/>
  <c r="D56" i="5"/>
  <c r="D65" i="5"/>
  <c r="D64" i="5"/>
  <c r="D62" i="5"/>
  <c r="D57" i="5"/>
  <c r="D55" i="5"/>
  <c r="D58" i="5"/>
  <c r="B47" i="5"/>
  <c r="D39" i="5" s="1"/>
  <c r="D28" i="5"/>
  <c r="D63" i="5"/>
  <c r="D59" i="5"/>
  <c r="D34" i="5"/>
  <c r="D24" i="5"/>
  <c r="D26" i="5"/>
  <c r="C47" i="5"/>
  <c r="E39" i="5" s="1"/>
  <c r="C71" i="5" l="1"/>
  <c r="D46" i="5"/>
  <c r="B72" i="5"/>
  <c r="C72" i="5" s="1"/>
  <c r="D40" i="5"/>
  <c r="D43" i="5"/>
  <c r="D41" i="5"/>
  <c r="D44" i="5"/>
  <c r="D42" i="5"/>
  <c r="D45" i="5"/>
  <c r="E40" i="5"/>
  <c r="E42" i="5"/>
  <c r="E41" i="5"/>
  <c r="E45" i="5"/>
  <c r="E44" i="5"/>
  <c r="E43" i="5"/>
  <c r="E46" i="5"/>
</calcChain>
</file>

<file path=xl/sharedStrings.xml><?xml version="1.0" encoding="utf-8"?>
<sst xmlns="http://schemas.openxmlformats.org/spreadsheetml/2006/main" count="895" uniqueCount="66">
  <si>
    <t>Objetivo</t>
  </si>
  <si>
    <t>Status</t>
  </si>
  <si>
    <t>Tema</t>
  </si>
  <si>
    <t>Filtros</t>
  </si>
  <si>
    <t>Origem informação</t>
  </si>
  <si>
    <t>Apresentação/Gráfica</t>
  </si>
  <si>
    <t>Requisitos/Indicadores</t>
  </si>
  <si>
    <t>Respostas</t>
  </si>
  <si>
    <t>Mês</t>
  </si>
  <si>
    <t>Rosca</t>
  </si>
  <si>
    <t>Analise de Orçamento</t>
  </si>
  <si>
    <t>Centro de Custos</t>
  </si>
  <si>
    <t>Gastos Por centro de custos</t>
  </si>
  <si>
    <t>Orçamento por Centro de Custo</t>
  </si>
  <si>
    <t>Gasto</t>
  </si>
  <si>
    <t>Orçado</t>
  </si>
  <si>
    <t>Prêsidencia</t>
  </si>
  <si>
    <t>Diretoria</t>
  </si>
  <si>
    <t>Comercial</t>
  </si>
  <si>
    <t>Contabilidade</t>
  </si>
  <si>
    <t>Financeiro</t>
  </si>
  <si>
    <t>Recurso Humanos</t>
  </si>
  <si>
    <t>Produção</t>
  </si>
  <si>
    <t>TI</t>
  </si>
  <si>
    <t>Origem</t>
  </si>
  <si>
    <t>Realizado</t>
  </si>
  <si>
    <t>Total Orçado</t>
  </si>
  <si>
    <t>Saldo</t>
  </si>
  <si>
    <t>Card</t>
  </si>
  <si>
    <t>Linha do tempo</t>
  </si>
  <si>
    <t>Critério</t>
  </si>
  <si>
    <t>Departamento</t>
  </si>
  <si>
    <t>Total Realizado</t>
  </si>
  <si>
    <t>Barras</t>
  </si>
  <si>
    <t>Depto</t>
  </si>
  <si>
    <t>Termometro</t>
  </si>
  <si>
    <t>Percentual Realizado</t>
  </si>
  <si>
    <t>Combinado</t>
  </si>
  <si>
    <t>Indicador de Gasto X Orçado Individual (Filtro)</t>
  </si>
  <si>
    <t>Analise Orçado X Realizado Individual (Filtro)</t>
  </si>
  <si>
    <t>Orçamento e Gastos</t>
  </si>
  <si>
    <t>26,161,181</t>
  </si>
  <si>
    <t>10,187,181</t>
  </si>
  <si>
    <t>57,202,198</t>
  </si>
  <si>
    <t>106,219,217</t>
  </si>
  <si>
    <t>154,236,234</t>
  </si>
  <si>
    <t>201,251,250</t>
  </si>
  <si>
    <t>Indicador de Gasto X Orçado Geral por  Depto</t>
  </si>
  <si>
    <t>Indicador de Gasto X Orçado Mês a Mês</t>
  </si>
  <si>
    <t>Valor</t>
  </si>
  <si>
    <t>OK</t>
  </si>
  <si>
    <t>Base</t>
  </si>
  <si>
    <t>Topo</t>
  </si>
  <si>
    <t>Indicador de Gasto X Orçado mês a mês</t>
  </si>
  <si>
    <t>Pct Realizado</t>
  </si>
  <si>
    <t>Chave 1</t>
  </si>
  <si>
    <t>Chave 2</t>
  </si>
  <si>
    <t>Realizado X Orçado</t>
  </si>
  <si>
    <t>Pct Orçado</t>
  </si>
  <si>
    <t>Realizado X Orçado Geral por  Depto</t>
  </si>
  <si>
    <t>Base Individual</t>
  </si>
  <si>
    <t>Chave 3</t>
  </si>
  <si>
    <t>Total orçado</t>
  </si>
  <si>
    <t>Pct</t>
  </si>
  <si>
    <t>Indicador Realizado do Depto</t>
  </si>
  <si>
    <t>Orçado X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</si>
</sst>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R$&quot;\ #,##0;[Red]\-&quot;R$&quot;\ #,##0"/>
    <numFmt numFmtId="8" formatCode="&quot;R$&quot;\ #,##0.00;[Red]\-&quot;R$&quot;\ #,##0.00"/>
    <numFmt numFmtId="164" formatCode="_-&quot;R$&quot;* #,##0.00_-;\-&quot;R$&quot;* #,##0.00_-;_-&quot;R$&quot;* &quot;-&quot;??_-;_-@_-"/>
    <numFmt numFmtId="165" formatCode="&quot;R$&quot;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1AA1B5"/>
        <bgColor indexed="64"/>
      </patternFill>
    </fill>
    <fill>
      <patternFill patternType="solid">
        <fgColor rgb="FF0ABBB5"/>
        <bgColor indexed="64"/>
      </patternFill>
    </fill>
    <fill>
      <patternFill patternType="solid">
        <fgColor rgb="FF39CAC6"/>
        <bgColor indexed="64"/>
      </patternFill>
    </fill>
    <fill>
      <patternFill patternType="solid">
        <fgColor rgb="FF9AECEA"/>
        <bgColor indexed="64"/>
      </patternFill>
    </fill>
    <fill>
      <patternFill patternType="solid">
        <fgColor rgb="FF6ADBD9"/>
        <bgColor indexed="64"/>
      </patternFill>
    </fill>
    <fill>
      <patternFill patternType="solid">
        <fgColor rgb="FFC9FBFA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7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9" fillId="16" borderId="4" applyNumberFormat="0" applyAlignment="0" applyProtection="0"/>
  </cellStyleXfs>
  <cellXfs count="45">
    <xf numFmtId="0" fontId="0" fillId="0" borderId="0" xfId="0"/>
    <xf numFmtId="0" fontId="0" fillId="0" borderId="0" xfId="0"/>
    <xf numFmtId="0" fontId="3" fillId="0" borderId="1" xfId="2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3" fillId="0" borderId="1" xfId="2" applyAlignment="1"/>
    <xf numFmtId="0" fontId="3" fillId="0" borderId="0" xfId="2" applyBorder="1" applyAlignment="1"/>
    <xf numFmtId="0" fontId="0" fillId="0" borderId="0" xfId="0" applyAlignment="1"/>
    <xf numFmtId="0" fontId="3" fillId="0" borderId="0" xfId="2" applyBorder="1"/>
    <xf numFmtId="0" fontId="0" fillId="0" borderId="0" xfId="0" applyFill="1"/>
    <xf numFmtId="17" fontId="0" fillId="0" borderId="0" xfId="0" applyNumberFormat="1"/>
    <xf numFmtId="8" fontId="0" fillId="0" borderId="0" xfId="0" applyNumberFormat="1"/>
    <xf numFmtId="0" fontId="6" fillId="3" borderId="0" xfId="4"/>
    <xf numFmtId="0" fontId="6" fillId="3" borderId="0" xfId="4" applyAlignment="1">
      <alignment vertical="center"/>
    </xf>
    <xf numFmtId="0" fontId="6" fillId="4" borderId="0" xfId="5" applyAlignment="1">
      <alignment vertical="center"/>
    </xf>
    <xf numFmtId="0" fontId="6" fillId="4" borderId="0" xfId="5"/>
    <xf numFmtId="8" fontId="6" fillId="4" borderId="0" xfId="5" applyNumberFormat="1"/>
    <xf numFmtId="0" fontId="0" fillId="0" borderId="0" xfId="0" applyFont="1" applyFill="1" applyBorder="1"/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/>
    <xf numFmtId="165" fontId="0" fillId="0" borderId="0" xfId="0" applyNumberFormat="1"/>
    <xf numFmtId="9" fontId="0" fillId="0" borderId="0" xfId="0" applyNumberFormat="1"/>
    <xf numFmtId="0" fontId="1" fillId="13" borderId="0" xfId="8"/>
    <xf numFmtId="9" fontId="1" fillId="12" borderId="0" xfId="7" applyNumberFormat="1"/>
    <xf numFmtId="0" fontId="8" fillId="11" borderId="0" xfId="6" applyBorder="1"/>
    <xf numFmtId="0" fontId="2" fillId="14" borderId="0" xfId="0" applyFont="1" applyFill="1"/>
    <xf numFmtId="0" fontId="1" fillId="15" borderId="0" xfId="8" applyFill="1"/>
    <xf numFmtId="6" fontId="0" fillId="0" borderId="0" xfId="0" applyNumberFormat="1"/>
    <xf numFmtId="10" fontId="0" fillId="0" borderId="0" xfId="0" applyNumberFormat="1"/>
    <xf numFmtId="0" fontId="10" fillId="17" borderId="5" xfId="0" applyFont="1" applyFill="1" applyBorder="1"/>
    <xf numFmtId="0" fontId="0" fillId="18" borderId="0" xfId="0" applyFill="1"/>
    <xf numFmtId="0" fontId="9" fillId="16" borderId="4" xfId="9"/>
    <xf numFmtId="0" fontId="0" fillId="0" borderId="0" xfId="0" applyFont="1"/>
    <xf numFmtId="0" fontId="3" fillId="0" borderId="1" xfId="2" applyAlignment="1">
      <alignment horizontal="center"/>
    </xf>
    <xf numFmtId="0" fontId="7" fillId="2" borderId="0" xfId="3" applyAlignment="1">
      <alignment horizontal="center"/>
    </xf>
  </cellXfs>
  <cellStyles count="10">
    <cellStyle name="20% - Ênfase3" xfId="7" builtinId="38"/>
    <cellStyle name="60% - Ênfase3" xfId="8" builtinId="40"/>
    <cellStyle name="Bom" xfId="6" builtinId="26"/>
    <cellStyle name="Ênfase1" xfId="4" builtinId="29"/>
    <cellStyle name="Ênfase2" xfId="5" builtinId="33"/>
    <cellStyle name="Moeda 2" xfId="1" xr:uid="{00000000-0005-0000-0000-00002F000000}"/>
    <cellStyle name="Neutro" xfId="3" builtinId="28"/>
    <cellStyle name="Normal" xfId="0" builtinId="0"/>
    <cellStyle name="Saída" xfId="9" builtinId="21"/>
    <cellStyle name="Título 2" xfId="2" builtinId="17"/>
  </cellStyles>
  <dxfs count="30">
    <dxf>
      <numFmt numFmtId="13" formatCode="0%"/>
    </dxf>
    <dxf>
      <numFmt numFmtId="165" formatCode="&quot;R$&quot;\ #,##0"/>
    </dxf>
    <dxf>
      <numFmt numFmtId="13" formatCode="0%"/>
    </dxf>
    <dxf>
      <numFmt numFmtId="165" formatCode="&quot;R$&quot;\ #,##0"/>
    </dxf>
    <dxf>
      <numFmt numFmtId="165" formatCode="&quot;R$&quot;\ #,##0"/>
    </dxf>
    <dxf>
      <numFmt numFmtId="22" formatCode="mmm/yy"/>
    </dxf>
    <dxf>
      <numFmt numFmtId="13" formatCode="0%"/>
    </dxf>
    <dxf>
      <numFmt numFmtId="13" formatCode="0%"/>
    </dxf>
    <dxf>
      <numFmt numFmtId="10" formatCode="&quot;R$&quot;\ #,##0;[Red]\-&quot;R$&quot;\ #,##0"/>
    </dxf>
    <dxf>
      <numFmt numFmtId="10" formatCode="&quot;R$&quot;\ #,##0;[Red]\-&quot;R$&quot;\ #,##0"/>
    </dxf>
    <dxf>
      <numFmt numFmtId="13" formatCode="0%"/>
    </dxf>
    <dxf>
      <numFmt numFmtId="10" formatCode="&quot;R$&quot;\ #,##0;[Red]\-&quot;R$&quot;\ #,##0"/>
    </dxf>
    <dxf>
      <numFmt numFmtId="10" formatCode="&quot;R$&quot;\ #,##0;[Red]\-&quot;R$&quot;\ #,##0"/>
    </dxf>
    <dxf>
      <numFmt numFmtId="22" formatCode="mmm/yy"/>
    </dxf>
    <dxf>
      <fill>
        <patternFill patternType="solid">
          <fgColor indexed="64"/>
          <bgColor theme="6" tint="-0.249977111117893"/>
        </patternFill>
      </fill>
    </dxf>
    <dxf>
      <numFmt numFmtId="12" formatCode="&quot;R$&quot;\ #,##0.00;[Red]\-&quot;R$&quot;\ #,##0.00"/>
    </dxf>
    <dxf>
      <numFmt numFmtId="22" formatCode="mmm/yy"/>
    </dxf>
    <dxf>
      <numFmt numFmtId="0" formatCode="General"/>
    </dxf>
    <dxf>
      <numFmt numFmtId="0" formatCode="General"/>
    </dxf>
    <dxf>
      <numFmt numFmtId="0" formatCode="General"/>
    </dxf>
    <dxf>
      <numFmt numFmtId="12" formatCode="&quot;R$&quot;\ #,##0.00;[Red]\-&quot;R$&quot;\ #,##0.00"/>
    </dxf>
    <dxf>
      <numFmt numFmtId="22" formatCode="mmm/yy"/>
    </dxf>
    <dxf>
      <numFmt numFmtId="12" formatCode="&quot;R$&quot;\ #,##0.00;[Red]\-&quot;R$&quot;\ #,##0.00"/>
    </dxf>
    <dxf>
      <numFmt numFmtId="22" formatCode="mmm/yy"/>
    </dxf>
    <dxf>
      <font>
        <color theme="2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3" tint="0.79998168889431442"/>
      </font>
      <fill>
        <patternFill>
          <bgColor theme="4"/>
        </patternFill>
      </fill>
    </dxf>
    <dxf>
      <fill>
        <patternFill>
          <fgColor theme="3"/>
          <bgColor theme="3" tint="0.39994506668294322"/>
        </patternFill>
      </fill>
    </dxf>
  </dxfs>
  <tableStyles count="3" defaultTableStyle="TableStyleMedium2" defaultPivotStyle="PivotStyleLight16">
    <tableStyle name="Estilo de Segmentação de Dados 1" pivot="0" table="0" count="3" xr9:uid="{CD791738-BECA-43EC-98D2-0FEABA32C275}">
      <tableStyleElement type="wholeTable" dxfId="29"/>
      <tableStyleElement type="headerRow" dxfId="28"/>
    </tableStyle>
    <tableStyle name="SlicerStyleDark1 2" pivot="0" table="0" count="10" xr9:uid="{2F4A481F-8DAF-416D-A879-17E6D0DA684E}">
      <tableStyleElement type="wholeTable" dxfId="27"/>
      <tableStyleElement type="headerRow" dxfId="26"/>
    </tableStyle>
    <tableStyle name="SlicerStyleDark6 2" pivot="0" table="0" count="10" xr9:uid="{56072633-8E15-4424-84F6-DFED7A3AF24E}">
      <tableStyleElement type="wholeTable" dxfId="25"/>
      <tableStyleElement type="headerRow" dxfId="24"/>
    </tableStyle>
  </tableStyles>
  <colors>
    <mruColors>
      <color rgb="FF0B515B"/>
      <color rgb="FF000000"/>
      <color rgb="FFC9FBFA"/>
      <color rgb="FF6ADBD9"/>
      <color rgb="FF9AECEA"/>
      <color rgb="FF39CAC6"/>
      <color rgb="FF0ABBB5"/>
      <color rgb="FF1AA1B5"/>
      <color rgb="FFD9D9D9"/>
      <color rgb="FFFFE48B"/>
    </mruColors>
  </colors>
  <extLst>
    <ext xmlns:x14="http://schemas.microsoft.com/office/spreadsheetml/2009/9/main" uri="{46F421CA-312F-682f-3DD2-61675219B42D}">
      <x14:dxfs count="17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4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Dark6 2">
        <x14:slicerStyle name="Estilo de Segmentação de Dados 1">
          <x14:slicerStyleElements>
            <x14:slicerStyleElement type="selectedItemWithData" dxfId="16"/>
          </x14:slicerStyleElements>
        </x14:slicerStyle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60619819835462E-2"/>
          <c:y val="8.5645224532106365E-2"/>
          <c:w val="0.90630690603854736"/>
          <c:h val="0.5815830975440340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Apoio!$B$17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Apoio!$B$18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ECB-B449-B8227CAF4374}"/>
            </c:ext>
          </c:extLst>
        </c:ser>
        <c:ser>
          <c:idx val="1"/>
          <c:order val="1"/>
          <c:tx>
            <c:strRef>
              <c:f>Apoio!$C$17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E1-4ECB-B449-B8227CAF4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Apoio!$C$18</c:f>
              <c:numCache>
                <c:formatCode>0%</c:formatCode>
                <c:ptCount val="1"/>
                <c:pt idx="0">
                  <c:v>0.93219538722606798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ECB-B449-B8227CAF4374}"/>
            </c:ext>
          </c:extLst>
        </c:ser>
        <c:ser>
          <c:idx val="2"/>
          <c:order val="2"/>
          <c:tx>
            <c:strRef>
              <c:f>Apoio!$D$17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6">
                <a:lumMod val="50000"/>
                <a:alpha val="74902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  <a:alpha val="74902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0E1-4ECB-B449-B8227CAF4374}"/>
              </c:ext>
            </c:extLst>
          </c:dPt>
          <c:val>
            <c:numRef>
              <c:f>Apoio!$D$18</c:f>
              <c:numCache>
                <c:formatCode>0%</c:formatCode>
                <c:ptCount val="1"/>
                <c:pt idx="0">
                  <c:v>6.7804612773932058E-2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ECB-B449-B8227CAF4374}"/>
            </c:ext>
          </c:extLst>
        </c:ser>
        <c:ser>
          <c:idx val="3"/>
          <c:order val="3"/>
          <c:tx>
            <c:strRef>
              <c:f>Apoio!$E$17</c:f>
              <c:strCache>
                <c:ptCount val="1"/>
                <c:pt idx="0">
                  <c:v>Topo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Apoio!$E$18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1-4ECB-B449-B8227CAF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cylinder"/>
        <c:axId val="934493104"/>
        <c:axId val="934476464"/>
        <c:axId val="0"/>
      </c:bar3DChart>
      <c:catAx>
        <c:axId val="934493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476464"/>
        <c:crosses val="autoZero"/>
        <c:auto val="1"/>
        <c:lblAlgn val="ctr"/>
        <c:lblOffset val="100"/>
        <c:noMultiLvlLbl val="0"/>
      </c:catAx>
      <c:valAx>
        <c:axId val="934476464"/>
        <c:scaling>
          <c:orientation val="minMax"/>
          <c:max val="1.1000000000000001"/>
          <c:min val="0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931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Apoio!$B$22</c:f>
              <c:strCache>
                <c:ptCount val="1"/>
                <c:pt idx="0">
                  <c:v>Realizado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Apoio!$A$23:$A$34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Apoio!$B$23:$B$34</c:f>
              <c:numCache>
                <c:formatCode>"R$"#,##0_);[Red]\("R$"#,##0\)</c:formatCode>
                <c:ptCount val="12"/>
                <c:pt idx="0">
                  <c:v>234799.15</c:v>
                </c:pt>
                <c:pt idx="1">
                  <c:v>262622.75</c:v>
                </c:pt>
                <c:pt idx="2">
                  <c:v>216524.95</c:v>
                </c:pt>
                <c:pt idx="3">
                  <c:v>226357.45</c:v>
                </c:pt>
                <c:pt idx="4">
                  <c:v>235521.15</c:v>
                </c:pt>
                <c:pt idx="5">
                  <c:v>262315.90000000002</c:v>
                </c:pt>
                <c:pt idx="6">
                  <c:v>197027.15000000002</c:v>
                </c:pt>
                <c:pt idx="7">
                  <c:v>233642.05</c:v>
                </c:pt>
                <c:pt idx="8">
                  <c:v>222182.19999999998</c:v>
                </c:pt>
                <c:pt idx="9">
                  <c:v>216851.74999999997</c:v>
                </c:pt>
                <c:pt idx="10">
                  <c:v>211796.8</c:v>
                </c:pt>
                <c:pt idx="11">
                  <c:v>249985.84999999998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1-43C0-8F5E-AA589BAA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6924640"/>
        <c:axId val="1096925056"/>
      </c:barChart>
      <c:lineChart>
        <c:grouping val="standard"/>
        <c:varyColors val="0"/>
        <c:ser>
          <c:idx val="1"/>
          <c:order val="1"/>
          <c:tx>
            <c:strRef>
              <c:f>Apoio!$C$22</c:f>
              <c:strCache>
                <c:ptCount val="1"/>
                <c:pt idx="0">
                  <c:v>Orçado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Apoio!$A$23:$A$34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Apoio!$C$23:$C$34</c:f>
              <c:numCache>
                <c:formatCode>"R$"#,##0_);[Red]\("R$"#,##0\)</c:formatCode>
                <c:ptCount val="12"/>
                <c:pt idx="0">
                  <c:v>249718.34000000003</c:v>
                </c:pt>
                <c:pt idx="1">
                  <c:v>277211.67499999999</c:v>
                </c:pt>
                <c:pt idx="2">
                  <c:v>229721.65</c:v>
                </c:pt>
                <c:pt idx="3">
                  <c:v>238450.15000000002</c:v>
                </c:pt>
                <c:pt idx="4">
                  <c:v>249775.065</c:v>
                </c:pt>
                <c:pt idx="5">
                  <c:v>278789.01500000001</c:v>
                </c:pt>
                <c:pt idx="6">
                  <c:v>208265.185</c:v>
                </c:pt>
                <c:pt idx="7">
                  <c:v>249028.4</c:v>
                </c:pt>
                <c:pt idx="8">
                  <c:v>236367.79</c:v>
                </c:pt>
                <c:pt idx="9">
                  <c:v>229690.39499999996</c:v>
                </c:pt>
                <c:pt idx="10">
                  <c:v>224065.62000000002</c:v>
                </c:pt>
                <c:pt idx="11">
                  <c:v>266547.24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1-43C0-8F5E-AA589BAA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924640"/>
        <c:axId val="1096925056"/>
      </c:lineChart>
      <c:dateAx>
        <c:axId val="1096924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25056"/>
        <c:crosses val="autoZero"/>
        <c:auto val="1"/>
        <c:lblOffset val="100"/>
        <c:baseTimeUnit val="months"/>
      </c:dateAx>
      <c:valAx>
        <c:axId val="1096925056"/>
        <c:scaling>
          <c:orientation val="minMax"/>
        </c:scaling>
        <c:delete val="0"/>
        <c:axPos val="l"/>
        <c:numFmt formatCode="&quot;R$&quot;#,##0_);[Red]\(&quot;R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246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tint val="60000"/>
            <a:satMod val="105000"/>
            <a:lumMod val="105000"/>
          </a:schemeClr>
        </a:gs>
        <a:gs pos="100000">
          <a:schemeClr val="accent6">
            <a:tint val="65000"/>
            <a:satMod val="100000"/>
            <a:lumMod val="100000"/>
          </a:schemeClr>
        </a:gs>
        <a:gs pos="100000">
          <a:schemeClr val="accent6">
            <a:tint val="70000"/>
            <a:satMod val="100000"/>
            <a:lumMod val="100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41010783840335E-2"/>
          <c:y val="7.8858354561443536E-2"/>
          <c:w val="0.96252481356295938"/>
          <c:h val="0.831448804938892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Apoio!$E$38</c:f>
              <c:strCache>
                <c:ptCount val="1"/>
                <c:pt idx="0">
                  <c:v>Pct Orçado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3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Apoio!$A$39:$A$46</c:f>
              <c:strCache>
                <c:ptCount val="8"/>
                <c:pt idx="0">
                  <c:v>Prêsidencia</c:v>
                </c:pt>
                <c:pt idx="1">
                  <c:v>Diretoria</c:v>
                </c:pt>
                <c:pt idx="2">
                  <c:v>Comercial</c:v>
                </c:pt>
                <c:pt idx="3">
                  <c:v>Contabilidade</c:v>
                </c:pt>
                <c:pt idx="4">
                  <c:v>Financeiro</c:v>
                </c:pt>
                <c:pt idx="5">
                  <c:v>Recurso Humanos</c:v>
                </c:pt>
                <c:pt idx="6">
                  <c:v>Produção</c:v>
                </c:pt>
                <c:pt idx="7">
                  <c:v>TI</c:v>
                </c:pt>
              </c:strCache>
            </c:strRef>
          </c:cat>
          <c:val>
            <c:numRef>
              <c:f>Apoio!$E$39:$E$46</c:f>
              <c:numCache>
                <c:formatCode>0.00%</c:formatCode>
                <c:ptCount val="8"/>
                <c:pt idx="0">
                  <c:v>0.12227883756904503</c:v>
                </c:pt>
                <c:pt idx="1">
                  <c:v>0.13159255291729807</c:v>
                </c:pt>
                <c:pt idx="2">
                  <c:v>0.12364969532935338</c:v>
                </c:pt>
                <c:pt idx="3">
                  <c:v>0.12891850472116104</c:v>
                </c:pt>
                <c:pt idx="4">
                  <c:v>0.12734745196865474</c:v>
                </c:pt>
                <c:pt idx="5">
                  <c:v>0.11772956068718397</c:v>
                </c:pt>
                <c:pt idx="6">
                  <c:v>0.12018036530486499</c:v>
                </c:pt>
                <c:pt idx="7">
                  <c:v>0.12830303150243877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E-4C00-8586-D67CA5F9E7D1}"/>
            </c:ext>
          </c:extLst>
        </c:ser>
        <c:ser>
          <c:idx val="0"/>
          <c:order val="1"/>
          <c:tx>
            <c:strRef>
              <c:f>Apoio!$D$38</c:f>
              <c:strCache>
                <c:ptCount val="1"/>
                <c:pt idx="0">
                  <c:v>Pct Realizado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Apoio!$A$39:$A$46</c:f>
              <c:strCache>
                <c:ptCount val="8"/>
                <c:pt idx="0">
                  <c:v>Prêsidencia</c:v>
                </c:pt>
                <c:pt idx="1">
                  <c:v>Diretoria</c:v>
                </c:pt>
                <c:pt idx="2">
                  <c:v>Comercial</c:v>
                </c:pt>
                <c:pt idx="3">
                  <c:v>Contabilidade</c:v>
                </c:pt>
                <c:pt idx="4">
                  <c:v>Financeiro</c:v>
                </c:pt>
                <c:pt idx="5">
                  <c:v>Recurso Humanos</c:v>
                </c:pt>
                <c:pt idx="6">
                  <c:v>Produção</c:v>
                </c:pt>
                <c:pt idx="7">
                  <c:v>TI</c:v>
                </c:pt>
              </c:strCache>
            </c:strRef>
          </c:cat>
          <c:val>
            <c:numRef>
              <c:f>Apoio!$D$39:$D$46</c:f>
              <c:numCache>
                <c:formatCode>0.00%</c:formatCode>
                <c:ptCount val="8"/>
                <c:pt idx="0">
                  <c:v>0.12459794599657491</c:v>
                </c:pt>
                <c:pt idx="1">
                  <c:v>0.1334748123690124</c:v>
                </c:pt>
                <c:pt idx="2">
                  <c:v>0.1242185007503851</c:v>
                </c:pt>
                <c:pt idx="3">
                  <c:v>0.13070656315298518</c:v>
                </c:pt>
                <c:pt idx="4">
                  <c:v>0.12780569903847255</c:v>
                </c:pt>
                <c:pt idx="5">
                  <c:v>0.11985748411485281</c:v>
                </c:pt>
                <c:pt idx="6">
                  <c:v>0.12166722617193206</c:v>
                </c:pt>
                <c:pt idx="7">
                  <c:v>0.11767176840578492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E-4C00-8586-D67CA5F9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081890288"/>
        <c:axId val="1081893616"/>
      </c:barChart>
      <c:catAx>
        <c:axId val="10818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3616"/>
        <c:crosses val="autoZero"/>
        <c:auto val="1"/>
        <c:lblAlgn val="ctr"/>
        <c:lblOffset val="100"/>
        <c:noMultiLvlLbl val="0"/>
      </c:catAx>
      <c:valAx>
        <c:axId val="108189361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818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631820376629651"/>
          <c:y val="2.9403967683418825E-2"/>
          <c:w val="0.10993320457106069"/>
          <c:h val="0.164398378062419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B-4019-946B-7CE112D6419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B-4019-946B-7CE112D641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Apoio!$A$71:$A$72</c:f>
              <c:strCache>
                <c:ptCount val="2"/>
                <c:pt idx="0">
                  <c:v>Realizado</c:v>
                </c:pt>
                <c:pt idx="1">
                  <c:v>Saldo</c:v>
                </c:pt>
              </c:strCache>
            </c:strRef>
          </c:cat>
          <c:val>
            <c:numRef>
              <c:f>Apoio!$C$71:$C$72</c:f>
              <c:numCache>
                <c:formatCode>0%</c:formatCode>
                <c:ptCount val="2"/>
                <c:pt idx="0">
                  <c:v>0.94372842623964504</c:v>
                </c:pt>
                <c:pt idx="1">
                  <c:v>5.6271573760355E-2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B-4019-946B-7CE112D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Apoio!$C$53</c:f>
              <c:strCache>
                <c:ptCount val="1"/>
                <c:pt idx="0">
                  <c:v>Orçado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Apoio!$A$54:$A$65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Apoio!$C$54:$C$65</c:f>
              <c:numCache>
                <c:formatCode>"R$"\ #,##0</c:formatCode>
                <c:ptCount val="12"/>
                <c:pt idx="0">
                  <c:v>27514.075000000001</c:v>
                </c:pt>
                <c:pt idx="1">
                  <c:v>40294.800000000003</c:v>
                </c:pt>
                <c:pt idx="2">
                  <c:v>23985</c:v>
                </c:pt>
                <c:pt idx="3">
                  <c:v>21026.61</c:v>
                </c:pt>
                <c:pt idx="4">
                  <c:v>39288.36</c:v>
                </c:pt>
                <c:pt idx="5">
                  <c:v>39200.014999999999</c:v>
                </c:pt>
                <c:pt idx="6">
                  <c:v>28028.51</c:v>
                </c:pt>
                <c:pt idx="7">
                  <c:v>24788</c:v>
                </c:pt>
                <c:pt idx="8">
                  <c:v>20680</c:v>
                </c:pt>
                <c:pt idx="9">
                  <c:v>38020.949999999997</c:v>
                </c:pt>
                <c:pt idx="10">
                  <c:v>26197.355</c:v>
                </c:pt>
                <c:pt idx="11">
                  <c:v>23770.35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A-43D0-90D4-F348D305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6703727"/>
        <c:axId val="666739503"/>
      </c:barChart>
      <c:lineChart>
        <c:grouping val="standard"/>
        <c:varyColors val="0"/>
        <c:ser>
          <c:idx val="0"/>
          <c:order val="1"/>
          <c:tx>
            <c:strRef>
              <c:f>Apoio!$B$53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rgbClr val="0B515B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20"/>
            <c:spPr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7414BC-A189-4455-9194-CA4F7FAB51E4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6A-43D0-90D4-F348D3052F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97AE00-B005-46BB-9A75-EAAA25AFC62C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6A-43D0-90D4-F348D3052F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86A71B-00B1-4AF6-AF7B-73E9D333BBA4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6A-43D0-90D4-F348D3052F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5972D8-53B9-4700-9CAD-B066769C5202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6A-43D0-90D4-F348D3052F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F25D97-9225-43F0-ABB4-ADF1321FA021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6A-43D0-90D4-F348D3052F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CECF9C-F132-4C45-A16D-9FF2ECAC8AFB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6A-43D0-90D4-F348D3052F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8317C3-3F8E-493D-889C-38BDA070A31D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26A-43D0-90D4-F348D3052F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D903C0-560A-4C67-9C39-CD0F22941672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26A-43D0-90D4-F348D3052F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2B93FF8-8480-422F-B94F-E0C4165F5803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6A-43D0-90D4-F348D3052F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4B0666-A3CB-416E-8800-DC1EF8DA579B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6A-43D0-90D4-F348D3052F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2C482A-676B-47CC-9D14-50FFEB16C7FE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26A-43D0-90D4-F348D3052F9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ABFF64-FBD2-465E-8E50-090CEB54F6CC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26A-43D0-90D4-F348D3052F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Apoio!$A$54:$A$65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Apoio!$B$54:$B$65</c:f>
              <c:numCache>
                <c:formatCode>"R$"\ #,##0</c:formatCode>
                <c:ptCount val="12"/>
                <c:pt idx="0">
                  <c:v>25500.85</c:v>
                </c:pt>
                <c:pt idx="1">
                  <c:v>37346.400000000001</c:v>
                </c:pt>
                <c:pt idx="2">
                  <c:v>22785.75</c:v>
                </c:pt>
                <c:pt idx="3">
                  <c:v>19875.899999999998</c:v>
                </c:pt>
                <c:pt idx="4">
                  <c:v>36592.1</c:v>
                </c:pt>
                <c:pt idx="5">
                  <c:v>37427.15</c:v>
                </c:pt>
                <c:pt idx="6">
                  <c:v>26363.449999999997</c:v>
                </c:pt>
                <c:pt idx="7">
                  <c:v>23548.6</c:v>
                </c:pt>
                <c:pt idx="8">
                  <c:v>19646</c:v>
                </c:pt>
                <c:pt idx="9">
                  <c:v>36484.75</c:v>
                </c:pt>
                <c:pt idx="10">
                  <c:v>25012.55</c:v>
                </c:pt>
                <c:pt idx="11">
                  <c:v>22358.25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Apoio!$D$54:$D$65</c15:f>
                <c15:dlblRangeCache>
                  <c:ptCount val="12"/>
                  <c:pt idx="0">
                    <c:v>93%</c:v>
                  </c:pt>
                  <c:pt idx="1">
                    <c:v>93%</c:v>
                  </c:pt>
                  <c:pt idx="2">
                    <c:v>95%</c:v>
                  </c:pt>
                  <c:pt idx="3">
                    <c:v>95%</c:v>
                  </c:pt>
                  <c:pt idx="4">
                    <c:v>93%</c:v>
                  </c:pt>
                  <c:pt idx="5">
                    <c:v>95%</c:v>
                  </c:pt>
                  <c:pt idx="6">
                    <c:v>94%</c:v>
                  </c:pt>
                  <c:pt idx="7">
                    <c:v>95%</c:v>
                  </c:pt>
                  <c:pt idx="8">
                    <c:v>95%</c:v>
                  </c:pt>
                  <c:pt idx="9">
                    <c:v>96%</c:v>
                  </c:pt>
                  <c:pt idx="10">
                    <c:v>95%</c:v>
                  </c:pt>
                  <c:pt idx="11">
                    <c:v>94%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26A-43D0-90D4-F348D305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703727"/>
        <c:axId val="666739503"/>
      </c:lineChart>
      <c:dateAx>
        <c:axId val="6667037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9503"/>
        <c:crosses val="autoZero"/>
        <c:auto val="1"/>
        <c:lblOffset val="100"/>
        <c:baseTimeUnit val="months"/>
      </c:dateAx>
      <c:valAx>
        <c:axId val="666739503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372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Apoio!$C$52" fmlaRange="Apoio!$F$52:$F$59" noThreeD="1" sel="8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60960</xdr:rowOff>
    </xdr:from>
    <xdr:to>
      <xdr:col>23</xdr:col>
      <xdr:colOff>350520</xdr:colOff>
      <xdr:row>42</xdr:row>
      <xdr:rowOff>68580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3340" y="60960"/>
          <a:ext cx="14317980" cy="76885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93713</xdr:colOff>
      <xdr:row>0</xdr:row>
      <xdr:rowOff>95133</xdr:rowOff>
    </xdr:from>
    <xdr:to>
      <xdr:col>5</xdr:col>
      <xdr:colOff>10887</xdr:colOff>
      <xdr:row>6</xdr:row>
      <xdr:rowOff>32657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93713" y="95133"/>
          <a:ext cx="2965174" cy="104786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Titulo</a:t>
          </a:r>
        </a:p>
      </xdr:txBody>
    </xdr:sp>
    <xdr:clientData/>
  </xdr:twoCellAnchor>
  <xdr:twoCellAnchor>
    <xdr:from>
      <xdr:col>5</xdr:col>
      <xdr:colOff>62216</xdr:colOff>
      <xdr:row>0</xdr:row>
      <xdr:rowOff>104778</xdr:rowOff>
    </xdr:from>
    <xdr:to>
      <xdr:col>7</xdr:col>
      <xdr:colOff>555812</xdr:colOff>
      <xdr:row>6</xdr:row>
      <xdr:rowOff>42302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110216" y="104778"/>
          <a:ext cx="1712796" cy="1013289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Total orçado</a:t>
          </a:r>
        </a:p>
      </xdr:txBody>
    </xdr:sp>
    <xdr:clientData/>
  </xdr:twoCellAnchor>
  <xdr:twoCellAnchor>
    <xdr:from>
      <xdr:col>7</xdr:col>
      <xdr:colOff>603741</xdr:colOff>
      <xdr:row>0</xdr:row>
      <xdr:rowOff>96655</xdr:rowOff>
    </xdr:from>
    <xdr:to>
      <xdr:col>10</xdr:col>
      <xdr:colOff>487737</xdr:colOff>
      <xdr:row>6</xdr:row>
      <xdr:rowOff>32498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870941" y="96655"/>
          <a:ext cx="1712796" cy="102169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Total realizado</a:t>
          </a:r>
        </a:p>
      </xdr:txBody>
    </xdr:sp>
    <xdr:clientData/>
  </xdr:twoCellAnchor>
  <xdr:twoCellAnchor>
    <xdr:from>
      <xdr:col>10</xdr:col>
      <xdr:colOff>525579</xdr:colOff>
      <xdr:row>0</xdr:row>
      <xdr:rowOff>100296</xdr:rowOff>
    </xdr:from>
    <xdr:to>
      <xdr:col>13</xdr:col>
      <xdr:colOff>409575</xdr:colOff>
      <xdr:row>6</xdr:row>
      <xdr:rowOff>36139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621579" y="100296"/>
          <a:ext cx="1712796" cy="102169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13</xdr:col>
      <xdr:colOff>453860</xdr:colOff>
      <xdr:row>0</xdr:row>
      <xdr:rowOff>105675</xdr:rowOff>
    </xdr:from>
    <xdr:to>
      <xdr:col>23</xdr:col>
      <xdr:colOff>304799</xdr:colOff>
      <xdr:row>6</xdr:row>
      <xdr:rowOff>41518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8378660" y="105675"/>
          <a:ext cx="5946939" cy="1011608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Percentual realizado</a:t>
          </a:r>
        </a:p>
      </xdr:txBody>
    </xdr:sp>
    <xdr:clientData/>
  </xdr:twoCellAnchor>
  <xdr:twoCellAnchor>
    <xdr:from>
      <xdr:col>0</xdr:col>
      <xdr:colOff>68378</xdr:colOff>
      <xdr:row>6</xdr:row>
      <xdr:rowOff>87746</xdr:rowOff>
    </xdr:from>
    <xdr:to>
      <xdr:col>11</xdr:col>
      <xdr:colOff>65314</xdr:colOff>
      <xdr:row>21</xdr:row>
      <xdr:rowOff>163286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8378" y="1198089"/>
          <a:ext cx="6702536" cy="285139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Orçado x Realizado</a:t>
          </a:r>
          <a:r>
            <a:rPr lang="en-US" sz="2400" b="1" baseline="0">
              <a:solidFill>
                <a:schemeClr val="tx1">
                  <a:lumMod val="75000"/>
                  <a:lumOff val="25000"/>
                </a:schemeClr>
              </a:solidFill>
            </a:rPr>
            <a:t> mÊs a mÊs</a:t>
          </a:r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144578</xdr:colOff>
      <xdr:row>6</xdr:row>
      <xdr:rowOff>87746</xdr:rowOff>
    </xdr:from>
    <xdr:to>
      <xdr:col>23</xdr:col>
      <xdr:colOff>283029</xdr:colOff>
      <xdr:row>21</xdr:row>
      <xdr:rowOff>163286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850178" y="1198089"/>
          <a:ext cx="7453651" cy="285139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Orçado x Realizado</a:t>
          </a:r>
          <a:r>
            <a:rPr lang="en-US" sz="2400" b="1" baseline="0">
              <a:solidFill>
                <a:schemeClr val="tx1">
                  <a:lumMod val="75000"/>
                  <a:lumOff val="25000"/>
                </a:schemeClr>
              </a:solidFill>
            </a:rPr>
            <a:t> por Departamento</a:t>
          </a:r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90148</xdr:colOff>
      <xdr:row>22</xdr:row>
      <xdr:rowOff>55089</xdr:rowOff>
    </xdr:from>
    <xdr:to>
      <xdr:col>23</xdr:col>
      <xdr:colOff>297179</xdr:colOff>
      <xdr:row>24</xdr:row>
      <xdr:rowOff>174172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0148" y="4078449"/>
          <a:ext cx="14227831" cy="484843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Filtro Departamento</a:t>
          </a:r>
        </a:p>
      </xdr:txBody>
    </xdr:sp>
    <xdr:clientData/>
  </xdr:twoCellAnchor>
  <xdr:twoCellAnchor>
    <xdr:from>
      <xdr:col>0</xdr:col>
      <xdr:colOff>111921</xdr:colOff>
      <xdr:row>25</xdr:row>
      <xdr:rowOff>44203</xdr:rowOff>
    </xdr:from>
    <xdr:to>
      <xdr:col>6</xdr:col>
      <xdr:colOff>556260</xdr:colOff>
      <xdr:row>42</xdr:row>
      <xdr:rowOff>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11921" y="4616203"/>
          <a:ext cx="4101939" cy="306475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Realizado</a:t>
          </a:r>
          <a:r>
            <a:rPr lang="en-US" sz="2400" b="1" baseline="0">
              <a:solidFill>
                <a:schemeClr val="tx1">
                  <a:lumMod val="75000"/>
                  <a:lumOff val="25000"/>
                </a:schemeClr>
              </a:solidFill>
            </a:rPr>
            <a:t> x Orçado x Departamento</a:t>
          </a:r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601980</xdr:colOff>
      <xdr:row>25</xdr:row>
      <xdr:rowOff>33317</xdr:rowOff>
    </xdr:from>
    <xdr:to>
      <xdr:col>23</xdr:col>
      <xdr:colOff>283029</xdr:colOff>
      <xdr:row>41</xdr:row>
      <xdr:rowOff>174171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259580" y="4605317"/>
          <a:ext cx="10044249" cy="3066934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>
                  <a:lumMod val="75000"/>
                  <a:lumOff val="25000"/>
                </a:schemeClr>
              </a:solidFill>
            </a:rPr>
            <a:t>Evolução</a:t>
          </a:r>
          <a:r>
            <a:rPr lang="en-US" sz="2400" b="1" baseline="0">
              <a:solidFill>
                <a:schemeClr val="tx1">
                  <a:lumMod val="75000"/>
                  <a:lumOff val="25000"/>
                </a:schemeClr>
              </a:solidFill>
            </a:rPr>
            <a:t> Realizado mÊs a mês</a:t>
          </a:r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60960</xdr:rowOff>
    </xdr:from>
    <xdr:to>
      <xdr:col>23</xdr:col>
      <xdr:colOff>350520</xdr:colOff>
      <xdr:row>42</xdr:row>
      <xdr:rowOff>68580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3340" y="60960"/>
          <a:ext cx="14317980" cy="76885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93713</xdr:colOff>
      <xdr:row>0</xdr:row>
      <xdr:rowOff>95133</xdr:rowOff>
    </xdr:from>
    <xdr:to>
      <xdr:col>3</xdr:col>
      <xdr:colOff>99391</xdr:colOff>
      <xdr:row>6</xdr:row>
      <xdr:rowOff>32657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3713" y="95133"/>
          <a:ext cx="1834478" cy="10507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Análise de</a:t>
          </a:r>
          <a:r>
            <a:rPr lang="en-US" sz="2800"/>
            <a:t> </a:t>
          </a:r>
          <a:r>
            <a:rPr lang="en-US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Orçamento</a:t>
          </a:r>
        </a:p>
      </xdr:txBody>
    </xdr:sp>
    <xdr:clientData/>
  </xdr:twoCellAnchor>
  <xdr:twoCellAnchor>
    <xdr:from>
      <xdr:col>5</xdr:col>
      <xdr:colOff>62216</xdr:colOff>
      <xdr:row>0</xdr:row>
      <xdr:rowOff>104778</xdr:rowOff>
    </xdr:from>
    <xdr:to>
      <xdr:col>7</xdr:col>
      <xdr:colOff>555812</xdr:colOff>
      <xdr:row>6</xdr:row>
      <xdr:rowOff>42302</xdr:rowOff>
    </xdr:to>
    <xdr:sp macro="" textlink="Apoio!B12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110216" y="104778"/>
          <a:ext cx="1712796" cy="1050707"/>
        </a:xfrm>
        <a:prstGeom prst="roundRect">
          <a:avLst>
            <a:gd name="adj" fmla="val 720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BEC1E42-6F2F-4D2F-A569-0D1FAAF50C60}" type="TxLink">
            <a:rPr lang="en-US" sz="18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R$ 2.935.538</a:t>
          </a:fld>
          <a:endParaRPr lang="en-US" sz="40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7</xdr:col>
      <xdr:colOff>603741</xdr:colOff>
      <xdr:row>0</xdr:row>
      <xdr:rowOff>96655</xdr:rowOff>
    </xdr:from>
    <xdr:to>
      <xdr:col>10</xdr:col>
      <xdr:colOff>487737</xdr:colOff>
      <xdr:row>6</xdr:row>
      <xdr:rowOff>32498</xdr:rowOff>
    </xdr:to>
    <xdr:sp macro="" textlink="Apoio!B13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4870941" y="96655"/>
          <a:ext cx="1712796" cy="1049026"/>
        </a:xfrm>
        <a:prstGeom prst="roundRect">
          <a:avLst>
            <a:gd name="adj" fmla="val 5929"/>
          </a:avLst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CAE46A5-FA36-41C2-AE1E-8EAB21303FA1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R$ 2.736.495</a:t>
          </a:fld>
          <a:endParaRPr lang="en-US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525579</xdr:colOff>
      <xdr:row>0</xdr:row>
      <xdr:rowOff>100296</xdr:rowOff>
    </xdr:from>
    <xdr:to>
      <xdr:col>13</xdr:col>
      <xdr:colOff>409575</xdr:colOff>
      <xdr:row>6</xdr:row>
      <xdr:rowOff>36139</xdr:rowOff>
    </xdr:to>
    <xdr:sp macro="" textlink="Apoio!B14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621579" y="100296"/>
          <a:ext cx="1712796" cy="1049026"/>
        </a:xfrm>
        <a:prstGeom prst="roundRect">
          <a:avLst>
            <a:gd name="adj" fmla="val 8456"/>
          </a:avLst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9008FC5-41DB-41C7-83BD-54AA88AEE23B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R$ 199.043</a:t>
          </a:fld>
          <a:endParaRPr lang="en-US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90148</xdr:colOff>
      <xdr:row>22</xdr:row>
      <xdr:rowOff>21773</xdr:rowOff>
    </xdr:from>
    <xdr:to>
      <xdr:col>23</xdr:col>
      <xdr:colOff>297179</xdr:colOff>
      <xdr:row>23</xdr:row>
      <xdr:rowOff>167640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0148" y="4045133"/>
          <a:ext cx="14227831" cy="328747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Escolha</a:t>
          </a:r>
          <a:r>
            <a:rPr lang="en-US" sz="1200" b="1" i="0" u="none" strike="noStrike" baseline="0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 Departamento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3</xdr:col>
      <xdr:colOff>192156</xdr:colOff>
      <xdr:row>1</xdr:row>
      <xdr:rowOff>15492</xdr:rowOff>
    </xdr:from>
    <xdr:to>
      <xdr:col>4</xdr:col>
      <xdr:colOff>490330</xdr:colOff>
      <xdr:row>6</xdr:row>
      <xdr:rowOff>8603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956" y="201022"/>
          <a:ext cx="907774" cy="920764"/>
        </a:xfrm>
        <a:prstGeom prst="rect">
          <a:avLst/>
        </a:prstGeom>
      </xdr:spPr>
    </xdr:pic>
    <xdr:clientData/>
  </xdr:twoCellAnchor>
  <xdr:twoCellAnchor>
    <xdr:from>
      <xdr:col>5</xdr:col>
      <xdr:colOff>55589</xdr:colOff>
      <xdr:row>4</xdr:row>
      <xdr:rowOff>165651</xdr:rowOff>
    </xdr:from>
    <xdr:to>
      <xdr:col>7</xdr:col>
      <xdr:colOff>549185</xdr:colOff>
      <xdr:row>6</xdr:row>
      <xdr:rowOff>42301</xdr:rowOff>
    </xdr:to>
    <xdr:sp macro="" textlink="Apoio!A12">
      <xdr:nvSpPr>
        <xdr:cNvPr id="17" name="Retângulo: Cantos Arredondados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3103589" y="907773"/>
          <a:ext cx="1712796" cy="247711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7B54D8C-43D6-4206-B15D-FF89EA4EFBA7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Total Orçado</a:t>
          </a:fld>
          <a:endParaRPr lang="en-US" sz="4400" b="1" i="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7</xdr:col>
      <xdr:colOff>601827</xdr:colOff>
      <xdr:row>4</xdr:row>
      <xdr:rowOff>161924</xdr:rowOff>
    </xdr:from>
    <xdr:to>
      <xdr:col>10</xdr:col>
      <xdr:colOff>485823</xdr:colOff>
      <xdr:row>6</xdr:row>
      <xdr:rowOff>38574</xdr:rowOff>
    </xdr:to>
    <xdr:sp macro="" textlink="Apoio!A13">
      <xdr:nvSpPr>
        <xdr:cNvPr id="18" name="Retângulo: Cantos Arredondados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4869027" y="885824"/>
          <a:ext cx="1712796" cy="238600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0669529-CDBA-4CB2-B8CD-3D64D8B97B0B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Total Realizado</a:t>
          </a:fld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520865</xdr:colOff>
      <xdr:row>4</xdr:row>
      <xdr:rowOff>157162</xdr:rowOff>
    </xdr:from>
    <xdr:to>
      <xdr:col>13</xdr:col>
      <xdr:colOff>404861</xdr:colOff>
      <xdr:row>6</xdr:row>
      <xdr:rowOff>33812</xdr:rowOff>
    </xdr:to>
    <xdr:sp macro="" textlink="Apoio!A14">
      <xdr:nvSpPr>
        <xdr:cNvPr id="19" name="Retângulo: Cantos Arredondados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6616865" y="881062"/>
          <a:ext cx="1712796" cy="238600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F15CDE7-2540-49CD-BBDC-79821978F412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Saldo</a:t>
          </a:fld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446751</xdr:colOff>
      <xdr:row>0</xdr:row>
      <xdr:rowOff>95041</xdr:rowOff>
    </xdr:from>
    <xdr:to>
      <xdr:col>23</xdr:col>
      <xdr:colOff>283778</xdr:colOff>
      <xdr:row>6</xdr:row>
      <xdr:rowOff>30884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8371551" y="95041"/>
          <a:ext cx="5933027" cy="1039429"/>
        </a:xfrm>
        <a:prstGeom prst="roundRect">
          <a:avLst>
            <a:gd name="adj" fmla="val 8456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15765</xdr:colOff>
      <xdr:row>0</xdr:row>
      <xdr:rowOff>1</xdr:rowOff>
    </xdr:from>
    <xdr:to>
      <xdr:col>23</xdr:col>
      <xdr:colOff>370091</xdr:colOff>
      <xdr:row>5</xdr:row>
      <xdr:rowOff>94594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452546</xdr:colOff>
      <xdr:row>4</xdr:row>
      <xdr:rowOff>172927</xdr:rowOff>
    </xdr:from>
    <xdr:to>
      <xdr:col>23</xdr:col>
      <xdr:colOff>289033</xdr:colOff>
      <xdr:row>6</xdr:row>
      <xdr:rowOff>49577</xdr:rowOff>
    </xdr:to>
    <xdr:sp macro="" textlink="Apoio!A17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8377346" y="908651"/>
          <a:ext cx="5932487" cy="244512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59FA9BE-420C-4611-B045-E5764B09874C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Percentual Realizado</a:t>
          </a:fld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106680</xdr:colOff>
      <xdr:row>6</xdr:row>
      <xdr:rowOff>91440</xdr:rowOff>
    </xdr:from>
    <xdr:to>
      <xdr:col>11</xdr:col>
      <xdr:colOff>104280</xdr:colOff>
      <xdr:row>20</xdr:row>
      <xdr:rowOff>98460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108928</xdr:colOff>
      <xdr:row>20</xdr:row>
      <xdr:rowOff>112310</xdr:rowOff>
    </xdr:from>
    <xdr:to>
      <xdr:col>11</xdr:col>
      <xdr:colOff>106680</xdr:colOff>
      <xdr:row>21</xdr:row>
      <xdr:rowOff>182879</xdr:rowOff>
    </xdr:to>
    <xdr:sp macro="" textlink="Apoio!A21">
      <xdr:nvSpPr>
        <xdr:cNvPr id="24" name="Retângulo: Cantos Arredondados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108928" y="3769910"/>
          <a:ext cx="6703352" cy="253449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6976770-CACF-4C97-83E4-6BA3DBE4B25E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Realizado X Orçado</a:t>
          </a:fld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162709</xdr:colOff>
      <xdr:row>6</xdr:row>
      <xdr:rowOff>78141</xdr:rowOff>
    </xdr:from>
    <xdr:to>
      <xdr:col>23</xdr:col>
      <xdr:colOff>303109</xdr:colOff>
      <xdr:row>20</xdr:row>
      <xdr:rowOff>94593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171989</xdr:colOff>
      <xdr:row>20</xdr:row>
      <xdr:rowOff>107055</xdr:rowOff>
    </xdr:from>
    <xdr:to>
      <xdr:col>23</xdr:col>
      <xdr:colOff>299544</xdr:colOff>
      <xdr:row>21</xdr:row>
      <xdr:rowOff>177624</xdr:rowOff>
    </xdr:to>
    <xdr:sp macro="" textlink="Apoio!A37">
      <xdr:nvSpPr>
        <xdr:cNvPr id="26" name="Retângulo: Cantos Arredondados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6877589" y="3785676"/>
          <a:ext cx="7442755" cy="254500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D3A936C-076F-4C66-B9E0-71818741E6F5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Realizado X Orçado Geral por  Depto</a:t>
          </a:fld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91439</xdr:colOff>
      <xdr:row>24</xdr:row>
      <xdr:rowOff>38101</xdr:rowOff>
    </xdr:from>
    <xdr:to>
      <xdr:col>6</xdr:col>
      <xdr:colOff>567558</xdr:colOff>
      <xdr:row>40</xdr:row>
      <xdr:rowOff>131381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78448</xdr:colOff>
      <xdr:row>40</xdr:row>
      <xdr:rowOff>150936</xdr:rowOff>
    </xdr:from>
    <xdr:to>
      <xdr:col>6</xdr:col>
      <xdr:colOff>578069</xdr:colOff>
      <xdr:row>42</xdr:row>
      <xdr:rowOff>38625</xdr:rowOff>
    </xdr:to>
    <xdr:sp macro="" textlink="Apoio!A68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78448" y="7508177"/>
          <a:ext cx="4157221" cy="255551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BD3DD1D-0D59-4D78-8C73-9A7C0AE95D64}" type="TxLink"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Indicador Realizado do Depto</a:t>
          </a:fld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518160</xdr:colOff>
          <xdr:row>22</xdr:row>
          <xdr:rowOff>53340</xdr:rowOff>
        </xdr:from>
        <xdr:to>
          <xdr:col>9</xdr:col>
          <xdr:colOff>220980</xdr:colOff>
          <xdr:row>23</xdr:row>
          <xdr:rowOff>152400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609599</xdr:colOff>
      <xdr:row>24</xdr:row>
      <xdr:rowOff>60961</xdr:rowOff>
    </xdr:from>
    <xdr:to>
      <xdr:col>23</xdr:col>
      <xdr:colOff>290399</xdr:colOff>
      <xdr:row>40</xdr:row>
      <xdr:rowOff>115615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603966</xdr:colOff>
      <xdr:row>40</xdr:row>
      <xdr:rowOff>150936</xdr:rowOff>
    </xdr:from>
    <xdr:to>
      <xdr:col>23</xdr:col>
      <xdr:colOff>294290</xdr:colOff>
      <xdr:row>42</xdr:row>
      <xdr:rowOff>38625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4261566" y="7508177"/>
          <a:ext cx="10053524" cy="255551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Evolução</a:t>
          </a:r>
          <a:r>
            <a:rPr lang="en-US" sz="1200" b="1" i="0" u="none" strike="noStrike" baseline="0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 de Orçamento X Realizado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174702</xdr:colOff>
      <xdr:row>26</xdr:row>
      <xdr:rowOff>121078</xdr:rowOff>
    </xdr:from>
    <xdr:to>
      <xdr:col>1</xdr:col>
      <xdr:colOff>336331</xdr:colOff>
      <xdr:row>28</xdr:row>
      <xdr:rowOff>33454</xdr:rowOff>
    </xdr:to>
    <xdr:sp macro="" textlink="Apoio!B70">
      <xdr:nvSpPr>
        <xdr:cNvPr id="31" name="Retângulo: Cantos Arredondados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174702" y="4856629"/>
          <a:ext cx="771229" cy="276649"/>
        </a:xfrm>
        <a:prstGeom prst="roundRect">
          <a:avLst>
            <a:gd name="adj" fmla="val 5929"/>
          </a:avLst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41375A7-AFA3-4C3B-B230-EA91AF1C2224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R$ 352.794</a:t>
          </a:fld>
          <a:endParaRPr lang="en-US" sz="12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165649</xdr:colOff>
      <xdr:row>25</xdr:row>
      <xdr:rowOff>151412</xdr:rowOff>
    </xdr:from>
    <xdr:to>
      <xdr:col>1</xdr:col>
      <xdr:colOff>331076</xdr:colOff>
      <xdr:row>26</xdr:row>
      <xdr:rowOff>120869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165649" y="4749688"/>
          <a:ext cx="775027" cy="153388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Orçado</a:t>
          </a:r>
        </a:p>
      </xdr:txBody>
    </xdr:sp>
    <xdr:clientData/>
  </xdr:twoCellAnchor>
  <xdr:twoCellAnchor>
    <xdr:from>
      <xdr:col>0</xdr:col>
      <xdr:colOff>182136</xdr:colOff>
      <xdr:row>29</xdr:row>
      <xdr:rowOff>13283</xdr:rowOff>
    </xdr:from>
    <xdr:to>
      <xdr:col>1</xdr:col>
      <xdr:colOff>343765</xdr:colOff>
      <xdr:row>30</xdr:row>
      <xdr:rowOff>107795</xdr:rowOff>
    </xdr:to>
    <xdr:sp macro="" textlink="Apoio!B71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182136" y="5295244"/>
          <a:ext cx="771229" cy="276649"/>
        </a:xfrm>
        <a:prstGeom prst="roundRect">
          <a:avLst>
            <a:gd name="adj" fmla="val 5929"/>
          </a:avLst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8B01B92-CE85-4260-B139-3E4639BB8285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R$ 332.942</a:t>
          </a:fld>
          <a:endParaRPr lang="en-US" sz="9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173083</xdr:colOff>
      <xdr:row>28</xdr:row>
      <xdr:rowOff>43618</xdr:rowOff>
    </xdr:from>
    <xdr:to>
      <xdr:col>1</xdr:col>
      <xdr:colOff>338510</xdr:colOff>
      <xdr:row>29</xdr:row>
      <xdr:rowOff>13074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73083" y="5143442"/>
          <a:ext cx="775027" cy="151593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Realizado</a:t>
          </a:r>
        </a:p>
      </xdr:txBody>
    </xdr:sp>
    <xdr:clientData/>
  </xdr:twoCellAnchor>
  <xdr:twoCellAnchor>
    <xdr:from>
      <xdr:col>0</xdr:col>
      <xdr:colOff>182136</xdr:colOff>
      <xdr:row>31</xdr:row>
      <xdr:rowOff>69039</xdr:rowOff>
    </xdr:from>
    <xdr:to>
      <xdr:col>1</xdr:col>
      <xdr:colOff>343765</xdr:colOff>
      <xdr:row>32</xdr:row>
      <xdr:rowOff>163551</xdr:rowOff>
    </xdr:to>
    <xdr:sp macro="" textlink="Apoio!B72">
      <xdr:nvSpPr>
        <xdr:cNvPr id="35" name="Retângulo: Cantos Arredondados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182136" y="5715273"/>
          <a:ext cx="771229" cy="276649"/>
        </a:xfrm>
        <a:prstGeom prst="roundRect">
          <a:avLst>
            <a:gd name="adj" fmla="val 5929"/>
          </a:avLst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33568BF-9300-4F53-B551-8A28C9754249}" type="TxLink">
            <a:rPr lang="en-US" sz="9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R$ 19.852</a:t>
          </a:fld>
          <a:endParaRPr lang="en-US" sz="9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173083</xdr:colOff>
      <xdr:row>30</xdr:row>
      <xdr:rowOff>99373</xdr:rowOff>
    </xdr:from>
    <xdr:to>
      <xdr:col>1</xdr:col>
      <xdr:colOff>338510</xdr:colOff>
      <xdr:row>31</xdr:row>
      <xdr:rowOff>68830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173083" y="5563471"/>
          <a:ext cx="775027" cy="151593"/>
        </a:xfrm>
        <a:prstGeom prst="roundRect">
          <a:avLst>
            <a:gd name="adj" fmla="val 7208"/>
          </a:avLst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+mn-ea"/>
              <a:cs typeface="Calibri"/>
            </a:rPr>
            <a:t>Saldo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C9E2A-BE5C-4C79-88E2-5651B4A8EF43}" name="Tabela1" displayName="Tabela1" ref="A2:D98" totalsRowShown="0">
  <autoFilter ref="A2:D98" xr:uid="{53C5A3B6-8E9E-4FA6-A207-4C873D1504D1}"/>
  <tableColumns count="4">
    <tableColumn id="1" xr3:uid="{9E3D66E1-F568-4EF4-AB8D-E6FC96D444E2}" name="Mês" dataDxfId="23"/>
    <tableColumn id="2" xr3:uid="{F5BB6C1C-78AA-41CA-9CC3-9A2A290709F7}" name="Depto"/>
    <tableColumn id="3" xr3:uid="{BE146907-755E-4E12-B417-AD84238F027C}" name="Orçado" dataDxfId="22"/>
    <tableColumn id="5" xr3:uid="{0A0FD3EC-2A55-4A26-9694-6D151FB6BA03}" name="Origem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0801C9-97F5-420C-B317-646569CAC9C1}" name="Tabela2" displayName="Tabela2" ref="A2:D98" totalsRowShown="0">
  <autoFilter ref="A2:D98" xr:uid="{EF337A5C-9BD1-4F55-ADFE-DAFB1759C1AA}"/>
  <tableColumns count="4">
    <tableColumn id="1" xr3:uid="{B9FECFDB-B6E6-436F-B825-567EA04BA9DD}" name="Mês" dataDxfId="21"/>
    <tableColumn id="2" xr3:uid="{1CB04B00-76F3-4893-8EF9-2FF4387E84F8}" name="Centro de Custos"/>
    <tableColumn id="3" xr3:uid="{37426BDC-048E-4A99-87D8-B6E76913AFD8}" name="Gasto" dataDxfId="20"/>
    <tableColumn id="5" xr3:uid="{D0E2DD35-7C86-4E75-9B3F-F2206757C8CA}" name="Origem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963167-F2EA-42A7-9D6C-6D7D5A0E2C63}" name="tab_consolida" displayName="tab_consolida" ref="E1:K193" totalsRowShown="0">
  <autoFilter ref="E1:K193" xr:uid="{E9963167-F2EA-42A7-9D6C-6D7D5A0E2C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6" xr3:uid="{A7821B4D-6619-4571-9E2F-787203B9544F}" name="Chave 1" dataDxfId="19">
      <calculatedColumnFormula>_xlfn.CONCAT(tab_consolida[[#This Row],[Origem]],tab_consolida[[#This Row],[Mês]])</calculatedColumnFormula>
    </tableColumn>
    <tableColumn id="4" xr3:uid="{32EFA353-47A5-4474-952E-3BA6CF03E77F}" name="Chave 2" dataDxfId="18">
      <calculatedColumnFormula>_xlfn.CONCAT(tab_consolida[[#This Row],[Origem]],tab_consolida[[#This Row],[Depto]])</calculatedColumnFormula>
    </tableColumn>
    <tableColumn id="7" xr3:uid="{3CF6C9C2-EA89-4B86-883C-E14D037EEF4E}" name="Chave 3" dataDxfId="17">
      <calculatedColumnFormula>_xlfn.CONCAT(tab_consolida[[#This Row],[Origem]],tab_consolida[[#This Row],[Mês]],tab_consolida[[#This Row],[Depto]])</calculatedColumnFormula>
    </tableColumn>
    <tableColumn id="5" xr3:uid="{4AE3FE8F-F175-4870-80B6-9D2702D9D0A7}" name="Origem"/>
    <tableColumn id="1" xr3:uid="{A87D102A-F2CA-4F4B-AAD6-40E51671B70F}" name="Mês" dataDxfId="16"/>
    <tableColumn id="2" xr3:uid="{FF4BD465-58D4-473D-B760-3ED7F810BC74}" name="Depto"/>
    <tableColumn id="3" xr3:uid="{F96D1C47-C908-4C2A-A3B0-50D87459A79B}" name="Valor" dataDxfId="1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F9B202-1C83-45B0-B8CB-D3E66884002C}" name="Tabela4" displayName="Tabela4" ref="A22:D34" totalsRowShown="0" headerRowDxfId="14" headerRowCellStyle="60% - Ênfase3">
  <autoFilter ref="A22:D34" xr:uid="{CAF9B202-1C83-45B0-B8CB-D3E66884002C}"/>
  <tableColumns count="4">
    <tableColumn id="1" xr3:uid="{2FC4AA2C-F4EB-4729-8E3E-CFDAD7B300C5}" name="Mês" dataDxfId="13"/>
    <tableColumn id="2" xr3:uid="{E388D51E-D436-4213-ACB8-D2A173F8D964}" name="Realizado" dataDxfId="12">
      <calculatedColumnFormula>SUMIF(tab_consolida[],_xlfn.CONCAT("Realizado",Tabela4[[#This Row],[Mês]]),tab_consolida[Valor])</calculatedColumnFormula>
    </tableColumn>
    <tableColumn id="3" xr3:uid="{B15B467A-C911-4DA4-9503-7311801B6159}" name="Orçado" dataDxfId="11">
      <calculatedColumnFormula>SUMIF(tab_consolida[],_xlfn.CONCAT("Orçado",Tabela4[[#This Row],[Mês]]),tab_consolida[Valor])</calculatedColumnFormula>
    </tableColumn>
    <tableColumn id="4" xr3:uid="{5FE3BA37-E3BF-42A2-AE09-DBA62B14F5F2}" name="Pct Realizado" dataDxfId="10">
      <calculatedColumnFormula>Tabela4[[#This Row],[Realizado]]/Tabela4[[#This Row],[Orçado]]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92662F-1AC9-4B46-BAE9-842DB6D839BA}" name="Tabela5" displayName="Tabela5" ref="A38:E47" totalsRowShown="0">
  <autoFilter ref="A38:E47" xr:uid="{4B92662F-1AC9-4B46-BAE9-842DB6D839B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FBAC2F1-3844-4B38-8CF6-E210609E59C5}" name="Depto"/>
    <tableColumn id="2" xr3:uid="{22030234-C834-4890-9480-01BD9B940B3F}" name="Realizado" dataDxfId="9"/>
    <tableColumn id="3" xr3:uid="{044EC208-DA1A-4D7F-8322-B1A1F8010C59}" name="Orçado" dataDxfId="8"/>
    <tableColumn id="4" xr3:uid="{64D97356-FF8E-4429-B6CA-32DDD7F451C3}" name="Pct Realizado" dataDxfId="7"/>
    <tableColumn id="5" xr3:uid="{79A6ED82-D857-49F2-BBB8-159BF3F7EC55}" name="Pct Orçado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0FD748-A6F8-4656-9C3D-F0FEAAC69722}" name="Tabela6" displayName="Tabela6" ref="A53:D65" totalsRowShown="0">
  <autoFilter ref="A53:D65" xr:uid="{860FD748-A6F8-4656-9C3D-F0FEAAC69722}">
    <filterColumn colId="0" hiddenButton="1"/>
    <filterColumn colId="1" hiddenButton="1"/>
    <filterColumn colId="2" hiddenButton="1"/>
    <filterColumn colId="3" hiddenButton="1"/>
  </autoFilter>
  <tableColumns count="4">
    <tableColumn id="1" xr3:uid="{FC8C4732-4001-475B-967E-154FB1E23B04}" name="Mês" dataDxfId="5"/>
    <tableColumn id="2" xr3:uid="{A2EC524B-FC13-45D4-AD75-B827E7489C15}" name="Realizado" dataDxfId="4">
      <calculatedColumnFormula>SUMIF(tab_consolida[[#All],[Chave 3]:[Valor]],_xlfn.CONCAT("Realizado",Tabela6[[#This Row],[Mês]],Apoio!$B$52),tab_consolida[[#All],[Valor]])</calculatedColumnFormula>
    </tableColumn>
    <tableColumn id="3" xr3:uid="{DDCAAAB4-BE89-491B-AB6A-0362B59A4F9F}" name="Orçado" dataDxfId="3">
      <calculatedColumnFormula>SUMIF(tab_consolida[[#All],[Chave 3]:[Valor]],_xlfn.CONCAT("Orçado",Tabela6[[#This Row],[Mês]],Apoio!$B$52),tab_consolida[[#All],[Valor]])</calculatedColumnFormula>
    </tableColumn>
    <tableColumn id="4" xr3:uid="{7CCCE562-AA21-4C41-8053-D79FB4589422}" name="Pct Realizado" dataDxfId="2">
      <calculatedColumnFormula>Tabela6[[#This Row],[Realizado]]/Tabela6[[#This Row],[Orçado]]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03AFCA-980E-48D5-8979-2B6CC0E46513}" name="Tabela7" displayName="Tabela7" ref="A69:C72" totalsRowShown="0">
  <autoFilter ref="A69:C72" xr:uid="{7703AFCA-980E-48D5-8979-2B6CC0E46513}">
    <filterColumn colId="0" hiddenButton="1"/>
    <filterColumn colId="1" hiddenButton="1"/>
    <filterColumn colId="2" hiddenButton="1"/>
  </autoFilter>
  <tableColumns count="3">
    <tableColumn id="1" xr3:uid="{FE7D87FC-3807-49CE-A50B-3C0578CF7F7E}" name="Origem"/>
    <tableColumn id="2" xr3:uid="{49117426-3EAA-4DB6-8A7D-9333C6696372}" name="Valor" dataDxfId="1"/>
    <tableColumn id="3" xr3:uid="{588A5D71-53BF-419A-AE94-A76A49D4FFEA}" name="Pct" dataDxfId="0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D_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AA1B5"/>
      </a:accent1>
      <a:accent2>
        <a:srgbClr val="0ABBB5"/>
      </a:accent2>
      <a:accent3>
        <a:srgbClr val="39CAC6"/>
      </a:accent3>
      <a:accent4>
        <a:srgbClr val="6ADBD9"/>
      </a:accent4>
      <a:accent5>
        <a:srgbClr val="9AECEA"/>
      </a:accent5>
      <a:accent6>
        <a:srgbClr val="C9FBFA"/>
      </a:accent6>
      <a:hlink>
        <a:srgbClr val="7570B3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C283-8155-4587-92B0-C4EC3BE76C03}">
  <dimension ref="B2:I26"/>
  <sheetViews>
    <sheetView showGridLines="0" zoomScale="120" zoomScaleNormal="120" workbookViewId="0">
      <selection activeCell="B11" sqref="B11"/>
    </sheetView>
  </sheetViews>
  <sheetFormatPr defaultColWidth="9.109375" defaultRowHeight="14.4" x14ac:dyDescent="0.3"/>
  <cols>
    <col min="1" max="1" width="9.109375" style="1"/>
    <col min="2" max="2" width="57.33203125" style="1" customWidth="1"/>
    <col min="3" max="3" width="15.33203125" style="1" customWidth="1"/>
    <col min="4" max="4" width="9.109375" style="1"/>
    <col min="5" max="5" width="12.33203125" style="1" customWidth="1"/>
    <col min="6" max="6" width="18.109375" style="1" customWidth="1"/>
    <col min="7" max="7" width="15.44140625" style="1" customWidth="1"/>
    <col min="8" max="16384" width="9.109375" style="1"/>
  </cols>
  <sheetData>
    <row r="2" spans="2:9" ht="18" thickBot="1" x14ac:dyDescent="0.4">
      <c r="B2" s="2" t="s">
        <v>0</v>
      </c>
      <c r="C2" s="2"/>
      <c r="D2" s="2" t="s">
        <v>1</v>
      </c>
      <c r="E2" s="8"/>
      <c r="F2" s="43" t="s">
        <v>2</v>
      </c>
      <c r="G2" s="43"/>
      <c r="H2" s="9"/>
    </row>
    <row r="3" spans="2:9" ht="15" thickTop="1" x14ac:dyDescent="0.3">
      <c r="B3" s="3" t="s">
        <v>10</v>
      </c>
      <c r="C3" s="3"/>
      <c r="E3" s="4"/>
      <c r="F3" s="4"/>
    </row>
    <row r="4" spans="2:9" x14ac:dyDescent="0.3">
      <c r="B4" s="3"/>
      <c r="C4" s="3"/>
      <c r="D4" s="4"/>
      <c r="F4" s="7" t="s">
        <v>41</v>
      </c>
      <c r="G4" s="21"/>
    </row>
    <row r="5" spans="2:9" ht="18" thickBot="1" x14ac:dyDescent="0.4">
      <c r="B5" s="2" t="s">
        <v>6</v>
      </c>
      <c r="C5" s="2" t="s">
        <v>5</v>
      </c>
      <c r="D5" s="2"/>
      <c r="F5" s="7" t="s">
        <v>42</v>
      </c>
      <c r="G5" s="22"/>
    </row>
    <row r="6" spans="2:9" ht="15" thickTop="1" x14ac:dyDescent="0.3">
      <c r="B6" s="1" t="s">
        <v>26</v>
      </c>
      <c r="C6" s="5" t="s">
        <v>28</v>
      </c>
      <c r="D6" s="4"/>
      <c r="F6" s="7" t="s">
        <v>43</v>
      </c>
      <c r="G6" s="23"/>
    </row>
    <row r="7" spans="2:9" x14ac:dyDescent="0.3">
      <c r="B7" s="1" t="s">
        <v>32</v>
      </c>
      <c r="C7" s="5" t="s">
        <v>28</v>
      </c>
      <c r="D7" s="4"/>
      <c r="F7" s="7" t="s">
        <v>44</v>
      </c>
      <c r="G7" s="25"/>
    </row>
    <row r="8" spans="2:9" x14ac:dyDescent="0.3">
      <c r="B8" s="1" t="s">
        <v>27</v>
      </c>
      <c r="C8" s="5" t="s">
        <v>28</v>
      </c>
      <c r="D8" s="4"/>
      <c r="F8" s="7" t="s">
        <v>45</v>
      </c>
      <c r="G8" s="24"/>
      <c r="I8"/>
    </row>
    <row r="9" spans="2:9" x14ac:dyDescent="0.3">
      <c r="B9" s="1" t="s">
        <v>36</v>
      </c>
      <c r="C9" s="5" t="s">
        <v>35</v>
      </c>
      <c r="D9" s="5"/>
      <c r="F9" s="7" t="s">
        <v>46</v>
      </c>
      <c r="G9" s="26"/>
    </row>
    <row r="10" spans="2:9" ht="17.399999999999999" x14ac:dyDescent="0.35">
      <c r="B10" s="1" t="s">
        <v>48</v>
      </c>
      <c r="C10" s="5" t="s">
        <v>37</v>
      </c>
      <c r="D10" s="11"/>
      <c r="E10" s="4"/>
      <c r="F10" s="4"/>
    </row>
    <row r="11" spans="2:9" x14ac:dyDescent="0.3">
      <c r="B11" s="1" t="s">
        <v>47</v>
      </c>
      <c r="C11" s="20" t="s">
        <v>33</v>
      </c>
      <c r="D11" s="4"/>
      <c r="E11" s="4"/>
      <c r="F11" s="4"/>
    </row>
    <row r="12" spans="2:9" x14ac:dyDescent="0.3">
      <c r="B12" s="27" t="s">
        <v>38</v>
      </c>
      <c r="C12" s="28" t="s">
        <v>9</v>
      </c>
      <c r="D12" s="27"/>
      <c r="E12" s="4"/>
    </row>
    <row r="13" spans="2:9" x14ac:dyDescent="0.3">
      <c r="B13" s="29" t="s">
        <v>39</v>
      </c>
      <c r="C13" s="29" t="s">
        <v>29</v>
      </c>
      <c r="D13" s="27"/>
      <c r="E13" s="4"/>
    </row>
    <row r="14" spans="2:9" ht="18" thickBot="1" x14ac:dyDescent="0.4">
      <c r="B14" s="2" t="s">
        <v>3</v>
      </c>
      <c r="C14" s="2"/>
      <c r="D14" s="2"/>
      <c r="E14" s="4"/>
      <c r="F14" s="4"/>
    </row>
    <row r="15" spans="2:9" ht="15" thickTop="1" x14ac:dyDescent="0.3">
      <c r="B15" s="4" t="s">
        <v>31</v>
      </c>
      <c r="C15" s="4"/>
      <c r="D15" s="4"/>
      <c r="E15" s="4"/>
      <c r="F15" s="4"/>
    </row>
    <row r="16" spans="2:9" x14ac:dyDescent="0.3">
      <c r="B16" s="5"/>
      <c r="C16" s="4"/>
      <c r="D16" s="4"/>
      <c r="E16" s="4"/>
      <c r="F16" s="4"/>
    </row>
    <row r="17" spans="2:4" x14ac:dyDescent="0.3">
      <c r="B17" s="5"/>
    </row>
    <row r="18" spans="2:4" x14ac:dyDescent="0.3">
      <c r="B18" s="5"/>
    </row>
    <row r="20" spans="2:4" ht="18" thickBot="1" x14ac:dyDescent="0.4">
      <c r="B20" s="2" t="s">
        <v>4</v>
      </c>
      <c r="C20" s="2"/>
      <c r="D20" s="2"/>
    </row>
    <row r="21" spans="2:4" ht="15" thickTop="1" x14ac:dyDescent="0.3">
      <c r="B21" s="1" t="s">
        <v>40</v>
      </c>
    </row>
    <row r="26" spans="2:4" x14ac:dyDescent="0.3">
      <c r="B26" s="6"/>
    </row>
  </sheetData>
  <mergeCells count="1"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C90E-2F5B-4C85-BB25-6E223ADAF109}">
  <dimension ref="A1:D98"/>
  <sheetViews>
    <sheetView zoomScale="115" zoomScaleNormal="115" workbookViewId="0">
      <selection activeCell="C17" sqref="C17"/>
    </sheetView>
  </sheetViews>
  <sheetFormatPr defaultRowHeight="14.4" x14ac:dyDescent="0.3"/>
  <cols>
    <col min="1" max="1" width="9.6640625" style="1" customWidth="1"/>
    <col min="2" max="2" width="18.5546875" style="1" customWidth="1"/>
    <col min="3" max="3" width="14.109375" style="14" customWidth="1"/>
  </cols>
  <sheetData>
    <row r="1" spans="1:4" x14ac:dyDescent="0.3">
      <c r="A1" s="44" t="s">
        <v>13</v>
      </c>
      <c r="B1" s="44"/>
      <c r="C1" s="44"/>
    </row>
    <row r="2" spans="1:4" x14ac:dyDescent="0.3">
      <c r="A2" s="17" t="s">
        <v>8</v>
      </c>
      <c r="B2" s="18" t="s">
        <v>34</v>
      </c>
      <c r="C2" s="19" t="s">
        <v>15</v>
      </c>
      <c r="D2" t="s">
        <v>24</v>
      </c>
    </row>
    <row r="3" spans="1:4" x14ac:dyDescent="0.3">
      <c r="A3" s="13">
        <v>43101</v>
      </c>
      <c r="B3" s="1" t="s">
        <v>16</v>
      </c>
      <c r="C3" s="14">
        <v>35224.76</v>
      </c>
      <c r="D3" t="s">
        <v>15</v>
      </c>
    </row>
    <row r="4" spans="1:4" x14ac:dyDescent="0.3">
      <c r="A4" s="13">
        <v>43101</v>
      </c>
      <c r="B4" s="1" t="s">
        <v>17</v>
      </c>
      <c r="C4" s="14">
        <v>29674.634999999998</v>
      </c>
      <c r="D4" s="1" t="s">
        <v>15</v>
      </c>
    </row>
    <row r="5" spans="1:4" x14ac:dyDescent="0.3">
      <c r="A5" s="13">
        <v>43101</v>
      </c>
      <c r="B5" s="1" t="s">
        <v>18</v>
      </c>
      <c r="C5" s="14">
        <v>25110.54</v>
      </c>
      <c r="D5" s="1" t="s">
        <v>15</v>
      </c>
    </row>
    <row r="6" spans="1:4" x14ac:dyDescent="0.3">
      <c r="A6" s="13">
        <v>43101</v>
      </c>
      <c r="B6" s="1" t="s">
        <v>19</v>
      </c>
      <c r="C6" s="14">
        <v>37554.974999999999</v>
      </c>
      <c r="D6" s="1" t="s">
        <v>15</v>
      </c>
    </row>
    <row r="7" spans="1:4" x14ac:dyDescent="0.3">
      <c r="A7" s="13">
        <v>43101</v>
      </c>
      <c r="B7" s="1" t="s">
        <v>20</v>
      </c>
      <c r="C7" s="14">
        <v>23318.880000000001</v>
      </c>
      <c r="D7" s="1" t="s">
        <v>15</v>
      </c>
    </row>
    <row r="8" spans="1:4" x14ac:dyDescent="0.3">
      <c r="A8" s="13">
        <v>43101</v>
      </c>
      <c r="B8" s="1" t="s">
        <v>21</v>
      </c>
      <c r="C8" s="14">
        <v>38002.9</v>
      </c>
      <c r="D8" s="1" t="s">
        <v>15</v>
      </c>
    </row>
    <row r="9" spans="1:4" x14ac:dyDescent="0.3">
      <c r="A9" s="13">
        <v>43101</v>
      </c>
      <c r="B9" s="1" t="s">
        <v>22</v>
      </c>
      <c r="C9" s="14">
        <v>33317.574999999997</v>
      </c>
      <c r="D9" s="1" t="s">
        <v>15</v>
      </c>
    </row>
    <row r="10" spans="1:4" x14ac:dyDescent="0.3">
      <c r="A10" s="13">
        <v>43101</v>
      </c>
      <c r="B10" s="1" t="s">
        <v>23</v>
      </c>
      <c r="C10" s="14">
        <v>27514.075000000001</v>
      </c>
      <c r="D10" s="1" t="s">
        <v>15</v>
      </c>
    </row>
    <row r="11" spans="1:4" x14ac:dyDescent="0.3">
      <c r="A11" s="13">
        <v>43132</v>
      </c>
      <c r="B11" s="1" t="s">
        <v>16</v>
      </c>
      <c r="C11" s="14">
        <v>33767.33</v>
      </c>
      <c r="D11" s="1" t="s">
        <v>15</v>
      </c>
    </row>
    <row r="12" spans="1:4" x14ac:dyDescent="0.3">
      <c r="A12" s="13">
        <v>43132</v>
      </c>
      <c r="B12" s="1" t="s">
        <v>17</v>
      </c>
      <c r="C12" s="14">
        <v>39334.68</v>
      </c>
      <c r="D12" s="1" t="s">
        <v>15</v>
      </c>
    </row>
    <row r="13" spans="1:4" x14ac:dyDescent="0.3">
      <c r="A13" s="13">
        <v>43132</v>
      </c>
      <c r="B13" s="1" t="s">
        <v>18</v>
      </c>
      <c r="C13" s="14">
        <v>37788</v>
      </c>
      <c r="D13" s="1" t="s">
        <v>15</v>
      </c>
    </row>
    <row r="14" spans="1:4" x14ac:dyDescent="0.3">
      <c r="A14" s="13">
        <v>43132</v>
      </c>
      <c r="B14" s="1" t="s">
        <v>19</v>
      </c>
      <c r="C14" s="14">
        <v>31540.275000000001</v>
      </c>
      <c r="D14" s="1" t="s">
        <v>15</v>
      </c>
    </row>
    <row r="15" spans="1:4" x14ac:dyDescent="0.3">
      <c r="A15" s="13">
        <v>43132</v>
      </c>
      <c r="B15" s="1" t="s">
        <v>20</v>
      </c>
      <c r="C15" s="14">
        <v>38553.199999999997</v>
      </c>
      <c r="D15" s="1" t="s">
        <v>15</v>
      </c>
    </row>
    <row r="16" spans="1:4" x14ac:dyDescent="0.3">
      <c r="A16" s="13">
        <v>43132</v>
      </c>
      <c r="B16" s="1" t="s">
        <v>21</v>
      </c>
      <c r="C16" s="14">
        <v>21466.54</v>
      </c>
      <c r="D16" s="1" t="s">
        <v>15</v>
      </c>
    </row>
    <row r="17" spans="1:4" x14ac:dyDescent="0.3">
      <c r="A17" s="13">
        <v>43132</v>
      </c>
      <c r="B17" s="1" t="s">
        <v>22</v>
      </c>
      <c r="C17" s="14">
        <v>34466.85</v>
      </c>
      <c r="D17" s="1" t="s">
        <v>15</v>
      </c>
    </row>
    <row r="18" spans="1:4" x14ac:dyDescent="0.3">
      <c r="A18" s="13">
        <v>43132</v>
      </c>
      <c r="B18" s="1" t="s">
        <v>23</v>
      </c>
      <c r="C18" s="14">
        <v>40294.800000000003</v>
      </c>
      <c r="D18" s="1" t="s">
        <v>15</v>
      </c>
    </row>
    <row r="19" spans="1:4" x14ac:dyDescent="0.3">
      <c r="A19" s="13">
        <v>43160</v>
      </c>
      <c r="B19" s="1" t="s">
        <v>16</v>
      </c>
      <c r="C19" s="14">
        <v>24044.13</v>
      </c>
      <c r="D19" s="1" t="s">
        <v>15</v>
      </c>
    </row>
    <row r="20" spans="1:4" x14ac:dyDescent="0.3">
      <c r="A20" s="13">
        <v>43160</v>
      </c>
      <c r="B20" s="1" t="s">
        <v>17</v>
      </c>
      <c r="C20" s="14">
        <v>22998</v>
      </c>
      <c r="D20" s="1" t="s">
        <v>15</v>
      </c>
    </row>
    <row r="21" spans="1:4" x14ac:dyDescent="0.3">
      <c r="A21" s="13">
        <v>43160</v>
      </c>
      <c r="B21" s="1" t="s">
        <v>18</v>
      </c>
      <c r="C21" s="14">
        <v>36136.375</v>
      </c>
      <c r="D21" s="1" t="s">
        <v>15</v>
      </c>
    </row>
    <row r="22" spans="1:4" x14ac:dyDescent="0.3">
      <c r="A22" s="13">
        <v>43160</v>
      </c>
      <c r="B22" s="1" t="s">
        <v>19</v>
      </c>
      <c r="C22" s="14">
        <v>22693</v>
      </c>
      <c r="D22" s="1" t="s">
        <v>15</v>
      </c>
    </row>
    <row r="23" spans="1:4" x14ac:dyDescent="0.3">
      <c r="A23" s="13">
        <v>43160</v>
      </c>
      <c r="B23" s="1" t="s">
        <v>20</v>
      </c>
      <c r="C23" s="14">
        <v>32119.56</v>
      </c>
      <c r="D23" s="1" t="s">
        <v>15</v>
      </c>
    </row>
    <row r="24" spans="1:4" x14ac:dyDescent="0.3">
      <c r="A24" s="13">
        <v>43160</v>
      </c>
      <c r="B24" s="1" t="s">
        <v>21</v>
      </c>
      <c r="C24" s="14">
        <v>33088.025000000001</v>
      </c>
      <c r="D24" s="1" t="s">
        <v>15</v>
      </c>
    </row>
    <row r="25" spans="1:4" x14ac:dyDescent="0.3">
      <c r="A25" s="13">
        <v>43160</v>
      </c>
      <c r="B25" s="1" t="s">
        <v>22</v>
      </c>
      <c r="C25" s="14">
        <v>34657.56</v>
      </c>
      <c r="D25" s="1" t="s">
        <v>15</v>
      </c>
    </row>
    <row r="26" spans="1:4" x14ac:dyDescent="0.3">
      <c r="A26" s="13">
        <v>43160</v>
      </c>
      <c r="B26" s="1" t="s">
        <v>23</v>
      </c>
      <c r="C26" s="14">
        <v>23985</v>
      </c>
      <c r="D26" s="1" t="s">
        <v>15</v>
      </c>
    </row>
    <row r="27" spans="1:4" x14ac:dyDescent="0.3">
      <c r="A27" s="13">
        <v>43191</v>
      </c>
      <c r="B27" s="1" t="s">
        <v>16</v>
      </c>
      <c r="C27" s="14">
        <v>28439.64</v>
      </c>
      <c r="D27" s="1" t="s">
        <v>15</v>
      </c>
    </row>
    <row r="28" spans="1:4" x14ac:dyDescent="0.3">
      <c r="A28" s="13">
        <v>43191</v>
      </c>
      <c r="B28" s="1" t="s">
        <v>17</v>
      </c>
      <c r="C28" s="14">
        <v>37143.96</v>
      </c>
      <c r="D28" s="1" t="s">
        <v>15</v>
      </c>
    </row>
    <row r="29" spans="1:4" x14ac:dyDescent="0.3">
      <c r="A29" s="13">
        <v>43191</v>
      </c>
      <c r="B29" s="1" t="s">
        <v>18</v>
      </c>
      <c r="C29" s="14">
        <v>28137.78</v>
      </c>
      <c r="D29" s="1" t="s">
        <v>15</v>
      </c>
    </row>
    <row r="30" spans="1:4" x14ac:dyDescent="0.3">
      <c r="A30" s="13">
        <v>43191</v>
      </c>
      <c r="B30" s="1" t="s">
        <v>19</v>
      </c>
      <c r="C30" s="14">
        <v>25223.74</v>
      </c>
      <c r="D30" s="1" t="s">
        <v>15</v>
      </c>
    </row>
    <row r="31" spans="1:4" x14ac:dyDescent="0.3">
      <c r="A31" s="13">
        <v>43191</v>
      </c>
      <c r="B31" s="1" t="s">
        <v>20</v>
      </c>
      <c r="C31" s="14">
        <v>39528.720000000001</v>
      </c>
      <c r="D31" s="1" t="s">
        <v>15</v>
      </c>
    </row>
    <row r="32" spans="1:4" x14ac:dyDescent="0.3">
      <c r="A32" s="13">
        <v>43191</v>
      </c>
      <c r="B32" s="1" t="s">
        <v>21</v>
      </c>
      <c r="C32" s="14">
        <v>29056.7</v>
      </c>
      <c r="D32" s="1" t="s">
        <v>15</v>
      </c>
    </row>
    <row r="33" spans="1:4" x14ac:dyDescent="0.3">
      <c r="A33" s="13">
        <v>43191</v>
      </c>
      <c r="B33" s="1" t="s">
        <v>22</v>
      </c>
      <c r="C33" s="14">
        <v>29893</v>
      </c>
      <c r="D33" s="1" t="s">
        <v>15</v>
      </c>
    </row>
    <row r="34" spans="1:4" x14ac:dyDescent="0.3">
      <c r="A34" s="13">
        <v>43191</v>
      </c>
      <c r="B34" s="1" t="s">
        <v>23</v>
      </c>
      <c r="C34" s="14">
        <v>21026.61</v>
      </c>
      <c r="D34" s="1" t="s">
        <v>15</v>
      </c>
    </row>
    <row r="35" spans="1:4" x14ac:dyDescent="0.3">
      <c r="A35" s="13">
        <v>43221</v>
      </c>
      <c r="B35" s="1" t="s">
        <v>16</v>
      </c>
      <c r="C35" s="14">
        <v>28100.375</v>
      </c>
      <c r="D35" s="1" t="s">
        <v>15</v>
      </c>
    </row>
    <row r="36" spans="1:4" x14ac:dyDescent="0.3">
      <c r="A36" s="13">
        <v>43221</v>
      </c>
      <c r="B36" s="1" t="s">
        <v>17</v>
      </c>
      <c r="C36" s="14">
        <v>23537</v>
      </c>
      <c r="D36" s="1" t="s">
        <v>15</v>
      </c>
    </row>
    <row r="37" spans="1:4" x14ac:dyDescent="0.3">
      <c r="A37" s="13">
        <v>43221</v>
      </c>
      <c r="B37" s="1" t="s">
        <v>18</v>
      </c>
      <c r="C37" s="14">
        <v>39528.720000000001</v>
      </c>
      <c r="D37" s="1" t="s">
        <v>15</v>
      </c>
    </row>
    <row r="38" spans="1:4" x14ac:dyDescent="0.3">
      <c r="A38" s="13">
        <v>43221</v>
      </c>
      <c r="B38" s="1" t="s">
        <v>19</v>
      </c>
      <c r="C38" s="14">
        <v>31241.43</v>
      </c>
      <c r="D38" s="1" t="s">
        <v>15</v>
      </c>
    </row>
    <row r="39" spans="1:4" x14ac:dyDescent="0.3">
      <c r="A39" s="13">
        <v>43221</v>
      </c>
      <c r="B39" s="1" t="s">
        <v>20</v>
      </c>
      <c r="C39" s="14">
        <v>36234.76</v>
      </c>
      <c r="D39" s="1" t="s">
        <v>15</v>
      </c>
    </row>
    <row r="40" spans="1:4" x14ac:dyDescent="0.3">
      <c r="A40" s="13">
        <v>43221</v>
      </c>
      <c r="B40" s="1" t="s">
        <v>21</v>
      </c>
      <c r="C40" s="14">
        <v>29029.42</v>
      </c>
      <c r="D40" s="1" t="s">
        <v>15</v>
      </c>
    </row>
    <row r="41" spans="1:4" x14ac:dyDescent="0.3">
      <c r="A41" s="13">
        <v>43221</v>
      </c>
      <c r="B41" s="1" t="s">
        <v>22</v>
      </c>
      <c r="C41" s="14">
        <v>22815</v>
      </c>
      <c r="D41" s="1" t="s">
        <v>15</v>
      </c>
    </row>
    <row r="42" spans="1:4" x14ac:dyDescent="0.3">
      <c r="A42" s="13">
        <v>43221</v>
      </c>
      <c r="B42" s="1" t="s">
        <v>23</v>
      </c>
      <c r="C42" s="14">
        <v>39288.36</v>
      </c>
      <c r="D42" s="1" t="s">
        <v>15</v>
      </c>
    </row>
    <row r="43" spans="1:4" x14ac:dyDescent="0.3">
      <c r="A43" s="13">
        <v>43252</v>
      </c>
      <c r="B43" s="1" t="s">
        <v>16</v>
      </c>
      <c r="C43" s="14">
        <v>26721.57</v>
      </c>
      <c r="D43" s="1" t="s">
        <v>15</v>
      </c>
    </row>
    <row r="44" spans="1:4" x14ac:dyDescent="0.3">
      <c r="A44" s="13">
        <v>43252</v>
      </c>
      <c r="B44" s="1" t="s">
        <v>17</v>
      </c>
      <c r="C44" s="14">
        <v>28926.525000000001</v>
      </c>
      <c r="D44" s="1" t="s">
        <v>15</v>
      </c>
    </row>
    <row r="45" spans="1:4" x14ac:dyDescent="0.3">
      <c r="A45" s="13">
        <v>43252</v>
      </c>
      <c r="B45" s="1" t="s">
        <v>18</v>
      </c>
      <c r="C45" s="14">
        <v>38273.4</v>
      </c>
      <c r="D45" s="1" t="s">
        <v>15</v>
      </c>
    </row>
    <row r="46" spans="1:4" x14ac:dyDescent="0.3">
      <c r="A46" s="13">
        <v>43252</v>
      </c>
      <c r="B46" s="1" t="s">
        <v>19</v>
      </c>
      <c r="C46" s="14">
        <v>36783.15</v>
      </c>
      <c r="D46" s="1" t="s">
        <v>15</v>
      </c>
    </row>
    <row r="47" spans="1:4" x14ac:dyDescent="0.3">
      <c r="A47" s="13">
        <v>43252</v>
      </c>
      <c r="B47" s="1" t="s">
        <v>20</v>
      </c>
      <c r="C47" s="14">
        <v>40985.65</v>
      </c>
      <c r="D47" s="1" t="s">
        <v>15</v>
      </c>
    </row>
    <row r="48" spans="1:4" x14ac:dyDescent="0.3">
      <c r="A48" s="13">
        <v>43252</v>
      </c>
      <c r="B48" s="1" t="s">
        <v>21</v>
      </c>
      <c r="C48" s="14">
        <v>31009.325000000001</v>
      </c>
      <c r="D48" s="1" t="s">
        <v>15</v>
      </c>
    </row>
    <row r="49" spans="1:4" x14ac:dyDescent="0.3">
      <c r="A49" s="13">
        <v>43252</v>
      </c>
      <c r="B49" s="1" t="s">
        <v>22</v>
      </c>
      <c r="C49" s="14">
        <v>36889.379999999997</v>
      </c>
      <c r="D49" s="1" t="s">
        <v>15</v>
      </c>
    </row>
    <row r="50" spans="1:4" x14ac:dyDescent="0.3">
      <c r="A50" s="13">
        <v>43252</v>
      </c>
      <c r="B50" s="1" t="s">
        <v>23</v>
      </c>
      <c r="C50" s="14">
        <v>39200.014999999999</v>
      </c>
      <c r="D50" s="1" t="s">
        <v>15</v>
      </c>
    </row>
    <row r="51" spans="1:4" x14ac:dyDescent="0.3">
      <c r="A51" s="13">
        <v>43282</v>
      </c>
      <c r="B51" s="1" t="s">
        <v>16</v>
      </c>
      <c r="C51" s="14">
        <v>33860.25</v>
      </c>
      <c r="D51" s="1" t="s">
        <v>15</v>
      </c>
    </row>
    <row r="52" spans="1:4" x14ac:dyDescent="0.3">
      <c r="A52" s="13">
        <v>43282</v>
      </c>
      <c r="B52" s="1" t="s">
        <v>17</v>
      </c>
      <c r="C52" s="14">
        <v>25387</v>
      </c>
      <c r="D52" s="1" t="s">
        <v>15</v>
      </c>
    </row>
    <row r="53" spans="1:4" x14ac:dyDescent="0.3">
      <c r="A53" s="13">
        <v>43282</v>
      </c>
      <c r="B53" s="1" t="s">
        <v>18</v>
      </c>
      <c r="C53" s="14">
        <v>21415</v>
      </c>
      <c r="D53" s="1" t="s">
        <v>15</v>
      </c>
    </row>
    <row r="54" spans="1:4" x14ac:dyDescent="0.3">
      <c r="A54" s="13">
        <v>43282</v>
      </c>
      <c r="B54" s="1" t="s">
        <v>19</v>
      </c>
      <c r="C54" s="14">
        <v>29491</v>
      </c>
      <c r="D54" s="1" t="s">
        <v>15</v>
      </c>
    </row>
    <row r="55" spans="1:4" x14ac:dyDescent="0.3">
      <c r="A55" s="13">
        <v>43282</v>
      </c>
      <c r="B55" s="1" t="s">
        <v>20</v>
      </c>
      <c r="C55" s="14">
        <v>21798.674999999999</v>
      </c>
      <c r="D55" s="1" t="s">
        <v>15</v>
      </c>
    </row>
    <row r="56" spans="1:4" x14ac:dyDescent="0.3">
      <c r="A56" s="13">
        <v>43282</v>
      </c>
      <c r="B56" s="1" t="s">
        <v>21</v>
      </c>
      <c r="C56" s="14">
        <v>27348.75</v>
      </c>
      <c r="D56" s="1" t="s">
        <v>15</v>
      </c>
    </row>
    <row r="57" spans="1:4" x14ac:dyDescent="0.3">
      <c r="A57" s="13">
        <v>43282</v>
      </c>
      <c r="B57" s="1" t="s">
        <v>22</v>
      </c>
      <c r="C57" s="14">
        <v>20936</v>
      </c>
      <c r="D57" s="1" t="s">
        <v>15</v>
      </c>
    </row>
    <row r="58" spans="1:4" x14ac:dyDescent="0.3">
      <c r="A58" s="13">
        <v>43282</v>
      </c>
      <c r="B58" s="1" t="s">
        <v>23</v>
      </c>
      <c r="C58" s="14">
        <v>28028.51</v>
      </c>
      <c r="D58" s="1" t="s">
        <v>15</v>
      </c>
    </row>
    <row r="59" spans="1:4" x14ac:dyDescent="0.3">
      <c r="A59" s="13">
        <v>43313</v>
      </c>
      <c r="B59" s="1" t="s">
        <v>16</v>
      </c>
      <c r="C59" s="14">
        <v>35071.24</v>
      </c>
      <c r="D59" s="1" t="s">
        <v>15</v>
      </c>
    </row>
    <row r="60" spans="1:4" x14ac:dyDescent="0.3">
      <c r="A60" s="13">
        <v>43313</v>
      </c>
      <c r="B60" s="1" t="s">
        <v>17</v>
      </c>
      <c r="C60" s="14">
        <v>35014</v>
      </c>
      <c r="D60" s="1" t="s">
        <v>15</v>
      </c>
    </row>
    <row r="61" spans="1:4" x14ac:dyDescent="0.3">
      <c r="A61" s="13">
        <v>43313</v>
      </c>
      <c r="B61" s="1" t="s">
        <v>18</v>
      </c>
      <c r="C61" s="14">
        <v>38821</v>
      </c>
      <c r="D61" s="1" t="s">
        <v>15</v>
      </c>
    </row>
    <row r="62" spans="1:4" x14ac:dyDescent="0.3">
      <c r="A62" s="13">
        <v>43313</v>
      </c>
      <c r="B62" s="1" t="s">
        <v>19</v>
      </c>
      <c r="C62" s="14">
        <v>29033.46</v>
      </c>
      <c r="D62" s="1" t="s">
        <v>15</v>
      </c>
    </row>
    <row r="63" spans="1:4" x14ac:dyDescent="0.3">
      <c r="A63" s="13">
        <v>43313</v>
      </c>
      <c r="B63" s="1" t="s">
        <v>20</v>
      </c>
      <c r="C63" s="14">
        <v>37004.550000000003</v>
      </c>
      <c r="D63" s="1" t="s">
        <v>15</v>
      </c>
    </row>
    <row r="64" spans="1:4" x14ac:dyDescent="0.3">
      <c r="A64" s="13">
        <v>43313</v>
      </c>
      <c r="B64" s="1" t="s">
        <v>21</v>
      </c>
      <c r="C64" s="14">
        <v>28624.15</v>
      </c>
      <c r="D64" s="1" t="s">
        <v>15</v>
      </c>
    </row>
    <row r="65" spans="1:4" x14ac:dyDescent="0.3">
      <c r="A65" s="13">
        <v>43313</v>
      </c>
      <c r="B65" s="1" t="s">
        <v>22</v>
      </c>
      <c r="C65" s="14">
        <v>20672</v>
      </c>
      <c r="D65" s="1" t="s">
        <v>15</v>
      </c>
    </row>
    <row r="66" spans="1:4" x14ac:dyDescent="0.3">
      <c r="A66" s="13">
        <v>43313</v>
      </c>
      <c r="B66" s="1" t="s">
        <v>23</v>
      </c>
      <c r="C66" s="14">
        <v>24788</v>
      </c>
      <c r="D66" s="1" t="s">
        <v>15</v>
      </c>
    </row>
    <row r="67" spans="1:4" x14ac:dyDescent="0.3">
      <c r="A67" s="13">
        <v>43344</v>
      </c>
      <c r="B67" s="1" t="s">
        <v>16</v>
      </c>
      <c r="C67" s="14">
        <v>34839.75</v>
      </c>
      <c r="D67" s="1" t="s">
        <v>15</v>
      </c>
    </row>
    <row r="68" spans="1:4" x14ac:dyDescent="0.3">
      <c r="A68" s="13">
        <v>43344</v>
      </c>
      <c r="B68" s="1" t="s">
        <v>17</v>
      </c>
      <c r="C68" s="14">
        <v>23157.63</v>
      </c>
      <c r="D68" s="1" t="s">
        <v>15</v>
      </c>
    </row>
    <row r="69" spans="1:4" x14ac:dyDescent="0.3">
      <c r="A69" s="13">
        <v>43344</v>
      </c>
      <c r="B69" s="1" t="s">
        <v>18</v>
      </c>
      <c r="C69" s="14">
        <v>27068.2</v>
      </c>
      <c r="D69" s="1" t="s">
        <v>15</v>
      </c>
    </row>
    <row r="70" spans="1:4" x14ac:dyDescent="0.3">
      <c r="A70" s="13">
        <v>43344</v>
      </c>
      <c r="B70" s="1" t="s">
        <v>19</v>
      </c>
      <c r="C70" s="14">
        <v>31674.61</v>
      </c>
      <c r="D70" s="1" t="s">
        <v>15</v>
      </c>
    </row>
    <row r="71" spans="1:4" x14ac:dyDescent="0.3">
      <c r="A71" s="13">
        <v>43344</v>
      </c>
      <c r="B71" s="1" t="s">
        <v>20</v>
      </c>
      <c r="C71" s="14">
        <v>23331</v>
      </c>
      <c r="D71" s="1" t="s">
        <v>15</v>
      </c>
    </row>
    <row r="72" spans="1:4" x14ac:dyDescent="0.3">
      <c r="A72" s="13">
        <v>43344</v>
      </c>
      <c r="B72" s="1" t="s">
        <v>21</v>
      </c>
      <c r="C72" s="14">
        <v>39603.03</v>
      </c>
      <c r="D72" s="1" t="s">
        <v>15</v>
      </c>
    </row>
    <row r="73" spans="1:4" x14ac:dyDescent="0.3">
      <c r="A73" s="13">
        <v>43344</v>
      </c>
      <c r="B73" s="1" t="s">
        <v>22</v>
      </c>
      <c r="C73" s="14">
        <v>36013.57</v>
      </c>
      <c r="D73" s="1" t="s">
        <v>15</v>
      </c>
    </row>
    <row r="74" spans="1:4" x14ac:dyDescent="0.3">
      <c r="A74" s="13">
        <v>43344</v>
      </c>
      <c r="B74" s="1" t="s">
        <v>23</v>
      </c>
      <c r="C74" s="14">
        <v>20680</v>
      </c>
      <c r="D74" s="1" t="s">
        <v>15</v>
      </c>
    </row>
    <row r="75" spans="1:4" x14ac:dyDescent="0.3">
      <c r="A75" s="13">
        <v>43374</v>
      </c>
      <c r="B75" s="1" t="s">
        <v>16</v>
      </c>
      <c r="C75" s="14">
        <v>22042.16</v>
      </c>
      <c r="D75" s="1" t="s">
        <v>15</v>
      </c>
    </row>
    <row r="76" spans="1:4" x14ac:dyDescent="0.3">
      <c r="A76" s="13">
        <v>43374</v>
      </c>
      <c r="B76" s="1" t="s">
        <v>17</v>
      </c>
      <c r="C76" s="14">
        <v>30577</v>
      </c>
      <c r="D76" s="1" t="s">
        <v>15</v>
      </c>
    </row>
    <row r="77" spans="1:4" x14ac:dyDescent="0.3">
      <c r="A77" s="13">
        <v>43374</v>
      </c>
      <c r="B77" s="1" t="s">
        <v>18</v>
      </c>
      <c r="C77" s="14">
        <v>29963.67</v>
      </c>
      <c r="D77" s="1" t="s">
        <v>15</v>
      </c>
    </row>
    <row r="78" spans="1:4" x14ac:dyDescent="0.3">
      <c r="A78" s="13">
        <v>43374</v>
      </c>
      <c r="B78" s="1" t="s">
        <v>19</v>
      </c>
      <c r="C78" s="14">
        <v>24695.325000000001</v>
      </c>
      <c r="D78" s="1" t="s">
        <v>15</v>
      </c>
    </row>
    <row r="79" spans="1:4" x14ac:dyDescent="0.3">
      <c r="A79" s="13">
        <v>43374</v>
      </c>
      <c r="B79" s="1" t="s">
        <v>20</v>
      </c>
      <c r="C79" s="14">
        <v>21459.47</v>
      </c>
      <c r="D79" s="1" t="s">
        <v>15</v>
      </c>
    </row>
    <row r="80" spans="1:4" x14ac:dyDescent="0.3">
      <c r="A80" s="13">
        <v>43374</v>
      </c>
      <c r="B80" s="1" t="s">
        <v>21</v>
      </c>
      <c r="C80" s="14">
        <v>36215.300000000003</v>
      </c>
      <c r="D80" s="1" t="s">
        <v>15</v>
      </c>
    </row>
    <row r="81" spans="1:4" x14ac:dyDescent="0.3">
      <c r="A81" s="13">
        <v>43374</v>
      </c>
      <c r="B81" s="1" t="s">
        <v>22</v>
      </c>
      <c r="C81" s="14">
        <v>26716.52</v>
      </c>
      <c r="D81" s="1" t="s">
        <v>15</v>
      </c>
    </row>
    <row r="82" spans="1:4" x14ac:dyDescent="0.3">
      <c r="A82" s="13">
        <v>43374</v>
      </c>
      <c r="B82" s="1" t="s">
        <v>23</v>
      </c>
      <c r="C82" s="14">
        <v>38020.949999999997</v>
      </c>
      <c r="D82" s="1" t="s">
        <v>15</v>
      </c>
    </row>
    <row r="83" spans="1:4" x14ac:dyDescent="0.3">
      <c r="A83" s="13">
        <v>43405</v>
      </c>
      <c r="B83" s="1" t="s">
        <v>16</v>
      </c>
      <c r="C83" s="14">
        <v>37970.1</v>
      </c>
      <c r="D83" s="1" t="s">
        <v>15</v>
      </c>
    </row>
    <row r="84" spans="1:4" x14ac:dyDescent="0.3">
      <c r="A84" s="13">
        <v>43405</v>
      </c>
      <c r="B84" s="1" t="s">
        <v>17</v>
      </c>
      <c r="C84" s="14">
        <v>24766</v>
      </c>
      <c r="D84" s="1" t="s">
        <v>15</v>
      </c>
    </row>
    <row r="85" spans="1:4" x14ac:dyDescent="0.3">
      <c r="A85" s="13">
        <v>43405</v>
      </c>
      <c r="B85" s="1" t="s">
        <v>18</v>
      </c>
      <c r="C85" s="14">
        <v>32846.125</v>
      </c>
      <c r="D85" s="1" t="s">
        <v>15</v>
      </c>
    </row>
    <row r="86" spans="1:4" x14ac:dyDescent="0.3">
      <c r="A86" s="13">
        <v>43405</v>
      </c>
      <c r="B86" s="1" t="s">
        <v>19</v>
      </c>
      <c r="C86" s="14">
        <v>27075.07</v>
      </c>
      <c r="D86" s="1" t="s">
        <v>15</v>
      </c>
    </row>
    <row r="87" spans="1:4" x14ac:dyDescent="0.3">
      <c r="A87" s="13">
        <v>43405</v>
      </c>
      <c r="B87" s="1" t="s">
        <v>20</v>
      </c>
      <c r="C87" s="14">
        <v>31771.599999999999</v>
      </c>
      <c r="D87" s="1" t="s">
        <v>15</v>
      </c>
    </row>
    <row r="88" spans="1:4" x14ac:dyDescent="0.3">
      <c r="A88" s="13">
        <v>43405</v>
      </c>
      <c r="B88" s="1" t="s">
        <v>21</v>
      </c>
      <c r="C88" s="14">
        <v>22893.9</v>
      </c>
      <c r="D88" s="1" t="s">
        <v>15</v>
      </c>
    </row>
    <row r="89" spans="1:4" x14ac:dyDescent="0.3">
      <c r="A89" s="13">
        <v>43405</v>
      </c>
      <c r="B89" s="1" t="s">
        <v>22</v>
      </c>
      <c r="C89" s="14">
        <v>20545.47</v>
      </c>
      <c r="D89" s="1" t="s">
        <v>15</v>
      </c>
    </row>
    <row r="90" spans="1:4" x14ac:dyDescent="0.3">
      <c r="A90" s="13">
        <v>43405</v>
      </c>
      <c r="B90" s="1" t="s">
        <v>23</v>
      </c>
      <c r="C90" s="14">
        <v>26197.355</v>
      </c>
      <c r="D90" s="1" t="s">
        <v>15</v>
      </c>
    </row>
    <row r="91" spans="1:4" x14ac:dyDescent="0.3">
      <c r="A91" s="13">
        <v>43435</v>
      </c>
      <c r="B91" s="1" t="s">
        <v>16</v>
      </c>
      <c r="C91" s="14">
        <v>38649.675000000003</v>
      </c>
      <c r="D91" s="1" t="s">
        <v>15</v>
      </c>
    </row>
    <row r="92" spans="1:4" x14ac:dyDescent="0.3">
      <c r="A92" s="13">
        <v>43435</v>
      </c>
      <c r="B92" s="1" t="s">
        <v>17</v>
      </c>
      <c r="C92" s="14">
        <v>38437.74</v>
      </c>
      <c r="D92" s="1" t="s">
        <v>15</v>
      </c>
    </row>
    <row r="93" spans="1:4" x14ac:dyDescent="0.3">
      <c r="A93" s="13">
        <v>43435</v>
      </c>
      <c r="B93" s="1" t="s">
        <v>18</v>
      </c>
      <c r="C93" s="14">
        <v>31206.125</v>
      </c>
      <c r="D93" s="1" t="s">
        <v>15</v>
      </c>
    </row>
    <row r="94" spans="1:4" x14ac:dyDescent="0.3">
      <c r="A94" s="13">
        <v>43435</v>
      </c>
      <c r="B94" s="1" t="s">
        <v>19</v>
      </c>
      <c r="C94" s="14">
        <v>35972.339999999997</v>
      </c>
      <c r="D94" s="1" t="s">
        <v>15</v>
      </c>
    </row>
    <row r="95" spans="1:4" x14ac:dyDescent="0.3">
      <c r="A95" s="13">
        <v>43435</v>
      </c>
      <c r="B95" s="1" t="s">
        <v>20</v>
      </c>
      <c r="C95" s="14">
        <v>32339.1</v>
      </c>
      <c r="D95" s="1" t="s">
        <v>15</v>
      </c>
    </row>
    <row r="96" spans="1:4" x14ac:dyDescent="0.3">
      <c r="A96" s="13">
        <v>43435</v>
      </c>
      <c r="B96" s="1" t="s">
        <v>21</v>
      </c>
      <c r="C96" s="14">
        <v>37495.24</v>
      </c>
      <c r="D96" s="1" t="s">
        <v>15</v>
      </c>
    </row>
    <row r="97" spans="1:4" x14ac:dyDescent="0.3">
      <c r="A97" s="13">
        <v>43435</v>
      </c>
      <c r="B97" s="1" t="s">
        <v>22</v>
      </c>
      <c r="C97" s="14">
        <v>28676.67</v>
      </c>
      <c r="D97" s="1" t="s">
        <v>15</v>
      </c>
    </row>
    <row r="98" spans="1:4" x14ac:dyDescent="0.3">
      <c r="A98" s="13">
        <v>43435</v>
      </c>
      <c r="B98" s="1" t="s">
        <v>23</v>
      </c>
      <c r="C98" s="14">
        <v>23770.35</v>
      </c>
      <c r="D98" s="1" t="s">
        <v>15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0D8-C49D-4103-BE60-DA399539C0F6}">
  <sheetPr>
    <tabColor theme="3" tint="-0.249977111117893"/>
  </sheetPr>
  <dimension ref="A1:E98"/>
  <sheetViews>
    <sheetView zoomScale="115" zoomScaleNormal="115" workbookViewId="0">
      <selection activeCell="C87" sqref="C87"/>
    </sheetView>
  </sheetViews>
  <sheetFormatPr defaultColWidth="9.109375" defaultRowHeight="14.4" x14ac:dyDescent="0.3"/>
  <cols>
    <col min="1" max="1" width="9.109375" style="1"/>
    <col min="2" max="2" width="18.109375" style="1" customWidth="1"/>
    <col min="3" max="3" width="20.44140625" style="1" customWidth="1"/>
    <col min="4" max="5" width="8.88671875" customWidth="1"/>
    <col min="6" max="16384" width="9.109375" style="12"/>
  </cols>
  <sheetData>
    <row r="1" spans="1:5" x14ac:dyDescent="0.3">
      <c r="A1" s="44" t="s">
        <v>12</v>
      </c>
      <c r="B1" s="44"/>
      <c r="C1" s="44"/>
    </row>
    <row r="2" spans="1:5" x14ac:dyDescent="0.3">
      <c r="A2" s="15" t="s">
        <v>8</v>
      </c>
      <c r="B2" s="16" t="s">
        <v>11</v>
      </c>
      <c r="C2" s="15" t="s">
        <v>14</v>
      </c>
      <c r="D2" t="s">
        <v>24</v>
      </c>
      <c r="E2" s="12"/>
    </row>
    <row r="3" spans="1:5" x14ac:dyDescent="0.3">
      <c r="A3" s="13">
        <v>43101</v>
      </c>
      <c r="B3" s="1" t="s">
        <v>16</v>
      </c>
      <c r="C3" s="14">
        <v>33132.199999999997</v>
      </c>
      <c r="D3" t="s">
        <v>25</v>
      </c>
      <c r="E3" s="12"/>
    </row>
    <row r="4" spans="1:5" x14ac:dyDescent="0.3">
      <c r="A4" s="13">
        <v>43101</v>
      </c>
      <c r="B4" s="1" t="s">
        <v>17</v>
      </c>
      <c r="C4" s="14">
        <v>28050.649999999998</v>
      </c>
      <c r="D4" s="1" t="s">
        <v>25</v>
      </c>
      <c r="E4" s="12"/>
    </row>
    <row r="5" spans="1:5" x14ac:dyDescent="0.3">
      <c r="A5" s="13">
        <v>43101</v>
      </c>
      <c r="B5" s="1" t="s">
        <v>18</v>
      </c>
      <c r="C5" s="14">
        <v>24341.85</v>
      </c>
      <c r="D5" s="1" t="s">
        <v>25</v>
      </c>
      <c r="E5" s="12"/>
    </row>
    <row r="6" spans="1:5" x14ac:dyDescent="0.3">
      <c r="A6" s="13">
        <v>43101</v>
      </c>
      <c r="B6" s="1" t="s">
        <v>19</v>
      </c>
      <c r="C6" s="14">
        <v>34807.049999999996</v>
      </c>
      <c r="D6" s="1" t="s">
        <v>25</v>
      </c>
      <c r="E6" s="12"/>
    </row>
    <row r="7" spans="1:5" x14ac:dyDescent="0.3">
      <c r="A7" s="13">
        <v>43101</v>
      </c>
      <c r="B7" s="1" t="s">
        <v>20</v>
      </c>
      <c r="C7" s="14">
        <v>21933.599999999999</v>
      </c>
      <c r="D7" s="1" t="s">
        <v>25</v>
      </c>
      <c r="E7" s="12"/>
    </row>
    <row r="8" spans="1:5" x14ac:dyDescent="0.3">
      <c r="A8" s="13">
        <v>43101</v>
      </c>
      <c r="B8" s="1" t="s">
        <v>21</v>
      </c>
      <c r="C8" s="14">
        <v>35222.199999999997</v>
      </c>
      <c r="D8" s="1" t="s">
        <v>25</v>
      </c>
      <c r="E8" s="12"/>
    </row>
    <row r="9" spans="1:5" x14ac:dyDescent="0.3">
      <c r="A9" s="13">
        <v>43101</v>
      </c>
      <c r="B9" s="1" t="s">
        <v>22</v>
      </c>
      <c r="C9" s="14">
        <v>31810.75</v>
      </c>
      <c r="D9" s="1" t="s">
        <v>25</v>
      </c>
      <c r="E9" s="12"/>
    </row>
    <row r="10" spans="1:5" x14ac:dyDescent="0.3">
      <c r="A10" s="13">
        <v>43101</v>
      </c>
      <c r="B10" s="1" t="s">
        <v>23</v>
      </c>
      <c r="C10" s="14">
        <v>25500.85</v>
      </c>
      <c r="D10" s="1" t="s">
        <v>25</v>
      </c>
      <c r="E10" s="12"/>
    </row>
    <row r="11" spans="1:5" x14ac:dyDescent="0.3">
      <c r="A11" s="13">
        <v>43132</v>
      </c>
      <c r="B11" s="1" t="s">
        <v>16</v>
      </c>
      <c r="C11" s="14">
        <v>31761.35</v>
      </c>
      <c r="D11" s="1" t="s">
        <v>25</v>
      </c>
      <c r="E11" s="12"/>
    </row>
    <row r="12" spans="1:5" x14ac:dyDescent="0.3">
      <c r="A12" s="13">
        <v>43132</v>
      </c>
      <c r="B12" s="1" t="s">
        <v>17</v>
      </c>
      <c r="C12" s="14">
        <v>37745.4</v>
      </c>
      <c r="D12" s="1" t="s">
        <v>25</v>
      </c>
      <c r="E12" s="12"/>
    </row>
    <row r="13" spans="1:5" x14ac:dyDescent="0.3">
      <c r="A13" s="13">
        <v>43132</v>
      </c>
      <c r="B13" s="1" t="s">
        <v>18</v>
      </c>
      <c r="C13" s="14">
        <v>35898.6</v>
      </c>
      <c r="D13" s="1" t="s">
        <v>25</v>
      </c>
      <c r="E13" s="12"/>
    </row>
    <row r="14" spans="1:5" x14ac:dyDescent="0.3">
      <c r="A14" s="13">
        <v>43132</v>
      </c>
      <c r="B14" s="1" t="s">
        <v>19</v>
      </c>
      <c r="C14" s="14">
        <v>29232.449999999997</v>
      </c>
      <c r="D14" s="1" t="s">
        <v>25</v>
      </c>
      <c r="E14" s="12"/>
    </row>
    <row r="15" spans="1:5" x14ac:dyDescent="0.3">
      <c r="A15" s="13">
        <v>43132</v>
      </c>
      <c r="B15" s="1" t="s">
        <v>20</v>
      </c>
      <c r="C15" s="14">
        <v>37373</v>
      </c>
      <c r="D15" s="1" t="s">
        <v>25</v>
      </c>
      <c r="E15" s="12"/>
    </row>
    <row r="16" spans="1:5" x14ac:dyDescent="0.3">
      <c r="A16" s="13">
        <v>43132</v>
      </c>
      <c r="B16" s="1" t="s">
        <v>21</v>
      </c>
      <c r="C16" s="14">
        <v>20191.3</v>
      </c>
      <c r="D16" s="1" t="s">
        <v>25</v>
      </c>
      <c r="E16" s="12"/>
    </row>
    <row r="17" spans="1:5" x14ac:dyDescent="0.3">
      <c r="A17" s="13">
        <v>43132</v>
      </c>
      <c r="B17" s="1" t="s">
        <v>22</v>
      </c>
      <c r="C17" s="14">
        <v>33074.25</v>
      </c>
      <c r="D17" s="1" t="s">
        <v>25</v>
      </c>
      <c r="E17" s="12"/>
    </row>
    <row r="18" spans="1:5" x14ac:dyDescent="0.3">
      <c r="A18" s="13">
        <v>43132</v>
      </c>
      <c r="B18" s="1" t="s">
        <v>23</v>
      </c>
      <c r="C18" s="14">
        <v>37346.400000000001</v>
      </c>
      <c r="D18" s="1" t="s">
        <v>25</v>
      </c>
      <c r="E18" s="12"/>
    </row>
    <row r="19" spans="1:5" x14ac:dyDescent="0.3">
      <c r="A19" s="13">
        <v>43160</v>
      </c>
      <c r="B19" s="1" t="s">
        <v>16</v>
      </c>
      <c r="C19" s="14">
        <v>23072.649999999998</v>
      </c>
      <c r="D19" s="1" t="s">
        <v>25</v>
      </c>
      <c r="E19" s="12"/>
    </row>
    <row r="20" spans="1:5" x14ac:dyDescent="0.3">
      <c r="A20" s="13">
        <v>43160</v>
      </c>
      <c r="B20" s="1" t="s">
        <v>17</v>
      </c>
      <c r="C20" s="14">
        <v>21848.1</v>
      </c>
      <c r="D20" s="1" t="s">
        <v>25</v>
      </c>
      <c r="E20" s="12"/>
    </row>
    <row r="21" spans="1:5" x14ac:dyDescent="0.3">
      <c r="A21" s="13">
        <v>43160</v>
      </c>
      <c r="B21" s="1" t="s">
        <v>18</v>
      </c>
      <c r="C21" s="14">
        <v>33492.25</v>
      </c>
      <c r="D21" s="1" t="s">
        <v>25</v>
      </c>
      <c r="E21" s="12"/>
    </row>
    <row r="22" spans="1:5" x14ac:dyDescent="0.3">
      <c r="A22" s="13">
        <v>43160</v>
      </c>
      <c r="B22" s="1" t="s">
        <v>19</v>
      </c>
      <c r="C22" s="14">
        <v>21558.35</v>
      </c>
      <c r="D22" s="1" t="s">
        <v>25</v>
      </c>
      <c r="E22" s="12"/>
    </row>
    <row r="23" spans="1:5" x14ac:dyDescent="0.3">
      <c r="A23" s="13">
        <v>43160</v>
      </c>
      <c r="B23" s="1" t="s">
        <v>20</v>
      </c>
      <c r="C23" s="14">
        <v>30821.8</v>
      </c>
      <c r="D23" s="1" t="s">
        <v>25</v>
      </c>
      <c r="E23" s="12"/>
    </row>
    <row r="24" spans="1:5" x14ac:dyDescent="0.3">
      <c r="A24" s="13">
        <v>43160</v>
      </c>
      <c r="B24" s="1" t="s">
        <v>21</v>
      </c>
      <c r="C24" s="14">
        <v>30666.949999999997</v>
      </c>
      <c r="D24" s="1" t="s">
        <v>25</v>
      </c>
      <c r="E24" s="12"/>
    </row>
    <row r="25" spans="1:5" x14ac:dyDescent="0.3">
      <c r="A25" s="13">
        <v>43160</v>
      </c>
      <c r="B25" s="1" t="s">
        <v>22</v>
      </c>
      <c r="C25" s="14">
        <v>32279.1</v>
      </c>
      <c r="D25" s="1" t="s">
        <v>25</v>
      </c>
      <c r="E25" s="12"/>
    </row>
    <row r="26" spans="1:5" x14ac:dyDescent="0.3">
      <c r="A26" s="13">
        <v>43160</v>
      </c>
      <c r="B26" s="1" t="s">
        <v>23</v>
      </c>
      <c r="C26" s="14">
        <v>22785.75</v>
      </c>
      <c r="D26" s="1" t="s">
        <v>25</v>
      </c>
      <c r="E26" s="12"/>
    </row>
    <row r="27" spans="1:5" x14ac:dyDescent="0.3">
      <c r="A27" s="13">
        <v>43191</v>
      </c>
      <c r="B27" s="1" t="s">
        <v>16</v>
      </c>
      <c r="C27" s="14">
        <v>26487.899999999998</v>
      </c>
      <c r="D27" s="1" t="s">
        <v>25</v>
      </c>
      <c r="E27" s="12"/>
    </row>
    <row r="28" spans="1:5" x14ac:dyDescent="0.3">
      <c r="A28" s="13">
        <v>43191</v>
      </c>
      <c r="B28" s="1" t="s">
        <v>17</v>
      </c>
      <c r="C28" s="14">
        <v>36006.9</v>
      </c>
      <c r="D28" s="1" t="s">
        <v>25</v>
      </c>
      <c r="E28" s="12"/>
    </row>
    <row r="29" spans="1:5" x14ac:dyDescent="0.3">
      <c r="A29" s="13">
        <v>43191</v>
      </c>
      <c r="B29" s="1" t="s">
        <v>18</v>
      </c>
      <c r="C29" s="14">
        <v>27000.899999999998</v>
      </c>
      <c r="D29" s="1" t="s">
        <v>25</v>
      </c>
      <c r="E29" s="12"/>
    </row>
    <row r="30" spans="1:5" x14ac:dyDescent="0.3">
      <c r="A30" s="13">
        <v>43191</v>
      </c>
      <c r="B30" s="1" t="s">
        <v>19</v>
      </c>
      <c r="C30" s="14">
        <v>23725.3</v>
      </c>
      <c r="D30" s="1" t="s">
        <v>25</v>
      </c>
      <c r="E30" s="12"/>
    </row>
    <row r="31" spans="1:5" x14ac:dyDescent="0.3">
      <c r="A31" s="13">
        <v>43191</v>
      </c>
      <c r="B31" s="1" t="s">
        <v>20</v>
      </c>
      <c r="C31" s="14">
        <v>37931.599999999999</v>
      </c>
      <c r="D31" s="1" t="s">
        <v>25</v>
      </c>
      <c r="E31" s="12"/>
    </row>
    <row r="32" spans="1:5" x14ac:dyDescent="0.3">
      <c r="A32" s="13">
        <v>43191</v>
      </c>
      <c r="B32" s="1" t="s">
        <v>21</v>
      </c>
      <c r="C32" s="14">
        <v>26930.6</v>
      </c>
      <c r="D32" s="1" t="s">
        <v>25</v>
      </c>
      <c r="E32" s="12"/>
    </row>
    <row r="33" spans="1:5" x14ac:dyDescent="0.3">
      <c r="A33" s="13">
        <v>43191</v>
      </c>
      <c r="B33" s="1" t="s">
        <v>22</v>
      </c>
      <c r="C33" s="14">
        <v>28398.35</v>
      </c>
      <c r="D33" s="1" t="s">
        <v>25</v>
      </c>
      <c r="E33" s="12"/>
    </row>
    <row r="34" spans="1:5" x14ac:dyDescent="0.3">
      <c r="A34" s="13">
        <v>43191</v>
      </c>
      <c r="B34" s="1" t="s">
        <v>23</v>
      </c>
      <c r="C34" s="14">
        <v>19875.899999999998</v>
      </c>
      <c r="D34" s="1" t="s">
        <v>25</v>
      </c>
      <c r="E34" s="12"/>
    </row>
    <row r="35" spans="1:5" x14ac:dyDescent="0.3">
      <c r="A35" s="13">
        <v>43221</v>
      </c>
      <c r="B35" s="1" t="s">
        <v>16</v>
      </c>
      <c r="C35" s="14">
        <v>26044.25</v>
      </c>
      <c r="D35" s="1" t="s">
        <v>25</v>
      </c>
      <c r="E35" s="12"/>
    </row>
    <row r="36" spans="1:5" x14ac:dyDescent="0.3">
      <c r="A36" s="13">
        <v>43221</v>
      </c>
      <c r="B36" s="1" t="s">
        <v>17</v>
      </c>
      <c r="C36" s="14">
        <v>22360.149999999998</v>
      </c>
      <c r="D36" s="1" t="s">
        <v>25</v>
      </c>
      <c r="E36" s="12"/>
    </row>
    <row r="37" spans="1:5" x14ac:dyDescent="0.3">
      <c r="A37" s="13">
        <v>43221</v>
      </c>
      <c r="B37" s="1" t="s">
        <v>18</v>
      </c>
      <c r="C37" s="14">
        <v>37931.599999999999</v>
      </c>
      <c r="D37" s="1" t="s">
        <v>25</v>
      </c>
      <c r="E37" s="12"/>
    </row>
    <row r="38" spans="1:5" x14ac:dyDescent="0.3">
      <c r="A38" s="13">
        <v>43221</v>
      </c>
      <c r="B38" s="1" t="s">
        <v>19</v>
      </c>
      <c r="C38" s="14">
        <v>29531.699999999997</v>
      </c>
      <c r="D38" s="1" t="s">
        <v>25</v>
      </c>
      <c r="E38" s="12"/>
    </row>
    <row r="39" spans="1:5" x14ac:dyDescent="0.3">
      <c r="A39" s="13">
        <v>43221</v>
      </c>
      <c r="B39" s="1" t="s">
        <v>20</v>
      </c>
      <c r="C39" s="14">
        <v>34082.199999999997</v>
      </c>
      <c r="D39" s="1" t="s">
        <v>25</v>
      </c>
      <c r="E39" s="12"/>
    </row>
    <row r="40" spans="1:5" x14ac:dyDescent="0.3">
      <c r="A40" s="13">
        <v>43221</v>
      </c>
      <c r="B40" s="1" t="s">
        <v>21</v>
      </c>
      <c r="C40" s="14">
        <v>27304.899999999998</v>
      </c>
      <c r="D40" s="1" t="s">
        <v>25</v>
      </c>
      <c r="E40" s="12"/>
    </row>
    <row r="41" spans="1:5" x14ac:dyDescent="0.3">
      <c r="A41" s="13">
        <v>43221</v>
      </c>
      <c r="B41" s="1" t="s">
        <v>22</v>
      </c>
      <c r="C41" s="14">
        <v>21674.25</v>
      </c>
      <c r="D41" s="1" t="s">
        <v>25</v>
      </c>
      <c r="E41" s="12"/>
    </row>
    <row r="42" spans="1:5" x14ac:dyDescent="0.3">
      <c r="A42" s="13">
        <v>43221</v>
      </c>
      <c r="B42" s="1" t="s">
        <v>23</v>
      </c>
      <c r="C42" s="14">
        <v>36592.1</v>
      </c>
      <c r="D42" s="1" t="s">
        <v>25</v>
      </c>
      <c r="E42" s="12"/>
    </row>
    <row r="43" spans="1:5" x14ac:dyDescent="0.3">
      <c r="A43" s="13">
        <v>43252</v>
      </c>
      <c r="B43" s="1" t="s">
        <v>16</v>
      </c>
      <c r="C43" s="14">
        <v>25134.149999999998</v>
      </c>
      <c r="D43" s="1" t="s">
        <v>25</v>
      </c>
      <c r="E43" s="12"/>
    </row>
    <row r="44" spans="1:5" x14ac:dyDescent="0.3">
      <c r="A44" s="13">
        <v>43252</v>
      </c>
      <c r="B44" s="1" t="s">
        <v>17</v>
      </c>
      <c r="C44" s="14">
        <v>26809.949999999997</v>
      </c>
      <c r="D44" s="1" t="s">
        <v>25</v>
      </c>
      <c r="E44" s="12"/>
    </row>
    <row r="45" spans="1:5" x14ac:dyDescent="0.3">
      <c r="A45" s="13">
        <v>43252</v>
      </c>
      <c r="B45" s="1" t="s">
        <v>18</v>
      </c>
      <c r="C45" s="14">
        <v>36727</v>
      </c>
      <c r="D45" s="1" t="s">
        <v>25</v>
      </c>
      <c r="E45" s="12"/>
    </row>
    <row r="46" spans="1:5" x14ac:dyDescent="0.3">
      <c r="A46" s="13">
        <v>43252</v>
      </c>
      <c r="B46" s="1" t="s">
        <v>19</v>
      </c>
      <c r="C46" s="14">
        <v>34091.699999999997</v>
      </c>
      <c r="D46" s="1" t="s">
        <v>25</v>
      </c>
      <c r="E46" s="12"/>
    </row>
    <row r="47" spans="1:5" x14ac:dyDescent="0.3">
      <c r="A47" s="13">
        <v>43252</v>
      </c>
      <c r="B47" s="1" t="s">
        <v>20</v>
      </c>
      <c r="C47" s="14">
        <v>37986.699999999997</v>
      </c>
      <c r="D47" s="1" t="s">
        <v>25</v>
      </c>
      <c r="E47" s="12"/>
    </row>
    <row r="48" spans="1:5" x14ac:dyDescent="0.3">
      <c r="A48" s="13">
        <v>43252</v>
      </c>
      <c r="B48" s="1" t="s">
        <v>21</v>
      </c>
      <c r="C48" s="14">
        <v>28740.35</v>
      </c>
      <c r="D48" s="1" t="s">
        <v>25</v>
      </c>
      <c r="E48" s="12"/>
    </row>
    <row r="49" spans="1:5" x14ac:dyDescent="0.3">
      <c r="A49" s="13">
        <v>43252</v>
      </c>
      <c r="B49" s="1" t="s">
        <v>22</v>
      </c>
      <c r="C49" s="14">
        <v>35398.9</v>
      </c>
      <c r="D49" s="1" t="s">
        <v>25</v>
      </c>
      <c r="E49" s="12"/>
    </row>
    <row r="50" spans="1:5" x14ac:dyDescent="0.3">
      <c r="A50" s="13">
        <v>43252</v>
      </c>
      <c r="B50" s="1" t="s">
        <v>23</v>
      </c>
      <c r="C50" s="14">
        <v>37427.15</v>
      </c>
      <c r="D50" s="1" t="s">
        <v>25</v>
      </c>
      <c r="E50" s="12"/>
    </row>
    <row r="51" spans="1:5" x14ac:dyDescent="0.3">
      <c r="A51" s="13">
        <v>43282</v>
      </c>
      <c r="B51" s="1" t="s">
        <v>16</v>
      </c>
      <c r="C51" s="14">
        <v>31848.75</v>
      </c>
      <c r="D51" s="1" t="s">
        <v>25</v>
      </c>
      <c r="E51" s="12"/>
    </row>
    <row r="52" spans="1:5" x14ac:dyDescent="0.3">
      <c r="A52" s="13">
        <v>43282</v>
      </c>
      <c r="B52" s="1" t="s">
        <v>17</v>
      </c>
      <c r="C52" s="14">
        <v>24117.649999999998</v>
      </c>
      <c r="D52" s="1" t="s">
        <v>25</v>
      </c>
      <c r="E52" s="12"/>
    </row>
    <row r="53" spans="1:5" x14ac:dyDescent="0.3">
      <c r="A53" s="13">
        <v>43282</v>
      </c>
      <c r="B53" s="1" t="s">
        <v>18</v>
      </c>
      <c r="C53" s="14">
        <v>20344.25</v>
      </c>
      <c r="D53" s="1" t="s">
        <v>25</v>
      </c>
      <c r="E53" s="12"/>
    </row>
    <row r="54" spans="1:5" x14ac:dyDescent="0.3">
      <c r="A54" s="13">
        <v>43282</v>
      </c>
      <c r="B54" s="1" t="s">
        <v>19</v>
      </c>
      <c r="C54" s="14">
        <v>28016.449999999997</v>
      </c>
      <c r="D54" s="1" t="s">
        <v>25</v>
      </c>
      <c r="E54" s="12"/>
    </row>
    <row r="55" spans="1:5" x14ac:dyDescent="0.3">
      <c r="A55" s="13">
        <v>43282</v>
      </c>
      <c r="B55" s="1" t="s">
        <v>20</v>
      </c>
      <c r="C55" s="14">
        <v>20203.649999999998</v>
      </c>
      <c r="D55" s="1" t="s">
        <v>25</v>
      </c>
      <c r="E55" s="12"/>
    </row>
    <row r="56" spans="1:5" x14ac:dyDescent="0.3">
      <c r="A56" s="13">
        <v>43282</v>
      </c>
      <c r="B56" s="1" t="s">
        <v>21</v>
      </c>
      <c r="C56" s="14">
        <v>26243.75</v>
      </c>
      <c r="D56" s="1" t="s">
        <v>25</v>
      </c>
      <c r="E56" s="12"/>
    </row>
    <row r="57" spans="1:5" x14ac:dyDescent="0.3">
      <c r="A57" s="13">
        <v>43282</v>
      </c>
      <c r="B57" s="1" t="s">
        <v>22</v>
      </c>
      <c r="C57" s="14">
        <v>19889.2</v>
      </c>
      <c r="D57" s="1" t="s">
        <v>25</v>
      </c>
      <c r="E57" s="12"/>
    </row>
    <row r="58" spans="1:5" x14ac:dyDescent="0.3">
      <c r="A58" s="13">
        <v>43282</v>
      </c>
      <c r="B58" s="1" t="s">
        <v>23</v>
      </c>
      <c r="C58" s="14">
        <v>26363.449999999997</v>
      </c>
      <c r="D58" s="1" t="s">
        <v>25</v>
      </c>
      <c r="E58" s="12"/>
    </row>
    <row r="59" spans="1:5" x14ac:dyDescent="0.3">
      <c r="A59" s="13">
        <v>43313</v>
      </c>
      <c r="B59" s="1" t="s">
        <v>16</v>
      </c>
      <c r="C59" s="14">
        <v>32987.799999999996</v>
      </c>
      <c r="D59" s="1" t="s">
        <v>25</v>
      </c>
      <c r="E59" s="12"/>
    </row>
    <row r="60" spans="1:5" x14ac:dyDescent="0.3">
      <c r="A60" s="13">
        <v>43313</v>
      </c>
      <c r="B60" s="1" t="s">
        <v>17</v>
      </c>
      <c r="C60" s="14">
        <v>32452</v>
      </c>
      <c r="D60" s="1" t="s">
        <v>25</v>
      </c>
      <c r="E60" s="12"/>
    </row>
    <row r="61" spans="1:5" x14ac:dyDescent="0.3">
      <c r="A61" s="13">
        <v>43313</v>
      </c>
      <c r="B61" s="1" t="s">
        <v>18</v>
      </c>
      <c r="C61" s="14">
        <v>36879.949999999997</v>
      </c>
      <c r="D61" s="1" t="s">
        <v>25</v>
      </c>
      <c r="E61" s="12"/>
    </row>
    <row r="62" spans="1:5" x14ac:dyDescent="0.3">
      <c r="A62" s="13">
        <v>43313</v>
      </c>
      <c r="B62" s="1" t="s">
        <v>19</v>
      </c>
      <c r="C62" s="14">
        <v>27308.699999999997</v>
      </c>
      <c r="D62" s="1" t="s">
        <v>25</v>
      </c>
      <c r="E62" s="12"/>
    </row>
    <row r="63" spans="1:5" x14ac:dyDescent="0.3">
      <c r="A63" s="13">
        <v>43313</v>
      </c>
      <c r="B63" s="1" t="s">
        <v>20</v>
      </c>
      <c r="C63" s="14">
        <v>34296.9</v>
      </c>
      <c r="D63" s="1" t="s">
        <v>25</v>
      </c>
      <c r="E63" s="12"/>
    </row>
    <row r="64" spans="1:5" x14ac:dyDescent="0.3">
      <c r="A64" s="13">
        <v>43313</v>
      </c>
      <c r="B64" s="1" t="s">
        <v>21</v>
      </c>
      <c r="C64" s="14">
        <v>26529.699999999997</v>
      </c>
      <c r="D64" s="1" t="s">
        <v>25</v>
      </c>
      <c r="E64" s="12"/>
    </row>
    <row r="65" spans="1:5" x14ac:dyDescent="0.3">
      <c r="A65" s="13">
        <v>43313</v>
      </c>
      <c r="B65" s="1" t="s">
        <v>22</v>
      </c>
      <c r="C65" s="14">
        <v>19638.399999999998</v>
      </c>
      <c r="D65" s="1" t="s">
        <v>25</v>
      </c>
      <c r="E65" s="12"/>
    </row>
    <row r="66" spans="1:5" x14ac:dyDescent="0.3">
      <c r="A66" s="13">
        <v>43313</v>
      </c>
      <c r="B66" s="1" t="s">
        <v>23</v>
      </c>
      <c r="C66" s="14">
        <v>23548.6</v>
      </c>
      <c r="D66" s="1" t="s">
        <v>25</v>
      </c>
      <c r="E66" s="12"/>
    </row>
    <row r="67" spans="1:5" x14ac:dyDescent="0.3">
      <c r="A67" s="13">
        <v>43344</v>
      </c>
      <c r="B67" s="1" t="s">
        <v>16</v>
      </c>
      <c r="C67" s="14">
        <v>32290.5</v>
      </c>
      <c r="D67" s="1" t="s">
        <v>25</v>
      </c>
      <c r="E67" s="12"/>
    </row>
    <row r="68" spans="1:5" x14ac:dyDescent="0.3">
      <c r="A68" s="13">
        <v>43344</v>
      </c>
      <c r="B68" s="1" t="s">
        <v>17</v>
      </c>
      <c r="C68" s="14">
        <v>22110.3</v>
      </c>
      <c r="D68" s="1" t="s">
        <v>25</v>
      </c>
      <c r="E68" s="12"/>
    </row>
    <row r="69" spans="1:5" x14ac:dyDescent="0.3">
      <c r="A69" s="13">
        <v>43344</v>
      </c>
      <c r="B69" s="1" t="s">
        <v>18</v>
      </c>
      <c r="C69" s="14">
        <v>25087.599999999999</v>
      </c>
      <c r="D69" s="1" t="s">
        <v>25</v>
      </c>
      <c r="E69" s="12"/>
    </row>
    <row r="70" spans="1:5" x14ac:dyDescent="0.3">
      <c r="A70" s="13">
        <v>43344</v>
      </c>
      <c r="B70" s="1" t="s">
        <v>19</v>
      </c>
      <c r="C70" s="14">
        <v>29792.949999999997</v>
      </c>
      <c r="D70" s="1" t="s">
        <v>25</v>
      </c>
      <c r="E70" s="12"/>
    </row>
    <row r="71" spans="1:5" x14ac:dyDescent="0.3">
      <c r="A71" s="13">
        <v>43344</v>
      </c>
      <c r="B71" s="1" t="s">
        <v>20</v>
      </c>
      <c r="C71" s="14">
        <v>21945</v>
      </c>
      <c r="D71" s="1" t="s">
        <v>25</v>
      </c>
      <c r="E71" s="12"/>
    </row>
    <row r="72" spans="1:5" x14ac:dyDescent="0.3">
      <c r="A72" s="13">
        <v>43344</v>
      </c>
      <c r="B72" s="1" t="s">
        <v>21</v>
      </c>
      <c r="C72" s="14">
        <v>37435.699999999997</v>
      </c>
      <c r="D72" s="1" t="s">
        <v>25</v>
      </c>
      <c r="E72" s="12"/>
    </row>
    <row r="73" spans="1:5" x14ac:dyDescent="0.3">
      <c r="A73" s="13">
        <v>43344</v>
      </c>
      <c r="B73" s="1" t="s">
        <v>22</v>
      </c>
      <c r="C73" s="14">
        <v>33874.15</v>
      </c>
      <c r="D73" s="1" t="s">
        <v>25</v>
      </c>
      <c r="E73" s="12"/>
    </row>
    <row r="74" spans="1:5" x14ac:dyDescent="0.3">
      <c r="A74" s="13">
        <v>43344</v>
      </c>
      <c r="B74" s="1" t="s">
        <v>23</v>
      </c>
      <c r="C74" s="14">
        <v>19646</v>
      </c>
      <c r="D74" s="1" t="s">
        <v>25</v>
      </c>
      <c r="E74" s="12"/>
    </row>
    <row r="75" spans="1:5" x14ac:dyDescent="0.3">
      <c r="A75" s="13">
        <v>43374</v>
      </c>
      <c r="B75" s="1" t="s">
        <v>16</v>
      </c>
      <c r="C75" s="14">
        <v>21367.399999999998</v>
      </c>
      <c r="D75" s="1" t="s">
        <v>25</v>
      </c>
      <c r="E75" s="12"/>
    </row>
    <row r="76" spans="1:5" x14ac:dyDescent="0.3">
      <c r="A76" s="13">
        <v>43374</v>
      </c>
      <c r="B76" s="1" t="s">
        <v>17</v>
      </c>
      <c r="C76" s="14">
        <v>29048.149999999998</v>
      </c>
      <c r="D76" s="1" t="s">
        <v>25</v>
      </c>
      <c r="E76" s="12"/>
    </row>
    <row r="77" spans="1:5" x14ac:dyDescent="0.3">
      <c r="A77" s="13">
        <v>43374</v>
      </c>
      <c r="B77" s="1" t="s">
        <v>18</v>
      </c>
      <c r="C77" s="14">
        <v>28183.649999999998</v>
      </c>
      <c r="D77" s="1" t="s">
        <v>25</v>
      </c>
      <c r="E77" s="12"/>
    </row>
    <row r="78" spans="1:5" x14ac:dyDescent="0.3">
      <c r="A78" s="13">
        <v>43374</v>
      </c>
      <c r="B78" s="1" t="s">
        <v>19</v>
      </c>
      <c r="C78" s="14">
        <v>22888.35</v>
      </c>
      <c r="D78" s="1" t="s">
        <v>25</v>
      </c>
      <c r="E78" s="12"/>
    </row>
    <row r="79" spans="1:5" x14ac:dyDescent="0.3">
      <c r="A79" s="13">
        <v>43374</v>
      </c>
      <c r="B79" s="1" t="s">
        <v>20</v>
      </c>
      <c r="C79" s="14">
        <v>20184.649999999998</v>
      </c>
      <c r="D79" s="1" t="s">
        <v>25</v>
      </c>
      <c r="E79" s="12"/>
    </row>
    <row r="80" spans="1:5" x14ac:dyDescent="0.3">
      <c r="A80" s="13">
        <v>43374</v>
      </c>
      <c r="B80" s="1" t="s">
        <v>21</v>
      </c>
      <c r="C80" s="14">
        <v>33565.4</v>
      </c>
      <c r="D80" s="1" t="s">
        <v>25</v>
      </c>
      <c r="E80" s="12"/>
    </row>
    <row r="81" spans="1:5" x14ac:dyDescent="0.3">
      <c r="A81" s="13">
        <v>43374</v>
      </c>
      <c r="B81" s="1" t="s">
        <v>22</v>
      </c>
      <c r="C81" s="14">
        <v>25129.399999999998</v>
      </c>
      <c r="D81" s="1" t="s">
        <v>25</v>
      </c>
      <c r="E81" s="12"/>
    </row>
    <row r="82" spans="1:5" x14ac:dyDescent="0.3">
      <c r="A82" s="13">
        <v>43374</v>
      </c>
      <c r="B82" s="1" t="s">
        <v>23</v>
      </c>
      <c r="C82" s="14">
        <v>36484.75</v>
      </c>
      <c r="D82" s="1" t="s">
        <v>25</v>
      </c>
      <c r="E82" s="12"/>
    </row>
    <row r="83" spans="1:5" x14ac:dyDescent="0.3">
      <c r="A83" s="13">
        <v>43405</v>
      </c>
      <c r="B83" s="1" t="s">
        <v>16</v>
      </c>
      <c r="C83" s="14">
        <v>35191.799999999996</v>
      </c>
      <c r="D83" s="1" t="s">
        <v>25</v>
      </c>
      <c r="E83" s="12"/>
    </row>
    <row r="84" spans="1:5" x14ac:dyDescent="0.3">
      <c r="A84" s="13">
        <v>43405</v>
      </c>
      <c r="B84" s="1" t="s">
        <v>17</v>
      </c>
      <c r="C84" s="14">
        <v>23527.699999999997</v>
      </c>
      <c r="D84" s="1" t="s">
        <v>25</v>
      </c>
      <c r="E84" s="12"/>
    </row>
    <row r="85" spans="1:5" x14ac:dyDescent="0.3">
      <c r="A85" s="13">
        <v>43405</v>
      </c>
      <c r="B85" s="1" t="s">
        <v>18</v>
      </c>
      <c r="C85" s="14">
        <v>30442.75</v>
      </c>
      <c r="D85" s="1" t="s">
        <v>25</v>
      </c>
      <c r="E85" s="12"/>
    </row>
    <row r="86" spans="1:5" x14ac:dyDescent="0.3">
      <c r="A86" s="13">
        <v>43405</v>
      </c>
      <c r="B86" s="1" t="s">
        <v>19</v>
      </c>
      <c r="C86" s="14">
        <v>25466.649999999998</v>
      </c>
      <c r="D86" s="1" t="s">
        <v>25</v>
      </c>
      <c r="E86" s="12"/>
    </row>
    <row r="87" spans="1:5" x14ac:dyDescent="0.3">
      <c r="A87" s="13">
        <v>43405</v>
      </c>
      <c r="B87" s="1" t="s">
        <v>20</v>
      </c>
      <c r="C87" s="14">
        <v>30799</v>
      </c>
      <c r="D87" s="1" t="s">
        <v>25</v>
      </c>
      <c r="E87" s="12"/>
    </row>
    <row r="88" spans="1:5" x14ac:dyDescent="0.3">
      <c r="A88" s="13">
        <v>43405</v>
      </c>
      <c r="B88" s="1" t="s">
        <v>21</v>
      </c>
      <c r="C88" s="14">
        <v>21641</v>
      </c>
      <c r="D88" s="1" t="s">
        <v>25</v>
      </c>
      <c r="E88" s="12"/>
    </row>
    <row r="89" spans="1:5" x14ac:dyDescent="0.3">
      <c r="A89" s="13">
        <v>43405</v>
      </c>
      <c r="B89" s="1" t="s">
        <v>22</v>
      </c>
      <c r="C89" s="14">
        <v>19715.349999999999</v>
      </c>
      <c r="D89" s="1" t="s">
        <v>25</v>
      </c>
      <c r="E89" s="12"/>
    </row>
    <row r="90" spans="1:5" x14ac:dyDescent="0.3">
      <c r="A90" s="13">
        <v>43405</v>
      </c>
      <c r="B90" s="1" t="s">
        <v>23</v>
      </c>
      <c r="C90" s="14">
        <v>25012.55</v>
      </c>
      <c r="D90" s="1" t="s">
        <v>25</v>
      </c>
      <c r="E90" s="12"/>
    </row>
    <row r="91" spans="1:5" x14ac:dyDescent="0.3">
      <c r="A91" s="13">
        <v>43435</v>
      </c>
      <c r="B91" s="1" t="s">
        <v>16</v>
      </c>
      <c r="C91" s="14">
        <v>35821.65</v>
      </c>
      <c r="D91" s="1" t="s">
        <v>25</v>
      </c>
      <c r="E91" s="12"/>
    </row>
    <row r="92" spans="1:5" x14ac:dyDescent="0.3">
      <c r="A92" s="13">
        <v>43435</v>
      </c>
      <c r="B92" s="1" t="s">
        <v>17</v>
      </c>
      <c r="C92" s="14">
        <v>36884.699999999997</v>
      </c>
      <c r="D92" s="1" t="s">
        <v>25</v>
      </c>
      <c r="E92" s="12"/>
    </row>
    <row r="93" spans="1:5" x14ac:dyDescent="0.3">
      <c r="A93" s="13">
        <v>43435</v>
      </c>
      <c r="B93" s="1" t="s">
        <v>18</v>
      </c>
      <c r="C93" s="14">
        <v>28922.75</v>
      </c>
      <c r="D93" s="1" t="s">
        <v>25</v>
      </c>
      <c r="E93" s="12"/>
    </row>
    <row r="94" spans="1:5" x14ac:dyDescent="0.3">
      <c r="A94" s="13">
        <v>43435</v>
      </c>
      <c r="B94" s="1" t="s">
        <v>19</v>
      </c>
      <c r="C94" s="14">
        <v>33503.65</v>
      </c>
      <c r="D94" s="1" t="s">
        <v>25</v>
      </c>
      <c r="E94" s="12"/>
    </row>
    <row r="95" spans="1:5" x14ac:dyDescent="0.3">
      <c r="A95" s="13">
        <v>43435</v>
      </c>
      <c r="B95" s="1" t="s">
        <v>20</v>
      </c>
      <c r="C95" s="14">
        <v>30119.75</v>
      </c>
      <c r="D95" s="1" t="s">
        <v>25</v>
      </c>
      <c r="E95" s="12"/>
    </row>
    <row r="96" spans="1:5" x14ac:dyDescent="0.3">
      <c r="A96" s="13">
        <v>43435</v>
      </c>
      <c r="B96" s="1" t="s">
        <v>21</v>
      </c>
      <c r="C96" s="14">
        <v>35267.799999999996</v>
      </c>
      <c r="D96" s="1" t="s">
        <v>25</v>
      </c>
      <c r="E96" s="12"/>
    </row>
    <row r="97" spans="1:5" x14ac:dyDescent="0.3">
      <c r="A97" s="13">
        <v>43435</v>
      </c>
      <c r="B97" s="1" t="s">
        <v>22</v>
      </c>
      <c r="C97" s="14">
        <v>27107.3</v>
      </c>
      <c r="D97" s="1" t="s">
        <v>25</v>
      </c>
      <c r="E97" s="12"/>
    </row>
    <row r="98" spans="1:5" x14ac:dyDescent="0.3">
      <c r="A98" s="13">
        <v>43435</v>
      </c>
      <c r="B98" s="1" t="s">
        <v>23</v>
      </c>
      <c r="C98" s="14">
        <v>22358.25</v>
      </c>
      <c r="D98" s="1" t="s">
        <v>25</v>
      </c>
      <c r="E98" s="12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C594-305E-4D34-B000-FDF93DF84DCA}">
  <sheetPr>
    <tabColor rgb="FFFFC000"/>
  </sheetPr>
  <dimension ref="E1:K193"/>
  <sheetViews>
    <sheetView zoomScale="130" zoomScaleNormal="130" workbookViewId="0">
      <selection activeCell="E20" sqref="E20"/>
    </sheetView>
  </sheetViews>
  <sheetFormatPr defaultRowHeight="14.4" x14ac:dyDescent="0.3"/>
  <cols>
    <col min="5" max="5" width="14.21875" bestFit="1" customWidth="1"/>
    <col min="6" max="6" width="24.33203125" bestFit="1" customWidth="1"/>
    <col min="7" max="7" width="29.5546875" style="1" bestFit="1" customWidth="1"/>
    <col min="8" max="8" width="9" bestFit="1" customWidth="1"/>
    <col min="9" max="9" width="7" bestFit="1" customWidth="1"/>
    <col min="10" max="10" width="16" bestFit="1" customWidth="1"/>
    <col min="11" max="11" width="11.5546875" bestFit="1" customWidth="1"/>
    <col min="12" max="12" width="10.6640625" bestFit="1" customWidth="1"/>
    <col min="13" max="13" width="11" bestFit="1" customWidth="1"/>
    <col min="14" max="14" width="16.44140625" bestFit="1" customWidth="1"/>
    <col min="15" max="15" width="11" bestFit="1" customWidth="1"/>
    <col min="16" max="16" width="12.109375" bestFit="1" customWidth="1"/>
    <col min="17" max="17" width="11.5546875" bestFit="1" customWidth="1"/>
    <col min="18" max="18" width="12.77734375" bestFit="1" customWidth="1"/>
    <col min="19" max="20" width="10" bestFit="1" customWidth="1"/>
    <col min="21" max="21" width="10.6640625" bestFit="1" customWidth="1"/>
    <col min="22" max="22" width="9.109375" bestFit="1" customWidth="1"/>
    <col min="23" max="23" width="16.44140625" bestFit="1" customWidth="1"/>
    <col min="24" max="24" width="10" bestFit="1" customWidth="1"/>
    <col min="25" max="25" width="14" bestFit="1" customWidth="1"/>
    <col min="26" max="26" width="10" bestFit="1" customWidth="1"/>
    <col min="27" max="27" width="9.21875" bestFit="1" customWidth="1"/>
    <col min="28" max="28" width="10.6640625" bestFit="1" customWidth="1"/>
    <col min="29" max="29" width="9.109375" bestFit="1" customWidth="1"/>
    <col min="30" max="30" width="9.21875" bestFit="1" customWidth="1"/>
    <col min="31" max="31" width="11.6640625" bestFit="1" customWidth="1"/>
    <col min="32" max="32" width="9" bestFit="1" customWidth="1"/>
    <col min="33" max="33" width="9.21875" bestFit="1" customWidth="1"/>
    <col min="34" max="34" width="11" bestFit="1" customWidth="1"/>
    <col min="35" max="35" width="10" bestFit="1" customWidth="1"/>
    <col min="36" max="36" width="9.21875" bestFit="1" customWidth="1"/>
    <col min="37" max="37" width="11.44140625" bestFit="1" customWidth="1"/>
    <col min="38" max="38" width="10" bestFit="1" customWidth="1"/>
    <col min="39" max="39" width="9.21875" bestFit="1" customWidth="1"/>
    <col min="40" max="40" width="11.77734375" bestFit="1" customWidth="1"/>
    <col min="41" max="41" width="10" bestFit="1" customWidth="1"/>
    <col min="42" max="42" width="9.21875" bestFit="1" customWidth="1"/>
    <col min="43" max="43" width="11.44140625" bestFit="1" customWidth="1"/>
    <col min="44" max="44" width="12.109375" bestFit="1" customWidth="1"/>
    <col min="45" max="45" width="11.33203125" bestFit="1" customWidth="1"/>
    <col min="46" max="46" width="9.33203125" bestFit="1" customWidth="1"/>
    <col min="47" max="47" width="16.88671875" bestFit="1" customWidth="1"/>
    <col min="48" max="48" width="10" bestFit="1" customWidth="1"/>
    <col min="49" max="49" width="11.5546875" bestFit="1" customWidth="1"/>
    <col min="50" max="50" width="9.88671875" bestFit="1" customWidth="1"/>
    <col min="51" max="51" width="13.5546875" bestFit="1" customWidth="1"/>
    <col min="52" max="52" width="9" bestFit="1" customWidth="1"/>
    <col min="53" max="53" width="10.33203125" bestFit="1" customWidth="1"/>
    <col min="54" max="54" width="11.33203125" bestFit="1" customWidth="1"/>
    <col min="55" max="55" width="9.33203125" bestFit="1" customWidth="1"/>
    <col min="56" max="56" width="16.88671875" bestFit="1" customWidth="1"/>
    <col min="57" max="57" width="9" bestFit="1" customWidth="1"/>
    <col min="58" max="58" width="11" bestFit="1" customWidth="1"/>
    <col min="59" max="59" width="9.88671875" bestFit="1" customWidth="1"/>
    <col min="60" max="60" width="13.5546875" bestFit="1" customWidth="1"/>
    <col min="61" max="61" width="8.88671875" bestFit="1" customWidth="1"/>
    <col min="62" max="62" width="10.33203125" bestFit="1" customWidth="1"/>
    <col min="63" max="63" width="11.33203125" bestFit="1" customWidth="1"/>
    <col min="64" max="64" width="9.33203125" bestFit="1" customWidth="1"/>
    <col min="65" max="65" width="16.88671875" bestFit="1" customWidth="1"/>
    <col min="66" max="66" width="8" bestFit="1" customWidth="1"/>
    <col min="67" max="67" width="11.88671875" bestFit="1" customWidth="1"/>
    <col min="68" max="68" width="9.88671875" bestFit="1" customWidth="1"/>
    <col min="69" max="69" width="13.5546875" bestFit="1" customWidth="1"/>
    <col min="70" max="70" width="9" bestFit="1" customWidth="1"/>
    <col min="71" max="71" width="10.33203125" bestFit="1" customWidth="1"/>
    <col min="72" max="72" width="11.33203125" bestFit="1" customWidth="1"/>
    <col min="73" max="73" width="9.33203125" bestFit="1" customWidth="1"/>
    <col min="74" max="74" width="16.88671875" bestFit="1" customWidth="1"/>
    <col min="75" max="75" width="6" bestFit="1" customWidth="1"/>
    <col min="76" max="76" width="11.44140625" bestFit="1" customWidth="1"/>
    <col min="77" max="77" width="9.88671875" bestFit="1" customWidth="1"/>
    <col min="78" max="78" width="13.5546875" bestFit="1" customWidth="1"/>
    <col min="79" max="79" width="9" bestFit="1" customWidth="1"/>
    <col min="80" max="80" width="10.33203125" bestFit="1" customWidth="1"/>
    <col min="81" max="81" width="11.33203125" bestFit="1" customWidth="1"/>
    <col min="82" max="82" width="9.33203125" bestFit="1" customWidth="1"/>
    <col min="83" max="83" width="16.88671875" bestFit="1" customWidth="1"/>
    <col min="84" max="84" width="9" bestFit="1" customWidth="1"/>
    <col min="85" max="85" width="11.6640625" bestFit="1" customWidth="1"/>
    <col min="86" max="86" width="10" bestFit="1" customWidth="1"/>
    <col min="87" max="87" width="13.5546875" bestFit="1" customWidth="1"/>
    <col min="88" max="88" width="8.88671875" bestFit="1" customWidth="1"/>
    <col min="89" max="89" width="10.33203125" bestFit="1" customWidth="1"/>
    <col min="90" max="90" width="11.33203125" bestFit="1" customWidth="1"/>
    <col min="91" max="91" width="9.33203125" bestFit="1" customWidth="1"/>
    <col min="92" max="92" width="16.88671875" bestFit="1" customWidth="1"/>
    <col min="93" max="93" width="10" bestFit="1" customWidth="1"/>
    <col min="94" max="94" width="12" bestFit="1" customWidth="1"/>
    <col min="95" max="95" width="10" bestFit="1" customWidth="1"/>
    <col min="96" max="96" width="13.5546875" bestFit="1" customWidth="1"/>
    <col min="97" max="97" width="9" bestFit="1" customWidth="1"/>
    <col min="98" max="98" width="10.33203125" bestFit="1" customWidth="1"/>
    <col min="99" max="99" width="11.33203125" bestFit="1" customWidth="1"/>
    <col min="100" max="100" width="9.33203125" bestFit="1" customWidth="1"/>
    <col min="101" max="101" width="16.88671875" bestFit="1" customWidth="1"/>
    <col min="102" max="102" width="9" bestFit="1" customWidth="1"/>
    <col min="103" max="103" width="11.88671875" bestFit="1" customWidth="1"/>
  </cols>
  <sheetData>
    <row r="1" spans="5:11" x14ac:dyDescent="0.3">
      <c r="E1" s="1" t="s">
        <v>55</v>
      </c>
      <c r="F1" s="1" t="s">
        <v>56</v>
      </c>
      <c r="G1" s="1" t="s">
        <v>61</v>
      </c>
      <c r="H1" s="1" t="s">
        <v>24</v>
      </c>
      <c r="I1" s="17" t="s">
        <v>8</v>
      </c>
      <c r="J1" s="18" t="s">
        <v>34</v>
      </c>
      <c r="K1" s="19" t="s">
        <v>49</v>
      </c>
    </row>
    <row r="2" spans="5:11" x14ac:dyDescent="0.3">
      <c r="E2" s="1" t="str">
        <f>_xlfn.CONCAT(tab_consolida[[#This Row],[Origem]],tab_consolida[[#This Row],[Mês]])</f>
        <v>Orçado43101</v>
      </c>
      <c r="F2" s="1" t="str">
        <f>_xlfn.CONCAT(tab_consolida[[#This Row],[Origem]],tab_consolida[[#This Row],[Depto]])</f>
        <v>OrçadoPrêsidencia</v>
      </c>
      <c r="G2" s="1" t="str">
        <f>_xlfn.CONCAT(tab_consolida[[#This Row],[Origem]],tab_consolida[[#This Row],[Mês]],tab_consolida[[#This Row],[Depto]])</f>
        <v>Orçado43101Prêsidencia</v>
      </c>
      <c r="H2" s="1" t="s">
        <v>15</v>
      </c>
      <c r="I2" s="13">
        <v>43101</v>
      </c>
      <c r="J2" s="1" t="s">
        <v>16</v>
      </c>
      <c r="K2" s="14">
        <v>35224.76</v>
      </c>
    </row>
    <row r="3" spans="5:11" x14ac:dyDescent="0.3">
      <c r="E3" s="1" t="str">
        <f>_xlfn.CONCAT(tab_consolida[[#This Row],[Origem]],tab_consolida[[#This Row],[Mês]])</f>
        <v>Orçado43101</v>
      </c>
      <c r="F3" s="1" t="str">
        <f>_xlfn.CONCAT(tab_consolida[[#This Row],[Origem]],tab_consolida[[#This Row],[Depto]])</f>
        <v>OrçadoDiretoria</v>
      </c>
      <c r="G3" s="1" t="str">
        <f>_xlfn.CONCAT(tab_consolida[[#This Row],[Origem]],tab_consolida[[#This Row],[Mês]],tab_consolida[[#This Row],[Depto]])</f>
        <v>Orçado43101Diretoria</v>
      </c>
      <c r="H3" s="1" t="s">
        <v>15</v>
      </c>
      <c r="I3" s="13">
        <v>43101</v>
      </c>
      <c r="J3" s="1" t="s">
        <v>17</v>
      </c>
      <c r="K3" s="14">
        <v>29674.634999999998</v>
      </c>
    </row>
    <row r="4" spans="5:11" x14ac:dyDescent="0.3">
      <c r="E4" s="1" t="str">
        <f>_xlfn.CONCAT(tab_consolida[[#This Row],[Origem]],tab_consolida[[#This Row],[Mês]])</f>
        <v>Orçado43101</v>
      </c>
      <c r="F4" s="1" t="str">
        <f>_xlfn.CONCAT(tab_consolida[[#This Row],[Origem]],tab_consolida[[#This Row],[Depto]])</f>
        <v>OrçadoComercial</v>
      </c>
      <c r="G4" s="1" t="str">
        <f>_xlfn.CONCAT(tab_consolida[[#This Row],[Origem]],tab_consolida[[#This Row],[Mês]],tab_consolida[[#This Row],[Depto]])</f>
        <v>Orçado43101Comercial</v>
      </c>
      <c r="H4" s="1" t="s">
        <v>15</v>
      </c>
      <c r="I4" s="13">
        <v>43101</v>
      </c>
      <c r="J4" s="1" t="s">
        <v>18</v>
      </c>
      <c r="K4" s="14">
        <v>25110.54</v>
      </c>
    </row>
    <row r="5" spans="5:11" x14ac:dyDescent="0.3">
      <c r="E5" s="1" t="str">
        <f>_xlfn.CONCAT(tab_consolida[[#This Row],[Origem]],tab_consolida[[#This Row],[Mês]])</f>
        <v>Orçado43101</v>
      </c>
      <c r="F5" s="1" t="str">
        <f>_xlfn.CONCAT(tab_consolida[[#This Row],[Origem]],tab_consolida[[#This Row],[Depto]])</f>
        <v>OrçadoContabilidade</v>
      </c>
      <c r="G5" s="1" t="str">
        <f>_xlfn.CONCAT(tab_consolida[[#This Row],[Origem]],tab_consolida[[#This Row],[Mês]],tab_consolida[[#This Row],[Depto]])</f>
        <v>Orçado43101Contabilidade</v>
      </c>
      <c r="H5" s="1" t="s">
        <v>15</v>
      </c>
      <c r="I5" s="13">
        <v>43101</v>
      </c>
      <c r="J5" s="1" t="s">
        <v>19</v>
      </c>
      <c r="K5" s="14">
        <v>37554.974999999999</v>
      </c>
    </row>
    <row r="6" spans="5:11" x14ac:dyDescent="0.3">
      <c r="E6" s="1" t="str">
        <f>_xlfn.CONCAT(tab_consolida[[#This Row],[Origem]],tab_consolida[[#This Row],[Mês]])</f>
        <v>Orçado43101</v>
      </c>
      <c r="F6" s="1" t="str">
        <f>_xlfn.CONCAT(tab_consolida[[#This Row],[Origem]],tab_consolida[[#This Row],[Depto]])</f>
        <v>OrçadoFinanceiro</v>
      </c>
      <c r="G6" s="1" t="str">
        <f>_xlfn.CONCAT(tab_consolida[[#This Row],[Origem]],tab_consolida[[#This Row],[Mês]],tab_consolida[[#This Row],[Depto]])</f>
        <v>Orçado43101Financeiro</v>
      </c>
      <c r="H6" s="1" t="s">
        <v>15</v>
      </c>
      <c r="I6" s="13">
        <v>43101</v>
      </c>
      <c r="J6" s="1" t="s">
        <v>20</v>
      </c>
      <c r="K6" s="14">
        <v>23318.880000000001</v>
      </c>
    </row>
    <row r="7" spans="5:11" x14ac:dyDescent="0.3">
      <c r="E7" s="1" t="str">
        <f>_xlfn.CONCAT(tab_consolida[[#This Row],[Origem]],tab_consolida[[#This Row],[Mês]])</f>
        <v>Orçado43101</v>
      </c>
      <c r="F7" s="1" t="str">
        <f>_xlfn.CONCAT(tab_consolida[[#This Row],[Origem]],tab_consolida[[#This Row],[Depto]])</f>
        <v>OrçadoRecurso Humanos</v>
      </c>
      <c r="G7" s="1" t="str">
        <f>_xlfn.CONCAT(tab_consolida[[#This Row],[Origem]],tab_consolida[[#This Row],[Mês]],tab_consolida[[#This Row],[Depto]])</f>
        <v>Orçado43101Recurso Humanos</v>
      </c>
      <c r="H7" s="1" t="s">
        <v>15</v>
      </c>
      <c r="I7" s="13">
        <v>43101</v>
      </c>
      <c r="J7" s="1" t="s">
        <v>21</v>
      </c>
      <c r="K7" s="14">
        <v>38002.9</v>
      </c>
    </row>
    <row r="8" spans="5:11" x14ac:dyDescent="0.3">
      <c r="E8" s="1" t="str">
        <f>_xlfn.CONCAT(tab_consolida[[#This Row],[Origem]],tab_consolida[[#This Row],[Mês]])</f>
        <v>Orçado43101</v>
      </c>
      <c r="F8" s="1" t="str">
        <f>_xlfn.CONCAT(tab_consolida[[#This Row],[Origem]],tab_consolida[[#This Row],[Depto]])</f>
        <v>OrçadoProdução</v>
      </c>
      <c r="G8" s="1" t="str">
        <f>_xlfn.CONCAT(tab_consolida[[#This Row],[Origem]],tab_consolida[[#This Row],[Mês]],tab_consolida[[#This Row],[Depto]])</f>
        <v>Orçado43101Produção</v>
      </c>
      <c r="H8" s="1" t="s">
        <v>15</v>
      </c>
      <c r="I8" s="13">
        <v>43101</v>
      </c>
      <c r="J8" s="1" t="s">
        <v>22</v>
      </c>
      <c r="K8" s="14">
        <v>33317.574999999997</v>
      </c>
    </row>
    <row r="9" spans="5:11" x14ac:dyDescent="0.3">
      <c r="E9" s="1" t="str">
        <f>_xlfn.CONCAT(tab_consolida[[#This Row],[Origem]],tab_consolida[[#This Row],[Mês]])</f>
        <v>Orçado43101</v>
      </c>
      <c r="F9" s="1" t="str">
        <f>_xlfn.CONCAT(tab_consolida[[#This Row],[Origem]],tab_consolida[[#This Row],[Depto]])</f>
        <v>OrçadoTI</v>
      </c>
      <c r="G9" s="1" t="str">
        <f>_xlfn.CONCAT(tab_consolida[[#This Row],[Origem]],tab_consolida[[#This Row],[Mês]],tab_consolida[[#This Row],[Depto]])</f>
        <v>Orçado43101TI</v>
      </c>
      <c r="H9" s="1" t="s">
        <v>15</v>
      </c>
      <c r="I9" s="13">
        <v>43101</v>
      </c>
      <c r="J9" s="1" t="s">
        <v>23</v>
      </c>
      <c r="K9" s="14">
        <v>27514.075000000001</v>
      </c>
    </row>
    <row r="10" spans="5:11" x14ac:dyDescent="0.3">
      <c r="E10" s="1" t="str">
        <f>_xlfn.CONCAT(tab_consolida[[#This Row],[Origem]],tab_consolida[[#This Row],[Mês]])</f>
        <v>Orçado43132</v>
      </c>
      <c r="F10" s="1" t="str">
        <f>_xlfn.CONCAT(tab_consolida[[#This Row],[Origem]],tab_consolida[[#This Row],[Depto]])</f>
        <v>OrçadoPrêsidencia</v>
      </c>
      <c r="G10" s="1" t="str">
        <f>_xlfn.CONCAT(tab_consolida[[#This Row],[Origem]],tab_consolida[[#This Row],[Mês]],tab_consolida[[#This Row],[Depto]])</f>
        <v>Orçado43132Prêsidencia</v>
      </c>
      <c r="H10" s="1" t="s">
        <v>15</v>
      </c>
      <c r="I10" s="13">
        <v>43132</v>
      </c>
      <c r="J10" s="1" t="s">
        <v>16</v>
      </c>
      <c r="K10" s="14">
        <v>33767.33</v>
      </c>
    </row>
    <row r="11" spans="5:11" x14ac:dyDescent="0.3">
      <c r="E11" s="1" t="str">
        <f>_xlfn.CONCAT(tab_consolida[[#This Row],[Origem]],tab_consolida[[#This Row],[Mês]])</f>
        <v>Orçado43132</v>
      </c>
      <c r="F11" s="1" t="str">
        <f>_xlfn.CONCAT(tab_consolida[[#This Row],[Origem]],tab_consolida[[#This Row],[Depto]])</f>
        <v>OrçadoDiretoria</v>
      </c>
      <c r="G11" s="1" t="str">
        <f>_xlfn.CONCAT(tab_consolida[[#This Row],[Origem]],tab_consolida[[#This Row],[Mês]],tab_consolida[[#This Row],[Depto]])</f>
        <v>Orçado43132Diretoria</v>
      </c>
      <c r="H11" s="1" t="s">
        <v>15</v>
      </c>
      <c r="I11" s="13">
        <v>43132</v>
      </c>
      <c r="J11" s="1" t="s">
        <v>17</v>
      </c>
      <c r="K11" s="14">
        <v>39334.68</v>
      </c>
    </row>
    <row r="12" spans="5:11" x14ac:dyDescent="0.3">
      <c r="E12" s="1" t="str">
        <f>_xlfn.CONCAT(tab_consolida[[#This Row],[Origem]],tab_consolida[[#This Row],[Mês]])</f>
        <v>Orçado43132</v>
      </c>
      <c r="F12" s="1" t="str">
        <f>_xlfn.CONCAT(tab_consolida[[#This Row],[Origem]],tab_consolida[[#This Row],[Depto]])</f>
        <v>OrçadoComercial</v>
      </c>
      <c r="G12" s="1" t="str">
        <f>_xlfn.CONCAT(tab_consolida[[#This Row],[Origem]],tab_consolida[[#This Row],[Mês]],tab_consolida[[#This Row],[Depto]])</f>
        <v>Orçado43132Comercial</v>
      </c>
      <c r="H12" s="1" t="s">
        <v>15</v>
      </c>
      <c r="I12" s="13">
        <v>43132</v>
      </c>
      <c r="J12" s="1" t="s">
        <v>18</v>
      </c>
      <c r="K12" s="14">
        <v>37788</v>
      </c>
    </row>
    <row r="13" spans="5:11" x14ac:dyDescent="0.3">
      <c r="E13" s="1" t="str">
        <f>_xlfn.CONCAT(tab_consolida[[#This Row],[Origem]],tab_consolida[[#This Row],[Mês]])</f>
        <v>Orçado43132</v>
      </c>
      <c r="F13" s="1" t="str">
        <f>_xlfn.CONCAT(tab_consolida[[#This Row],[Origem]],tab_consolida[[#This Row],[Depto]])</f>
        <v>OrçadoContabilidade</v>
      </c>
      <c r="G13" s="1" t="str">
        <f>_xlfn.CONCAT(tab_consolida[[#This Row],[Origem]],tab_consolida[[#This Row],[Mês]],tab_consolida[[#This Row],[Depto]])</f>
        <v>Orçado43132Contabilidade</v>
      </c>
      <c r="H13" s="1" t="s">
        <v>15</v>
      </c>
      <c r="I13" s="13">
        <v>43132</v>
      </c>
      <c r="J13" s="1" t="s">
        <v>19</v>
      </c>
      <c r="K13" s="14">
        <v>31540.275000000001</v>
      </c>
    </row>
    <row r="14" spans="5:11" x14ac:dyDescent="0.3">
      <c r="E14" s="1" t="str">
        <f>_xlfn.CONCAT(tab_consolida[[#This Row],[Origem]],tab_consolida[[#This Row],[Mês]])</f>
        <v>Orçado43132</v>
      </c>
      <c r="F14" s="1" t="str">
        <f>_xlfn.CONCAT(tab_consolida[[#This Row],[Origem]],tab_consolida[[#This Row],[Depto]])</f>
        <v>OrçadoFinanceiro</v>
      </c>
      <c r="G14" s="1" t="str">
        <f>_xlfn.CONCAT(tab_consolida[[#This Row],[Origem]],tab_consolida[[#This Row],[Mês]],tab_consolida[[#This Row],[Depto]])</f>
        <v>Orçado43132Financeiro</v>
      </c>
      <c r="H14" s="1" t="s">
        <v>15</v>
      </c>
      <c r="I14" s="13">
        <v>43132</v>
      </c>
      <c r="J14" s="1" t="s">
        <v>20</v>
      </c>
      <c r="K14" s="14">
        <v>38553.199999999997</v>
      </c>
    </row>
    <row r="15" spans="5:11" x14ac:dyDescent="0.3">
      <c r="E15" s="1" t="str">
        <f>_xlfn.CONCAT(tab_consolida[[#This Row],[Origem]],tab_consolida[[#This Row],[Mês]])</f>
        <v>Orçado43132</v>
      </c>
      <c r="F15" s="1" t="str">
        <f>_xlfn.CONCAT(tab_consolida[[#This Row],[Origem]],tab_consolida[[#This Row],[Depto]])</f>
        <v>OrçadoRecurso Humanos</v>
      </c>
      <c r="G15" s="1" t="str">
        <f>_xlfn.CONCAT(tab_consolida[[#This Row],[Origem]],tab_consolida[[#This Row],[Mês]],tab_consolida[[#This Row],[Depto]])</f>
        <v>Orçado43132Recurso Humanos</v>
      </c>
      <c r="H15" s="1" t="s">
        <v>15</v>
      </c>
      <c r="I15" s="13">
        <v>43132</v>
      </c>
      <c r="J15" s="1" t="s">
        <v>21</v>
      </c>
      <c r="K15" s="14">
        <v>21466.54</v>
      </c>
    </row>
    <row r="16" spans="5:11" x14ac:dyDescent="0.3">
      <c r="E16" s="1" t="str">
        <f>_xlfn.CONCAT(tab_consolida[[#This Row],[Origem]],tab_consolida[[#This Row],[Mês]])</f>
        <v>Orçado43132</v>
      </c>
      <c r="F16" s="1" t="str">
        <f>_xlfn.CONCAT(tab_consolida[[#This Row],[Origem]],tab_consolida[[#This Row],[Depto]])</f>
        <v>OrçadoProdução</v>
      </c>
      <c r="G16" s="1" t="str">
        <f>_xlfn.CONCAT(tab_consolida[[#This Row],[Origem]],tab_consolida[[#This Row],[Mês]],tab_consolida[[#This Row],[Depto]])</f>
        <v>Orçado43132Produção</v>
      </c>
      <c r="H16" s="1" t="s">
        <v>15</v>
      </c>
      <c r="I16" s="13">
        <v>43132</v>
      </c>
      <c r="J16" s="1" t="s">
        <v>22</v>
      </c>
      <c r="K16" s="14">
        <v>34466.85</v>
      </c>
    </row>
    <row r="17" spans="5:11" x14ac:dyDescent="0.3">
      <c r="E17" s="1" t="str">
        <f>_xlfn.CONCAT(tab_consolida[[#This Row],[Origem]],tab_consolida[[#This Row],[Mês]])</f>
        <v>Orçado43132</v>
      </c>
      <c r="F17" s="1" t="str">
        <f>_xlfn.CONCAT(tab_consolida[[#This Row],[Origem]],tab_consolida[[#This Row],[Depto]])</f>
        <v>OrçadoTI</v>
      </c>
      <c r="G17" s="1" t="str">
        <f>_xlfn.CONCAT(tab_consolida[[#This Row],[Origem]],tab_consolida[[#This Row],[Mês]],tab_consolida[[#This Row],[Depto]])</f>
        <v>Orçado43132TI</v>
      </c>
      <c r="H17" s="1" t="s">
        <v>15</v>
      </c>
      <c r="I17" s="13">
        <v>43132</v>
      </c>
      <c r="J17" s="1" t="s">
        <v>23</v>
      </c>
      <c r="K17" s="14">
        <v>40294.800000000003</v>
      </c>
    </row>
    <row r="18" spans="5:11" x14ac:dyDescent="0.3">
      <c r="E18" s="1" t="str">
        <f>_xlfn.CONCAT(tab_consolida[[#This Row],[Origem]],tab_consolida[[#This Row],[Mês]])</f>
        <v>Orçado43160</v>
      </c>
      <c r="F18" s="1" t="str">
        <f>_xlfn.CONCAT(tab_consolida[[#This Row],[Origem]],tab_consolida[[#This Row],[Depto]])</f>
        <v>OrçadoPrêsidencia</v>
      </c>
      <c r="G18" s="1" t="str">
        <f>_xlfn.CONCAT(tab_consolida[[#This Row],[Origem]],tab_consolida[[#This Row],[Mês]],tab_consolida[[#This Row],[Depto]])</f>
        <v>Orçado43160Prêsidencia</v>
      </c>
      <c r="H18" s="1" t="s">
        <v>15</v>
      </c>
      <c r="I18" s="13">
        <v>43160</v>
      </c>
      <c r="J18" s="1" t="s">
        <v>16</v>
      </c>
      <c r="K18" s="14">
        <v>24044.13</v>
      </c>
    </row>
    <row r="19" spans="5:11" x14ac:dyDescent="0.3">
      <c r="E19" s="1" t="str">
        <f>_xlfn.CONCAT(tab_consolida[[#This Row],[Origem]],tab_consolida[[#This Row],[Mês]])</f>
        <v>Orçado43160</v>
      </c>
      <c r="F19" s="1" t="str">
        <f>_xlfn.CONCAT(tab_consolida[[#This Row],[Origem]],tab_consolida[[#This Row],[Depto]])</f>
        <v>OrçadoDiretoria</v>
      </c>
      <c r="G19" s="1" t="str">
        <f>_xlfn.CONCAT(tab_consolida[[#This Row],[Origem]],tab_consolida[[#This Row],[Mês]],tab_consolida[[#This Row],[Depto]])</f>
        <v>Orçado43160Diretoria</v>
      </c>
      <c r="H19" s="1" t="s">
        <v>15</v>
      </c>
      <c r="I19" s="13">
        <v>43160</v>
      </c>
      <c r="J19" s="1" t="s">
        <v>17</v>
      </c>
      <c r="K19" s="14">
        <v>22998</v>
      </c>
    </row>
    <row r="20" spans="5:11" x14ac:dyDescent="0.3">
      <c r="E20" s="1" t="str">
        <f>_xlfn.CONCAT(tab_consolida[[#This Row],[Origem]],tab_consolida[[#This Row],[Mês]])</f>
        <v>Orçado43160</v>
      </c>
      <c r="F20" s="1" t="str">
        <f>_xlfn.CONCAT(tab_consolida[[#This Row],[Origem]],tab_consolida[[#This Row],[Depto]])</f>
        <v>OrçadoComercial</v>
      </c>
      <c r="G20" s="1" t="str">
        <f>_xlfn.CONCAT(tab_consolida[[#This Row],[Origem]],tab_consolida[[#This Row],[Mês]],tab_consolida[[#This Row],[Depto]])</f>
        <v>Orçado43160Comercial</v>
      </c>
      <c r="H20" s="1" t="s">
        <v>15</v>
      </c>
      <c r="I20" s="13">
        <v>43160</v>
      </c>
      <c r="J20" s="1" t="s">
        <v>18</v>
      </c>
      <c r="K20" s="14">
        <v>36136.375</v>
      </c>
    </row>
    <row r="21" spans="5:11" x14ac:dyDescent="0.3">
      <c r="E21" s="1" t="str">
        <f>_xlfn.CONCAT(tab_consolida[[#This Row],[Origem]],tab_consolida[[#This Row],[Mês]])</f>
        <v>Orçado43160</v>
      </c>
      <c r="F21" s="1" t="str">
        <f>_xlfn.CONCAT(tab_consolida[[#This Row],[Origem]],tab_consolida[[#This Row],[Depto]])</f>
        <v>OrçadoContabilidade</v>
      </c>
      <c r="G21" s="1" t="str">
        <f>_xlfn.CONCAT(tab_consolida[[#This Row],[Origem]],tab_consolida[[#This Row],[Mês]],tab_consolida[[#This Row],[Depto]])</f>
        <v>Orçado43160Contabilidade</v>
      </c>
      <c r="H21" s="1" t="s">
        <v>15</v>
      </c>
      <c r="I21" s="13">
        <v>43160</v>
      </c>
      <c r="J21" s="1" t="s">
        <v>19</v>
      </c>
      <c r="K21" s="14">
        <v>22693</v>
      </c>
    </row>
    <row r="22" spans="5:11" x14ac:dyDescent="0.3">
      <c r="E22" s="1" t="str">
        <f>_xlfn.CONCAT(tab_consolida[[#This Row],[Origem]],tab_consolida[[#This Row],[Mês]])</f>
        <v>Orçado43160</v>
      </c>
      <c r="F22" s="1" t="str">
        <f>_xlfn.CONCAT(tab_consolida[[#This Row],[Origem]],tab_consolida[[#This Row],[Depto]])</f>
        <v>OrçadoFinanceiro</v>
      </c>
      <c r="G22" s="1" t="str">
        <f>_xlfn.CONCAT(tab_consolida[[#This Row],[Origem]],tab_consolida[[#This Row],[Mês]],tab_consolida[[#This Row],[Depto]])</f>
        <v>Orçado43160Financeiro</v>
      </c>
      <c r="H22" s="1" t="s">
        <v>15</v>
      </c>
      <c r="I22" s="13">
        <v>43160</v>
      </c>
      <c r="J22" s="1" t="s">
        <v>20</v>
      </c>
      <c r="K22" s="14">
        <v>32119.56</v>
      </c>
    </row>
    <row r="23" spans="5:11" x14ac:dyDescent="0.3">
      <c r="E23" s="1" t="str">
        <f>_xlfn.CONCAT(tab_consolida[[#This Row],[Origem]],tab_consolida[[#This Row],[Mês]])</f>
        <v>Orçado43160</v>
      </c>
      <c r="F23" s="1" t="str">
        <f>_xlfn.CONCAT(tab_consolida[[#This Row],[Origem]],tab_consolida[[#This Row],[Depto]])</f>
        <v>OrçadoRecurso Humanos</v>
      </c>
      <c r="G23" s="1" t="str">
        <f>_xlfn.CONCAT(tab_consolida[[#This Row],[Origem]],tab_consolida[[#This Row],[Mês]],tab_consolida[[#This Row],[Depto]])</f>
        <v>Orçado43160Recurso Humanos</v>
      </c>
      <c r="H23" s="1" t="s">
        <v>15</v>
      </c>
      <c r="I23" s="13">
        <v>43160</v>
      </c>
      <c r="J23" s="1" t="s">
        <v>21</v>
      </c>
      <c r="K23" s="14">
        <v>33088.025000000001</v>
      </c>
    </row>
    <row r="24" spans="5:11" x14ac:dyDescent="0.3">
      <c r="E24" s="1" t="str">
        <f>_xlfn.CONCAT(tab_consolida[[#This Row],[Origem]],tab_consolida[[#This Row],[Mês]])</f>
        <v>Orçado43160</v>
      </c>
      <c r="F24" s="1" t="str">
        <f>_xlfn.CONCAT(tab_consolida[[#This Row],[Origem]],tab_consolida[[#This Row],[Depto]])</f>
        <v>OrçadoProdução</v>
      </c>
      <c r="G24" s="1" t="str">
        <f>_xlfn.CONCAT(tab_consolida[[#This Row],[Origem]],tab_consolida[[#This Row],[Mês]],tab_consolida[[#This Row],[Depto]])</f>
        <v>Orçado43160Produção</v>
      </c>
      <c r="H24" s="1" t="s">
        <v>15</v>
      </c>
      <c r="I24" s="13">
        <v>43160</v>
      </c>
      <c r="J24" s="1" t="s">
        <v>22</v>
      </c>
      <c r="K24" s="14">
        <v>34657.56</v>
      </c>
    </row>
    <row r="25" spans="5:11" x14ac:dyDescent="0.3">
      <c r="E25" s="1" t="str">
        <f>_xlfn.CONCAT(tab_consolida[[#This Row],[Origem]],tab_consolida[[#This Row],[Mês]])</f>
        <v>Orçado43160</v>
      </c>
      <c r="F25" s="1" t="str">
        <f>_xlfn.CONCAT(tab_consolida[[#This Row],[Origem]],tab_consolida[[#This Row],[Depto]])</f>
        <v>OrçadoTI</v>
      </c>
      <c r="G25" s="1" t="str">
        <f>_xlfn.CONCAT(tab_consolida[[#This Row],[Origem]],tab_consolida[[#This Row],[Mês]],tab_consolida[[#This Row],[Depto]])</f>
        <v>Orçado43160TI</v>
      </c>
      <c r="H25" s="1" t="s">
        <v>15</v>
      </c>
      <c r="I25" s="13">
        <v>43160</v>
      </c>
      <c r="J25" s="1" t="s">
        <v>23</v>
      </c>
      <c r="K25" s="14">
        <v>23985</v>
      </c>
    </row>
    <row r="26" spans="5:11" x14ac:dyDescent="0.3">
      <c r="E26" s="1" t="str">
        <f>_xlfn.CONCAT(tab_consolida[[#This Row],[Origem]],tab_consolida[[#This Row],[Mês]])</f>
        <v>Orçado43191</v>
      </c>
      <c r="F26" s="1" t="str">
        <f>_xlfn.CONCAT(tab_consolida[[#This Row],[Origem]],tab_consolida[[#This Row],[Depto]])</f>
        <v>OrçadoPrêsidencia</v>
      </c>
      <c r="G26" s="1" t="str">
        <f>_xlfn.CONCAT(tab_consolida[[#This Row],[Origem]],tab_consolida[[#This Row],[Mês]],tab_consolida[[#This Row],[Depto]])</f>
        <v>Orçado43191Prêsidencia</v>
      </c>
      <c r="H26" s="1" t="s">
        <v>15</v>
      </c>
      <c r="I26" s="13">
        <v>43191</v>
      </c>
      <c r="J26" s="1" t="s">
        <v>16</v>
      </c>
      <c r="K26" s="14">
        <v>28439.64</v>
      </c>
    </row>
    <row r="27" spans="5:11" x14ac:dyDescent="0.3">
      <c r="E27" s="1" t="str">
        <f>_xlfn.CONCAT(tab_consolida[[#This Row],[Origem]],tab_consolida[[#This Row],[Mês]])</f>
        <v>Orçado43191</v>
      </c>
      <c r="F27" s="1" t="str">
        <f>_xlfn.CONCAT(tab_consolida[[#This Row],[Origem]],tab_consolida[[#This Row],[Depto]])</f>
        <v>OrçadoDiretoria</v>
      </c>
      <c r="G27" s="1" t="str">
        <f>_xlfn.CONCAT(tab_consolida[[#This Row],[Origem]],tab_consolida[[#This Row],[Mês]],tab_consolida[[#This Row],[Depto]])</f>
        <v>Orçado43191Diretoria</v>
      </c>
      <c r="H27" s="1" t="s">
        <v>15</v>
      </c>
      <c r="I27" s="13">
        <v>43191</v>
      </c>
      <c r="J27" s="1" t="s">
        <v>17</v>
      </c>
      <c r="K27" s="14">
        <v>37143.96</v>
      </c>
    </row>
    <row r="28" spans="5:11" x14ac:dyDescent="0.3">
      <c r="E28" s="1" t="str">
        <f>_xlfn.CONCAT(tab_consolida[[#This Row],[Origem]],tab_consolida[[#This Row],[Mês]])</f>
        <v>Orçado43191</v>
      </c>
      <c r="F28" s="1" t="str">
        <f>_xlfn.CONCAT(tab_consolida[[#This Row],[Origem]],tab_consolida[[#This Row],[Depto]])</f>
        <v>OrçadoComercial</v>
      </c>
      <c r="G28" s="1" t="str">
        <f>_xlfn.CONCAT(tab_consolida[[#This Row],[Origem]],tab_consolida[[#This Row],[Mês]],tab_consolida[[#This Row],[Depto]])</f>
        <v>Orçado43191Comercial</v>
      </c>
      <c r="H28" s="1" t="s">
        <v>15</v>
      </c>
      <c r="I28" s="13">
        <v>43191</v>
      </c>
      <c r="J28" s="1" t="s">
        <v>18</v>
      </c>
      <c r="K28" s="14">
        <v>28137.78</v>
      </c>
    </row>
    <row r="29" spans="5:11" x14ac:dyDescent="0.3">
      <c r="E29" s="1" t="str">
        <f>_xlfn.CONCAT(tab_consolida[[#This Row],[Origem]],tab_consolida[[#This Row],[Mês]])</f>
        <v>Orçado43191</v>
      </c>
      <c r="F29" s="1" t="str">
        <f>_xlfn.CONCAT(tab_consolida[[#This Row],[Origem]],tab_consolida[[#This Row],[Depto]])</f>
        <v>OrçadoContabilidade</v>
      </c>
      <c r="G29" s="1" t="str">
        <f>_xlfn.CONCAT(tab_consolida[[#This Row],[Origem]],tab_consolida[[#This Row],[Mês]],tab_consolida[[#This Row],[Depto]])</f>
        <v>Orçado43191Contabilidade</v>
      </c>
      <c r="H29" s="1" t="s">
        <v>15</v>
      </c>
      <c r="I29" s="13">
        <v>43191</v>
      </c>
      <c r="J29" s="1" t="s">
        <v>19</v>
      </c>
      <c r="K29" s="14">
        <v>25223.74</v>
      </c>
    </row>
    <row r="30" spans="5:11" x14ac:dyDescent="0.3">
      <c r="E30" s="1" t="str">
        <f>_xlfn.CONCAT(tab_consolida[[#This Row],[Origem]],tab_consolida[[#This Row],[Mês]])</f>
        <v>Orçado43191</v>
      </c>
      <c r="F30" s="1" t="str">
        <f>_xlfn.CONCAT(tab_consolida[[#This Row],[Origem]],tab_consolida[[#This Row],[Depto]])</f>
        <v>OrçadoFinanceiro</v>
      </c>
      <c r="G30" s="1" t="str">
        <f>_xlfn.CONCAT(tab_consolida[[#This Row],[Origem]],tab_consolida[[#This Row],[Mês]],tab_consolida[[#This Row],[Depto]])</f>
        <v>Orçado43191Financeiro</v>
      </c>
      <c r="H30" s="1" t="s">
        <v>15</v>
      </c>
      <c r="I30" s="13">
        <v>43191</v>
      </c>
      <c r="J30" s="1" t="s">
        <v>20</v>
      </c>
      <c r="K30" s="14">
        <v>39528.720000000001</v>
      </c>
    </row>
    <row r="31" spans="5:11" x14ac:dyDescent="0.3">
      <c r="E31" s="1" t="str">
        <f>_xlfn.CONCAT(tab_consolida[[#This Row],[Origem]],tab_consolida[[#This Row],[Mês]])</f>
        <v>Orçado43191</v>
      </c>
      <c r="F31" s="1" t="str">
        <f>_xlfn.CONCAT(tab_consolida[[#This Row],[Origem]],tab_consolida[[#This Row],[Depto]])</f>
        <v>OrçadoRecurso Humanos</v>
      </c>
      <c r="G31" s="1" t="str">
        <f>_xlfn.CONCAT(tab_consolida[[#This Row],[Origem]],tab_consolida[[#This Row],[Mês]],tab_consolida[[#This Row],[Depto]])</f>
        <v>Orçado43191Recurso Humanos</v>
      </c>
      <c r="H31" s="1" t="s">
        <v>15</v>
      </c>
      <c r="I31" s="13">
        <v>43191</v>
      </c>
      <c r="J31" s="1" t="s">
        <v>21</v>
      </c>
      <c r="K31" s="14">
        <v>29056.7</v>
      </c>
    </row>
    <row r="32" spans="5:11" x14ac:dyDescent="0.3">
      <c r="E32" s="1" t="str">
        <f>_xlfn.CONCAT(tab_consolida[[#This Row],[Origem]],tab_consolida[[#This Row],[Mês]])</f>
        <v>Orçado43191</v>
      </c>
      <c r="F32" s="1" t="str">
        <f>_xlfn.CONCAT(tab_consolida[[#This Row],[Origem]],tab_consolida[[#This Row],[Depto]])</f>
        <v>OrçadoProdução</v>
      </c>
      <c r="G32" s="1" t="str">
        <f>_xlfn.CONCAT(tab_consolida[[#This Row],[Origem]],tab_consolida[[#This Row],[Mês]],tab_consolida[[#This Row],[Depto]])</f>
        <v>Orçado43191Produção</v>
      </c>
      <c r="H32" s="1" t="s">
        <v>15</v>
      </c>
      <c r="I32" s="13">
        <v>43191</v>
      </c>
      <c r="J32" s="1" t="s">
        <v>22</v>
      </c>
      <c r="K32" s="14">
        <v>29893</v>
      </c>
    </row>
    <row r="33" spans="5:11" x14ac:dyDescent="0.3">
      <c r="E33" s="1" t="str">
        <f>_xlfn.CONCAT(tab_consolida[[#This Row],[Origem]],tab_consolida[[#This Row],[Mês]])</f>
        <v>Orçado43191</v>
      </c>
      <c r="F33" s="1" t="str">
        <f>_xlfn.CONCAT(tab_consolida[[#This Row],[Origem]],tab_consolida[[#This Row],[Depto]])</f>
        <v>OrçadoTI</v>
      </c>
      <c r="G33" s="1" t="str">
        <f>_xlfn.CONCAT(tab_consolida[[#This Row],[Origem]],tab_consolida[[#This Row],[Mês]],tab_consolida[[#This Row],[Depto]])</f>
        <v>Orçado43191TI</v>
      </c>
      <c r="H33" s="1" t="s">
        <v>15</v>
      </c>
      <c r="I33" s="13">
        <v>43191</v>
      </c>
      <c r="J33" s="1" t="s">
        <v>23</v>
      </c>
      <c r="K33" s="14">
        <v>21026.61</v>
      </c>
    </row>
    <row r="34" spans="5:11" x14ac:dyDescent="0.3">
      <c r="E34" s="1" t="str">
        <f>_xlfn.CONCAT(tab_consolida[[#This Row],[Origem]],tab_consolida[[#This Row],[Mês]])</f>
        <v>Orçado43221</v>
      </c>
      <c r="F34" s="1" t="str">
        <f>_xlfn.CONCAT(tab_consolida[[#This Row],[Origem]],tab_consolida[[#This Row],[Depto]])</f>
        <v>OrçadoPrêsidencia</v>
      </c>
      <c r="G34" s="1" t="str">
        <f>_xlfn.CONCAT(tab_consolida[[#This Row],[Origem]],tab_consolida[[#This Row],[Mês]],tab_consolida[[#This Row],[Depto]])</f>
        <v>Orçado43221Prêsidencia</v>
      </c>
      <c r="H34" s="1" t="s">
        <v>15</v>
      </c>
      <c r="I34" s="13">
        <v>43221</v>
      </c>
      <c r="J34" s="1" t="s">
        <v>16</v>
      </c>
      <c r="K34" s="14">
        <v>28100.375</v>
      </c>
    </row>
    <row r="35" spans="5:11" x14ac:dyDescent="0.3">
      <c r="E35" s="1" t="str">
        <f>_xlfn.CONCAT(tab_consolida[[#This Row],[Origem]],tab_consolida[[#This Row],[Mês]])</f>
        <v>Orçado43221</v>
      </c>
      <c r="F35" s="1" t="str">
        <f>_xlfn.CONCAT(tab_consolida[[#This Row],[Origem]],tab_consolida[[#This Row],[Depto]])</f>
        <v>OrçadoDiretoria</v>
      </c>
      <c r="G35" s="1" t="str">
        <f>_xlfn.CONCAT(tab_consolida[[#This Row],[Origem]],tab_consolida[[#This Row],[Mês]],tab_consolida[[#This Row],[Depto]])</f>
        <v>Orçado43221Diretoria</v>
      </c>
      <c r="H35" s="1" t="s">
        <v>15</v>
      </c>
      <c r="I35" s="13">
        <v>43221</v>
      </c>
      <c r="J35" s="1" t="s">
        <v>17</v>
      </c>
      <c r="K35" s="14">
        <v>23537</v>
      </c>
    </row>
    <row r="36" spans="5:11" x14ac:dyDescent="0.3">
      <c r="E36" s="1" t="str">
        <f>_xlfn.CONCAT(tab_consolida[[#This Row],[Origem]],tab_consolida[[#This Row],[Mês]])</f>
        <v>Orçado43221</v>
      </c>
      <c r="F36" s="1" t="str">
        <f>_xlfn.CONCAT(tab_consolida[[#This Row],[Origem]],tab_consolida[[#This Row],[Depto]])</f>
        <v>OrçadoComercial</v>
      </c>
      <c r="G36" s="1" t="str">
        <f>_xlfn.CONCAT(tab_consolida[[#This Row],[Origem]],tab_consolida[[#This Row],[Mês]],tab_consolida[[#This Row],[Depto]])</f>
        <v>Orçado43221Comercial</v>
      </c>
      <c r="H36" s="1" t="s">
        <v>15</v>
      </c>
      <c r="I36" s="13">
        <v>43221</v>
      </c>
      <c r="J36" s="1" t="s">
        <v>18</v>
      </c>
      <c r="K36" s="14">
        <v>39528.720000000001</v>
      </c>
    </row>
    <row r="37" spans="5:11" x14ac:dyDescent="0.3">
      <c r="E37" s="1" t="str">
        <f>_xlfn.CONCAT(tab_consolida[[#This Row],[Origem]],tab_consolida[[#This Row],[Mês]])</f>
        <v>Orçado43221</v>
      </c>
      <c r="F37" s="1" t="str">
        <f>_xlfn.CONCAT(tab_consolida[[#This Row],[Origem]],tab_consolida[[#This Row],[Depto]])</f>
        <v>OrçadoContabilidade</v>
      </c>
      <c r="G37" s="1" t="str">
        <f>_xlfn.CONCAT(tab_consolida[[#This Row],[Origem]],tab_consolida[[#This Row],[Mês]],tab_consolida[[#This Row],[Depto]])</f>
        <v>Orçado43221Contabilidade</v>
      </c>
      <c r="H37" s="1" t="s">
        <v>15</v>
      </c>
      <c r="I37" s="13">
        <v>43221</v>
      </c>
      <c r="J37" s="1" t="s">
        <v>19</v>
      </c>
      <c r="K37" s="14">
        <v>31241.43</v>
      </c>
    </row>
    <row r="38" spans="5:11" x14ac:dyDescent="0.3">
      <c r="E38" s="1" t="str">
        <f>_xlfn.CONCAT(tab_consolida[[#This Row],[Origem]],tab_consolida[[#This Row],[Mês]])</f>
        <v>Orçado43221</v>
      </c>
      <c r="F38" s="1" t="str">
        <f>_xlfn.CONCAT(tab_consolida[[#This Row],[Origem]],tab_consolida[[#This Row],[Depto]])</f>
        <v>OrçadoFinanceiro</v>
      </c>
      <c r="G38" s="1" t="str">
        <f>_xlfn.CONCAT(tab_consolida[[#This Row],[Origem]],tab_consolida[[#This Row],[Mês]],tab_consolida[[#This Row],[Depto]])</f>
        <v>Orçado43221Financeiro</v>
      </c>
      <c r="H38" s="1" t="s">
        <v>15</v>
      </c>
      <c r="I38" s="13">
        <v>43221</v>
      </c>
      <c r="J38" s="1" t="s">
        <v>20</v>
      </c>
      <c r="K38" s="14">
        <v>36234.76</v>
      </c>
    </row>
    <row r="39" spans="5:11" x14ac:dyDescent="0.3">
      <c r="E39" s="1" t="str">
        <f>_xlfn.CONCAT(tab_consolida[[#This Row],[Origem]],tab_consolida[[#This Row],[Mês]])</f>
        <v>Orçado43221</v>
      </c>
      <c r="F39" s="1" t="str">
        <f>_xlfn.CONCAT(tab_consolida[[#This Row],[Origem]],tab_consolida[[#This Row],[Depto]])</f>
        <v>OrçadoRecurso Humanos</v>
      </c>
      <c r="G39" s="1" t="str">
        <f>_xlfn.CONCAT(tab_consolida[[#This Row],[Origem]],tab_consolida[[#This Row],[Mês]],tab_consolida[[#This Row],[Depto]])</f>
        <v>Orçado43221Recurso Humanos</v>
      </c>
      <c r="H39" s="1" t="s">
        <v>15</v>
      </c>
      <c r="I39" s="13">
        <v>43221</v>
      </c>
      <c r="J39" s="1" t="s">
        <v>21</v>
      </c>
      <c r="K39" s="14">
        <v>29029.42</v>
      </c>
    </row>
    <row r="40" spans="5:11" x14ac:dyDescent="0.3">
      <c r="E40" s="1" t="str">
        <f>_xlfn.CONCAT(tab_consolida[[#This Row],[Origem]],tab_consolida[[#This Row],[Mês]])</f>
        <v>Orçado43221</v>
      </c>
      <c r="F40" s="1" t="str">
        <f>_xlfn.CONCAT(tab_consolida[[#This Row],[Origem]],tab_consolida[[#This Row],[Depto]])</f>
        <v>OrçadoProdução</v>
      </c>
      <c r="G40" s="1" t="str">
        <f>_xlfn.CONCAT(tab_consolida[[#This Row],[Origem]],tab_consolida[[#This Row],[Mês]],tab_consolida[[#This Row],[Depto]])</f>
        <v>Orçado43221Produção</v>
      </c>
      <c r="H40" s="1" t="s">
        <v>15</v>
      </c>
      <c r="I40" s="13">
        <v>43221</v>
      </c>
      <c r="J40" s="1" t="s">
        <v>22</v>
      </c>
      <c r="K40" s="14">
        <v>22815</v>
      </c>
    </row>
    <row r="41" spans="5:11" x14ac:dyDescent="0.3">
      <c r="E41" s="1" t="str">
        <f>_xlfn.CONCAT(tab_consolida[[#This Row],[Origem]],tab_consolida[[#This Row],[Mês]])</f>
        <v>Orçado43221</v>
      </c>
      <c r="F41" s="1" t="str">
        <f>_xlfn.CONCAT(tab_consolida[[#This Row],[Origem]],tab_consolida[[#This Row],[Depto]])</f>
        <v>OrçadoTI</v>
      </c>
      <c r="G41" s="1" t="str">
        <f>_xlfn.CONCAT(tab_consolida[[#This Row],[Origem]],tab_consolida[[#This Row],[Mês]],tab_consolida[[#This Row],[Depto]])</f>
        <v>Orçado43221TI</v>
      </c>
      <c r="H41" s="1" t="s">
        <v>15</v>
      </c>
      <c r="I41" s="13">
        <v>43221</v>
      </c>
      <c r="J41" s="1" t="s">
        <v>23</v>
      </c>
      <c r="K41" s="14">
        <v>39288.36</v>
      </c>
    </row>
    <row r="42" spans="5:11" x14ac:dyDescent="0.3">
      <c r="E42" s="1" t="str">
        <f>_xlfn.CONCAT(tab_consolida[[#This Row],[Origem]],tab_consolida[[#This Row],[Mês]])</f>
        <v>Orçado43252</v>
      </c>
      <c r="F42" s="1" t="str">
        <f>_xlfn.CONCAT(tab_consolida[[#This Row],[Origem]],tab_consolida[[#This Row],[Depto]])</f>
        <v>OrçadoPrêsidencia</v>
      </c>
      <c r="G42" s="1" t="str">
        <f>_xlfn.CONCAT(tab_consolida[[#This Row],[Origem]],tab_consolida[[#This Row],[Mês]],tab_consolida[[#This Row],[Depto]])</f>
        <v>Orçado43252Prêsidencia</v>
      </c>
      <c r="H42" s="1" t="s">
        <v>15</v>
      </c>
      <c r="I42" s="13">
        <v>43252</v>
      </c>
      <c r="J42" s="1" t="s">
        <v>16</v>
      </c>
      <c r="K42" s="14">
        <v>26721.57</v>
      </c>
    </row>
    <row r="43" spans="5:11" x14ac:dyDescent="0.3">
      <c r="E43" s="1" t="str">
        <f>_xlfn.CONCAT(tab_consolida[[#This Row],[Origem]],tab_consolida[[#This Row],[Mês]])</f>
        <v>Orçado43252</v>
      </c>
      <c r="F43" s="1" t="str">
        <f>_xlfn.CONCAT(tab_consolida[[#This Row],[Origem]],tab_consolida[[#This Row],[Depto]])</f>
        <v>OrçadoDiretoria</v>
      </c>
      <c r="G43" s="1" t="str">
        <f>_xlfn.CONCAT(tab_consolida[[#This Row],[Origem]],tab_consolida[[#This Row],[Mês]],tab_consolida[[#This Row],[Depto]])</f>
        <v>Orçado43252Diretoria</v>
      </c>
      <c r="H43" s="1" t="s">
        <v>15</v>
      </c>
      <c r="I43" s="13">
        <v>43252</v>
      </c>
      <c r="J43" s="1" t="s">
        <v>17</v>
      </c>
      <c r="K43" s="14">
        <v>28926.525000000001</v>
      </c>
    </row>
    <row r="44" spans="5:11" x14ac:dyDescent="0.3">
      <c r="E44" s="1" t="str">
        <f>_xlfn.CONCAT(tab_consolida[[#This Row],[Origem]],tab_consolida[[#This Row],[Mês]])</f>
        <v>Orçado43252</v>
      </c>
      <c r="F44" s="1" t="str">
        <f>_xlfn.CONCAT(tab_consolida[[#This Row],[Origem]],tab_consolida[[#This Row],[Depto]])</f>
        <v>OrçadoComercial</v>
      </c>
      <c r="G44" s="1" t="str">
        <f>_xlfn.CONCAT(tab_consolida[[#This Row],[Origem]],tab_consolida[[#This Row],[Mês]],tab_consolida[[#This Row],[Depto]])</f>
        <v>Orçado43252Comercial</v>
      </c>
      <c r="H44" s="1" t="s">
        <v>15</v>
      </c>
      <c r="I44" s="13">
        <v>43252</v>
      </c>
      <c r="J44" s="1" t="s">
        <v>18</v>
      </c>
      <c r="K44" s="14">
        <v>38273.4</v>
      </c>
    </row>
    <row r="45" spans="5:11" x14ac:dyDescent="0.3">
      <c r="E45" s="1" t="str">
        <f>_xlfn.CONCAT(tab_consolida[[#This Row],[Origem]],tab_consolida[[#This Row],[Mês]])</f>
        <v>Orçado43252</v>
      </c>
      <c r="F45" s="1" t="str">
        <f>_xlfn.CONCAT(tab_consolida[[#This Row],[Origem]],tab_consolida[[#This Row],[Depto]])</f>
        <v>OrçadoContabilidade</v>
      </c>
      <c r="G45" s="1" t="str">
        <f>_xlfn.CONCAT(tab_consolida[[#This Row],[Origem]],tab_consolida[[#This Row],[Mês]],tab_consolida[[#This Row],[Depto]])</f>
        <v>Orçado43252Contabilidade</v>
      </c>
      <c r="H45" s="1" t="s">
        <v>15</v>
      </c>
      <c r="I45" s="13">
        <v>43252</v>
      </c>
      <c r="J45" s="1" t="s">
        <v>19</v>
      </c>
      <c r="K45" s="14">
        <v>36783.15</v>
      </c>
    </row>
    <row r="46" spans="5:11" x14ac:dyDescent="0.3">
      <c r="E46" s="1" t="str">
        <f>_xlfn.CONCAT(tab_consolida[[#This Row],[Origem]],tab_consolida[[#This Row],[Mês]])</f>
        <v>Orçado43252</v>
      </c>
      <c r="F46" s="1" t="str">
        <f>_xlfn.CONCAT(tab_consolida[[#This Row],[Origem]],tab_consolida[[#This Row],[Depto]])</f>
        <v>OrçadoFinanceiro</v>
      </c>
      <c r="G46" s="1" t="str">
        <f>_xlfn.CONCAT(tab_consolida[[#This Row],[Origem]],tab_consolida[[#This Row],[Mês]],tab_consolida[[#This Row],[Depto]])</f>
        <v>Orçado43252Financeiro</v>
      </c>
      <c r="H46" s="1" t="s">
        <v>15</v>
      </c>
      <c r="I46" s="13">
        <v>43252</v>
      </c>
      <c r="J46" s="1" t="s">
        <v>20</v>
      </c>
      <c r="K46" s="14">
        <v>40985.65</v>
      </c>
    </row>
    <row r="47" spans="5:11" x14ac:dyDescent="0.3">
      <c r="E47" s="1" t="str">
        <f>_xlfn.CONCAT(tab_consolida[[#This Row],[Origem]],tab_consolida[[#This Row],[Mês]])</f>
        <v>Orçado43252</v>
      </c>
      <c r="F47" s="1" t="str">
        <f>_xlfn.CONCAT(tab_consolida[[#This Row],[Origem]],tab_consolida[[#This Row],[Depto]])</f>
        <v>OrçadoRecurso Humanos</v>
      </c>
      <c r="G47" s="1" t="str">
        <f>_xlfn.CONCAT(tab_consolida[[#This Row],[Origem]],tab_consolida[[#This Row],[Mês]],tab_consolida[[#This Row],[Depto]])</f>
        <v>Orçado43252Recurso Humanos</v>
      </c>
      <c r="H47" s="1" t="s">
        <v>15</v>
      </c>
      <c r="I47" s="13">
        <v>43252</v>
      </c>
      <c r="J47" s="1" t="s">
        <v>21</v>
      </c>
      <c r="K47" s="14">
        <v>31009.325000000001</v>
      </c>
    </row>
    <row r="48" spans="5:11" x14ac:dyDescent="0.3">
      <c r="E48" s="1" t="str">
        <f>_xlfn.CONCAT(tab_consolida[[#This Row],[Origem]],tab_consolida[[#This Row],[Mês]])</f>
        <v>Orçado43252</v>
      </c>
      <c r="F48" s="1" t="str">
        <f>_xlfn.CONCAT(tab_consolida[[#This Row],[Origem]],tab_consolida[[#This Row],[Depto]])</f>
        <v>OrçadoProdução</v>
      </c>
      <c r="G48" s="1" t="str">
        <f>_xlfn.CONCAT(tab_consolida[[#This Row],[Origem]],tab_consolida[[#This Row],[Mês]],tab_consolida[[#This Row],[Depto]])</f>
        <v>Orçado43252Produção</v>
      </c>
      <c r="H48" s="1" t="s">
        <v>15</v>
      </c>
      <c r="I48" s="13">
        <v>43252</v>
      </c>
      <c r="J48" s="1" t="s">
        <v>22</v>
      </c>
      <c r="K48" s="14">
        <v>36889.379999999997</v>
      </c>
    </row>
    <row r="49" spans="5:11" x14ac:dyDescent="0.3">
      <c r="E49" s="1" t="str">
        <f>_xlfn.CONCAT(tab_consolida[[#This Row],[Origem]],tab_consolida[[#This Row],[Mês]])</f>
        <v>Orçado43252</v>
      </c>
      <c r="F49" s="1" t="str">
        <f>_xlfn.CONCAT(tab_consolida[[#This Row],[Origem]],tab_consolida[[#This Row],[Depto]])</f>
        <v>OrçadoTI</v>
      </c>
      <c r="G49" s="1" t="str">
        <f>_xlfn.CONCAT(tab_consolida[[#This Row],[Origem]],tab_consolida[[#This Row],[Mês]],tab_consolida[[#This Row],[Depto]])</f>
        <v>Orçado43252TI</v>
      </c>
      <c r="H49" s="1" t="s">
        <v>15</v>
      </c>
      <c r="I49" s="13">
        <v>43252</v>
      </c>
      <c r="J49" s="1" t="s">
        <v>23</v>
      </c>
      <c r="K49" s="14">
        <v>39200.014999999999</v>
      </c>
    </row>
    <row r="50" spans="5:11" x14ac:dyDescent="0.3">
      <c r="E50" s="1" t="str">
        <f>_xlfn.CONCAT(tab_consolida[[#This Row],[Origem]],tab_consolida[[#This Row],[Mês]])</f>
        <v>Orçado43282</v>
      </c>
      <c r="F50" s="1" t="str">
        <f>_xlfn.CONCAT(tab_consolida[[#This Row],[Origem]],tab_consolida[[#This Row],[Depto]])</f>
        <v>OrçadoPrêsidencia</v>
      </c>
      <c r="G50" s="1" t="str">
        <f>_xlfn.CONCAT(tab_consolida[[#This Row],[Origem]],tab_consolida[[#This Row],[Mês]],tab_consolida[[#This Row],[Depto]])</f>
        <v>Orçado43282Prêsidencia</v>
      </c>
      <c r="H50" s="1" t="s">
        <v>15</v>
      </c>
      <c r="I50" s="13">
        <v>43282</v>
      </c>
      <c r="J50" s="1" t="s">
        <v>16</v>
      </c>
      <c r="K50" s="14">
        <v>33860.25</v>
      </c>
    </row>
    <row r="51" spans="5:11" x14ac:dyDescent="0.3">
      <c r="E51" s="1" t="str">
        <f>_xlfn.CONCAT(tab_consolida[[#This Row],[Origem]],tab_consolida[[#This Row],[Mês]])</f>
        <v>Orçado43282</v>
      </c>
      <c r="F51" s="1" t="str">
        <f>_xlfn.CONCAT(tab_consolida[[#This Row],[Origem]],tab_consolida[[#This Row],[Depto]])</f>
        <v>OrçadoDiretoria</v>
      </c>
      <c r="G51" s="1" t="str">
        <f>_xlfn.CONCAT(tab_consolida[[#This Row],[Origem]],tab_consolida[[#This Row],[Mês]],tab_consolida[[#This Row],[Depto]])</f>
        <v>Orçado43282Diretoria</v>
      </c>
      <c r="H51" s="1" t="s">
        <v>15</v>
      </c>
      <c r="I51" s="13">
        <v>43282</v>
      </c>
      <c r="J51" s="1" t="s">
        <v>17</v>
      </c>
      <c r="K51" s="14">
        <v>25387</v>
      </c>
    </row>
    <row r="52" spans="5:11" x14ac:dyDescent="0.3">
      <c r="E52" s="1" t="str">
        <f>_xlfn.CONCAT(tab_consolida[[#This Row],[Origem]],tab_consolida[[#This Row],[Mês]])</f>
        <v>Orçado43282</v>
      </c>
      <c r="F52" s="1" t="str">
        <f>_xlfn.CONCAT(tab_consolida[[#This Row],[Origem]],tab_consolida[[#This Row],[Depto]])</f>
        <v>OrçadoComercial</v>
      </c>
      <c r="G52" s="1" t="str">
        <f>_xlfn.CONCAT(tab_consolida[[#This Row],[Origem]],tab_consolida[[#This Row],[Mês]],tab_consolida[[#This Row],[Depto]])</f>
        <v>Orçado43282Comercial</v>
      </c>
      <c r="H52" s="1" t="s">
        <v>15</v>
      </c>
      <c r="I52" s="13">
        <v>43282</v>
      </c>
      <c r="J52" s="1" t="s">
        <v>18</v>
      </c>
      <c r="K52" s="14">
        <v>21415</v>
      </c>
    </row>
    <row r="53" spans="5:11" x14ac:dyDescent="0.3">
      <c r="E53" s="1" t="str">
        <f>_xlfn.CONCAT(tab_consolida[[#This Row],[Origem]],tab_consolida[[#This Row],[Mês]])</f>
        <v>Orçado43282</v>
      </c>
      <c r="F53" s="1" t="str">
        <f>_xlfn.CONCAT(tab_consolida[[#This Row],[Origem]],tab_consolida[[#This Row],[Depto]])</f>
        <v>OrçadoContabilidade</v>
      </c>
      <c r="G53" s="1" t="str">
        <f>_xlfn.CONCAT(tab_consolida[[#This Row],[Origem]],tab_consolida[[#This Row],[Mês]],tab_consolida[[#This Row],[Depto]])</f>
        <v>Orçado43282Contabilidade</v>
      </c>
      <c r="H53" s="1" t="s">
        <v>15</v>
      </c>
      <c r="I53" s="13">
        <v>43282</v>
      </c>
      <c r="J53" s="1" t="s">
        <v>19</v>
      </c>
      <c r="K53" s="14">
        <v>29491</v>
      </c>
    </row>
    <row r="54" spans="5:11" x14ac:dyDescent="0.3">
      <c r="E54" s="1" t="str">
        <f>_xlfn.CONCAT(tab_consolida[[#This Row],[Origem]],tab_consolida[[#This Row],[Mês]])</f>
        <v>Orçado43282</v>
      </c>
      <c r="F54" s="1" t="str">
        <f>_xlfn.CONCAT(tab_consolida[[#This Row],[Origem]],tab_consolida[[#This Row],[Depto]])</f>
        <v>OrçadoFinanceiro</v>
      </c>
      <c r="G54" s="1" t="str">
        <f>_xlfn.CONCAT(tab_consolida[[#This Row],[Origem]],tab_consolida[[#This Row],[Mês]],tab_consolida[[#This Row],[Depto]])</f>
        <v>Orçado43282Financeiro</v>
      </c>
      <c r="H54" s="1" t="s">
        <v>15</v>
      </c>
      <c r="I54" s="13">
        <v>43282</v>
      </c>
      <c r="J54" s="1" t="s">
        <v>20</v>
      </c>
      <c r="K54" s="14">
        <v>21798.674999999999</v>
      </c>
    </row>
    <row r="55" spans="5:11" x14ac:dyDescent="0.3">
      <c r="E55" s="1" t="str">
        <f>_xlfn.CONCAT(tab_consolida[[#This Row],[Origem]],tab_consolida[[#This Row],[Mês]])</f>
        <v>Orçado43282</v>
      </c>
      <c r="F55" s="1" t="str">
        <f>_xlfn.CONCAT(tab_consolida[[#This Row],[Origem]],tab_consolida[[#This Row],[Depto]])</f>
        <v>OrçadoRecurso Humanos</v>
      </c>
      <c r="G55" s="1" t="str">
        <f>_xlfn.CONCAT(tab_consolida[[#This Row],[Origem]],tab_consolida[[#This Row],[Mês]],tab_consolida[[#This Row],[Depto]])</f>
        <v>Orçado43282Recurso Humanos</v>
      </c>
      <c r="H55" s="1" t="s">
        <v>15</v>
      </c>
      <c r="I55" s="13">
        <v>43282</v>
      </c>
      <c r="J55" s="1" t="s">
        <v>21</v>
      </c>
      <c r="K55" s="14">
        <v>27348.75</v>
      </c>
    </row>
    <row r="56" spans="5:11" x14ac:dyDescent="0.3">
      <c r="E56" s="1" t="str">
        <f>_xlfn.CONCAT(tab_consolida[[#This Row],[Origem]],tab_consolida[[#This Row],[Mês]])</f>
        <v>Orçado43282</v>
      </c>
      <c r="F56" s="1" t="str">
        <f>_xlfn.CONCAT(tab_consolida[[#This Row],[Origem]],tab_consolida[[#This Row],[Depto]])</f>
        <v>OrçadoProdução</v>
      </c>
      <c r="G56" s="1" t="str">
        <f>_xlfn.CONCAT(tab_consolida[[#This Row],[Origem]],tab_consolida[[#This Row],[Mês]],tab_consolida[[#This Row],[Depto]])</f>
        <v>Orçado43282Produção</v>
      </c>
      <c r="H56" s="1" t="s">
        <v>15</v>
      </c>
      <c r="I56" s="13">
        <v>43282</v>
      </c>
      <c r="J56" s="1" t="s">
        <v>22</v>
      </c>
      <c r="K56" s="14">
        <v>20936</v>
      </c>
    </row>
    <row r="57" spans="5:11" x14ac:dyDescent="0.3">
      <c r="E57" s="1" t="str">
        <f>_xlfn.CONCAT(tab_consolida[[#This Row],[Origem]],tab_consolida[[#This Row],[Mês]])</f>
        <v>Orçado43282</v>
      </c>
      <c r="F57" s="1" t="str">
        <f>_xlfn.CONCAT(tab_consolida[[#This Row],[Origem]],tab_consolida[[#This Row],[Depto]])</f>
        <v>OrçadoTI</v>
      </c>
      <c r="G57" s="1" t="str">
        <f>_xlfn.CONCAT(tab_consolida[[#This Row],[Origem]],tab_consolida[[#This Row],[Mês]],tab_consolida[[#This Row],[Depto]])</f>
        <v>Orçado43282TI</v>
      </c>
      <c r="H57" s="1" t="s">
        <v>15</v>
      </c>
      <c r="I57" s="13">
        <v>43282</v>
      </c>
      <c r="J57" s="1" t="s">
        <v>23</v>
      </c>
      <c r="K57" s="14">
        <v>28028.51</v>
      </c>
    </row>
    <row r="58" spans="5:11" x14ac:dyDescent="0.3">
      <c r="E58" s="1" t="str">
        <f>_xlfn.CONCAT(tab_consolida[[#This Row],[Origem]],tab_consolida[[#This Row],[Mês]])</f>
        <v>Orçado43313</v>
      </c>
      <c r="F58" s="1" t="str">
        <f>_xlfn.CONCAT(tab_consolida[[#This Row],[Origem]],tab_consolida[[#This Row],[Depto]])</f>
        <v>OrçadoPrêsidencia</v>
      </c>
      <c r="G58" s="1" t="str">
        <f>_xlfn.CONCAT(tab_consolida[[#This Row],[Origem]],tab_consolida[[#This Row],[Mês]],tab_consolida[[#This Row],[Depto]])</f>
        <v>Orçado43313Prêsidencia</v>
      </c>
      <c r="H58" s="1" t="s">
        <v>15</v>
      </c>
      <c r="I58" s="13">
        <v>43313</v>
      </c>
      <c r="J58" s="1" t="s">
        <v>16</v>
      </c>
      <c r="K58" s="14">
        <v>35071.24</v>
      </c>
    </row>
    <row r="59" spans="5:11" x14ac:dyDescent="0.3">
      <c r="E59" s="1" t="str">
        <f>_xlfn.CONCAT(tab_consolida[[#This Row],[Origem]],tab_consolida[[#This Row],[Mês]])</f>
        <v>Orçado43313</v>
      </c>
      <c r="F59" s="1" t="str">
        <f>_xlfn.CONCAT(tab_consolida[[#This Row],[Origem]],tab_consolida[[#This Row],[Depto]])</f>
        <v>OrçadoDiretoria</v>
      </c>
      <c r="G59" s="1" t="str">
        <f>_xlfn.CONCAT(tab_consolida[[#This Row],[Origem]],tab_consolida[[#This Row],[Mês]],tab_consolida[[#This Row],[Depto]])</f>
        <v>Orçado43313Diretoria</v>
      </c>
      <c r="H59" s="1" t="s">
        <v>15</v>
      </c>
      <c r="I59" s="13">
        <v>43313</v>
      </c>
      <c r="J59" s="1" t="s">
        <v>17</v>
      </c>
      <c r="K59" s="14">
        <v>35014</v>
      </c>
    </row>
    <row r="60" spans="5:11" x14ac:dyDescent="0.3">
      <c r="E60" s="1" t="str">
        <f>_xlfn.CONCAT(tab_consolida[[#This Row],[Origem]],tab_consolida[[#This Row],[Mês]])</f>
        <v>Orçado43313</v>
      </c>
      <c r="F60" s="1" t="str">
        <f>_xlfn.CONCAT(tab_consolida[[#This Row],[Origem]],tab_consolida[[#This Row],[Depto]])</f>
        <v>OrçadoComercial</v>
      </c>
      <c r="G60" s="1" t="str">
        <f>_xlfn.CONCAT(tab_consolida[[#This Row],[Origem]],tab_consolida[[#This Row],[Mês]],tab_consolida[[#This Row],[Depto]])</f>
        <v>Orçado43313Comercial</v>
      </c>
      <c r="H60" s="1" t="s">
        <v>15</v>
      </c>
      <c r="I60" s="13">
        <v>43313</v>
      </c>
      <c r="J60" s="1" t="s">
        <v>18</v>
      </c>
      <c r="K60" s="14">
        <v>38821</v>
      </c>
    </row>
    <row r="61" spans="5:11" x14ac:dyDescent="0.3">
      <c r="E61" s="1" t="str">
        <f>_xlfn.CONCAT(tab_consolida[[#This Row],[Origem]],tab_consolida[[#This Row],[Mês]])</f>
        <v>Orçado43313</v>
      </c>
      <c r="F61" s="1" t="str">
        <f>_xlfn.CONCAT(tab_consolida[[#This Row],[Origem]],tab_consolida[[#This Row],[Depto]])</f>
        <v>OrçadoContabilidade</v>
      </c>
      <c r="G61" s="1" t="str">
        <f>_xlfn.CONCAT(tab_consolida[[#This Row],[Origem]],tab_consolida[[#This Row],[Mês]],tab_consolida[[#This Row],[Depto]])</f>
        <v>Orçado43313Contabilidade</v>
      </c>
      <c r="H61" s="1" t="s">
        <v>15</v>
      </c>
      <c r="I61" s="13">
        <v>43313</v>
      </c>
      <c r="J61" s="1" t="s">
        <v>19</v>
      </c>
      <c r="K61" s="14">
        <v>29033.46</v>
      </c>
    </row>
    <row r="62" spans="5:11" x14ac:dyDescent="0.3">
      <c r="E62" s="1" t="str">
        <f>_xlfn.CONCAT(tab_consolida[[#This Row],[Origem]],tab_consolida[[#This Row],[Mês]])</f>
        <v>Orçado43313</v>
      </c>
      <c r="F62" s="1" t="str">
        <f>_xlfn.CONCAT(tab_consolida[[#This Row],[Origem]],tab_consolida[[#This Row],[Depto]])</f>
        <v>OrçadoFinanceiro</v>
      </c>
      <c r="G62" s="1" t="str">
        <f>_xlfn.CONCAT(tab_consolida[[#This Row],[Origem]],tab_consolida[[#This Row],[Mês]],tab_consolida[[#This Row],[Depto]])</f>
        <v>Orçado43313Financeiro</v>
      </c>
      <c r="H62" s="1" t="s">
        <v>15</v>
      </c>
      <c r="I62" s="13">
        <v>43313</v>
      </c>
      <c r="J62" s="1" t="s">
        <v>20</v>
      </c>
      <c r="K62" s="14">
        <v>37004.550000000003</v>
      </c>
    </row>
    <row r="63" spans="5:11" x14ac:dyDescent="0.3">
      <c r="E63" s="1" t="str">
        <f>_xlfn.CONCAT(tab_consolida[[#This Row],[Origem]],tab_consolida[[#This Row],[Mês]])</f>
        <v>Orçado43313</v>
      </c>
      <c r="F63" s="1" t="str">
        <f>_xlfn.CONCAT(tab_consolida[[#This Row],[Origem]],tab_consolida[[#This Row],[Depto]])</f>
        <v>OrçadoRecurso Humanos</v>
      </c>
      <c r="G63" s="1" t="str">
        <f>_xlfn.CONCAT(tab_consolida[[#This Row],[Origem]],tab_consolida[[#This Row],[Mês]],tab_consolida[[#This Row],[Depto]])</f>
        <v>Orçado43313Recurso Humanos</v>
      </c>
      <c r="H63" s="1" t="s">
        <v>15</v>
      </c>
      <c r="I63" s="13">
        <v>43313</v>
      </c>
      <c r="J63" s="1" t="s">
        <v>21</v>
      </c>
      <c r="K63" s="14">
        <v>28624.15</v>
      </c>
    </row>
    <row r="64" spans="5:11" x14ac:dyDescent="0.3">
      <c r="E64" s="1" t="str">
        <f>_xlfn.CONCAT(tab_consolida[[#This Row],[Origem]],tab_consolida[[#This Row],[Mês]])</f>
        <v>Orçado43313</v>
      </c>
      <c r="F64" s="1" t="str">
        <f>_xlfn.CONCAT(tab_consolida[[#This Row],[Origem]],tab_consolida[[#This Row],[Depto]])</f>
        <v>OrçadoProdução</v>
      </c>
      <c r="G64" s="1" t="str">
        <f>_xlfn.CONCAT(tab_consolida[[#This Row],[Origem]],tab_consolida[[#This Row],[Mês]],tab_consolida[[#This Row],[Depto]])</f>
        <v>Orçado43313Produção</v>
      </c>
      <c r="H64" s="1" t="s">
        <v>15</v>
      </c>
      <c r="I64" s="13">
        <v>43313</v>
      </c>
      <c r="J64" s="1" t="s">
        <v>22</v>
      </c>
      <c r="K64" s="14">
        <v>20672</v>
      </c>
    </row>
    <row r="65" spans="5:11" x14ac:dyDescent="0.3">
      <c r="E65" s="1" t="str">
        <f>_xlfn.CONCAT(tab_consolida[[#This Row],[Origem]],tab_consolida[[#This Row],[Mês]])</f>
        <v>Orçado43313</v>
      </c>
      <c r="F65" s="1" t="str">
        <f>_xlfn.CONCAT(tab_consolida[[#This Row],[Origem]],tab_consolida[[#This Row],[Depto]])</f>
        <v>OrçadoTI</v>
      </c>
      <c r="G65" s="1" t="str">
        <f>_xlfn.CONCAT(tab_consolida[[#This Row],[Origem]],tab_consolida[[#This Row],[Mês]],tab_consolida[[#This Row],[Depto]])</f>
        <v>Orçado43313TI</v>
      </c>
      <c r="H65" s="1" t="s">
        <v>15</v>
      </c>
      <c r="I65" s="13">
        <v>43313</v>
      </c>
      <c r="J65" s="1" t="s">
        <v>23</v>
      </c>
      <c r="K65" s="14">
        <v>24788</v>
      </c>
    </row>
    <row r="66" spans="5:11" x14ac:dyDescent="0.3">
      <c r="E66" s="1" t="str">
        <f>_xlfn.CONCAT(tab_consolida[[#This Row],[Origem]],tab_consolida[[#This Row],[Mês]])</f>
        <v>Orçado43344</v>
      </c>
      <c r="F66" s="1" t="str">
        <f>_xlfn.CONCAT(tab_consolida[[#This Row],[Origem]],tab_consolida[[#This Row],[Depto]])</f>
        <v>OrçadoPrêsidencia</v>
      </c>
      <c r="G66" s="1" t="str">
        <f>_xlfn.CONCAT(tab_consolida[[#This Row],[Origem]],tab_consolida[[#This Row],[Mês]],tab_consolida[[#This Row],[Depto]])</f>
        <v>Orçado43344Prêsidencia</v>
      </c>
      <c r="H66" s="1" t="s">
        <v>15</v>
      </c>
      <c r="I66" s="13">
        <v>43344</v>
      </c>
      <c r="J66" s="1" t="s">
        <v>16</v>
      </c>
      <c r="K66" s="14">
        <v>34839.75</v>
      </c>
    </row>
    <row r="67" spans="5:11" x14ac:dyDescent="0.3">
      <c r="E67" s="1" t="str">
        <f>_xlfn.CONCAT(tab_consolida[[#This Row],[Origem]],tab_consolida[[#This Row],[Mês]])</f>
        <v>Orçado43344</v>
      </c>
      <c r="F67" s="1" t="str">
        <f>_xlfn.CONCAT(tab_consolida[[#This Row],[Origem]],tab_consolida[[#This Row],[Depto]])</f>
        <v>OrçadoDiretoria</v>
      </c>
      <c r="G67" s="1" t="str">
        <f>_xlfn.CONCAT(tab_consolida[[#This Row],[Origem]],tab_consolida[[#This Row],[Mês]],tab_consolida[[#This Row],[Depto]])</f>
        <v>Orçado43344Diretoria</v>
      </c>
      <c r="H67" s="1" t="s">
        <v>15</v>
      </c>
      <c r="I67" s="13">
        <v>43344</v>
      </c>
      <c r="J67" s="1" t="s">
        <v>17</v>
      </c>
      <c r="K67" s="14">
        <v>23157.63</v>
      </c>
    </row>
    <row r="68" spans="5:11" x14ac:dyDescent="0.3">
      <c r="E68" s="1" t="str">
        <f>_xlfn.CONCAT(tab_consolida[[#This Row],[Origem]],tab_consolida[[#This Row],[Mês]])</f>
        <v>Orçado43344</v>
      </c>
      <c r="F68" s="1" t="str">
        <f>_xlfn.CONCAT(tab_consolida[[#This Row],[Origem]],tab_consolida[[#This Row],[Depto]])</f>
        <v>OrçadoComercial</v>
      </c>
      <c r="G68" s="1" t="str">
        <f>_xlfn.CONCAT(tab_consolida[[#This Row],[Origem]],tab_consolida[[#This Row],[Mês]],tab_consolida[[#This Row],[Depto]])</f>
        <v>Orçado43344Comercial</v>
      </c>
      <c r="H68" s="1" t="s">
        <v>15</v>
      </c>
      <c r="I68" s="13">
        <v>43344</v>
      </c>
      <c r="J68" s="1" t="s">
        <v>18</v>
      </c>
      <c r="K68" s="14">
        <v>27068.2</v>
      </c>
    </row>
    <row r="69" spans="5:11" x14ac:dyDescent="0.3">
      <c r="E69" s="1" t="str">
        <f>_xlfn.CONCAT(tab_consolida[[#This Row],[Origem]],tab_consolida[[#This Row],[Mês]])</f>
        <v>Orçado43344</v>
      </c>
      <c r="F69" s="1" t="str">
        <f>_xlfn.CONCAT(tab_consolida[[#This Row],[Origem]],tab_consolida[[#This Row],[Depto]])</f>
        <v>OrçadoContabilidade</v>
      </c>
      <c r="G69" s="1" t="str">
        <f>_xlfn.CONCAT(tab_consolida[[#This Row],[Origem]],tab_consolida[[#This Row],[Mês]],tab_consolida[[#This Row],[Depto]])</f>
        <v>Orçado43344Contabilidade</v>
      </c>
      <c r="H69" s="1" t="s">
        <v>15</v>
      </c>
      <c r="I69" s="13">
        <v>43344</v>
      </c>
      <c r="J69" s="1" t="s">
        <v>19</v>
      </c>
      <c r="K69" s="14">
        <v>31674.61</v>
      </c>
    </row>
    <row r="70" spans="5:11" x14ac:dyDescent="0.3">
      <c r="E70" s="1" t="str">
        <f>_xlfn.CONCAT(tab_consolida[[#This Row],[Origem]],tab_consolida[[#This Row],[Mês]])</f>
        <v>Orçado43344</v>
      </c>
      <c r="F70" s="1" t="str">
        <f>_xlfn.CONCAT(tab_consolida[[#This Row],[Origem]],tab_consolida[[#This Row],[Depto]])</f>
        <v>OrçadoFinanceiro</v>
      </c>
      <c r="G70" s="1" t="str">
        <f>_xlfn.CONCAT(tab_consolida[[#This Row],[Origem]],tab_consolida[[#This Row],[Mês]],tab_consolida[[#This Row],[Depto]])</f>
        <v>Orçado43344Financeiro</v>
      </c>
      <c r="H70" s="1" t="s">
        <v>15</v>
      </c>
      <c r="I70" s="13">
        <v>43344</v>
      </c>
      <c r="J70" s="1" t="s">
        <v>20</v>
      </c>
      <c r="K70" s="14">
        <v>23331</v>
      </c>
    </row>
    <row r="71" spans="5:11" x14ac:dyDescent="0.3">
      <c r="E71" s="1" t="str">
        <f>_xlfn.CONCAT(tab_consolida[[#This Row],[Origem]],tab_consolida[[#This Row],[Mês]])</f>
        <v>Orçado43344</v>
      </c>
      <c r="F71" s="1" t="str">
        <f>_xlfn.CONCAT(tab_consolida[[#This Row],[Origem]],tab_consolida[[#This Row],[Depto]])</f>
        <v>OrçadoRecurso Humanos</v>
      </c>
      <c r="G71" s="1" t="str">
        <f>_xlfn.CONCAT(tab_consolida[[#This Row],[Origem]],tab_consolida[[#This Row],[Mês]],tab_consolida[[#This Row],[Depto]])</f>
        <v>Orçado43344Recurso Humanos</v>
      </c>
      <c r="H71" s="1" t="s">
        <v>15</v>
      </c>
      <c r="I71" s="13">
        <v>43344</v>
      </c>
      <c r="J71" s="1" t="s">
        <v>21</v>
      </c>
      <c r="K71" s="14">
        <v>39603.03</v>
      </c>
    </row>
    <row r="72" spans="5:11" x14ac:dyDescent="0.3">
      <c r="E72" s="1" t="str">
        <f>_xlfn.CONCAT(tab_consolida[[#This Row],[Origem]],tab_consolida[[#This Row],[Mês]])</f>
        <v>Orçado43344</v>
      </c>
      <c r="F72" s="1" t="str">
        <f>_xlfn.CONCAT(tab_consolida[[#This Row],[Origem]],tab_consolida[[#This Row],[Depto]])</f>
        <v>OrçadoProdução</v>
      </c>
      <c r="G72" s="1" t="str">
        <f>_xlfn.CONCAT(tab_consolida[[#This Row],[Origem]],tab_consolida[[#This Row],[Mês]],tab_consolida[[#This Row],[Depto]])</f>
        <v>Orçado43344Produção</v>
      </c>
      <c r="H72" s="1" t="s">
        <v>15</v>
      </c>
      <c r="I72" s="13">
        <v>43344</v>
      </c>
      <c r="J72" s="1" t="s">
        <v>22</v>
      </c>
      <c r="K72" s="14">
        <v>36013.57</v>
      </c>
    </row>
    <row r="73" spans="5:11" x14ac:dyDescent="0.3">
      <c r="E73" s="1" t="str">
        <f>_xlfn.CONCAT(tab_consolida[[#This Row],[Origem]],tab_consolida[[#This Row],[Mês]])</f>
        <v>Orçado43344</v>
      </c>
      <c r="F73" s="1" t="str">
        <f>_xlfn.CONCAT(tab_consolida[[#This Row],[Origem]],tab_consolida[[#This Row],[Depto]])</f>
        <v>OrçadoTI</v>
      </c>
      <c r="G73" s="1" t="str">
        <f>_xlfn.CONCAT(tab_consolida[[#This Row],[Origem]],tab_consolida[[#This Row],[Mês]],tab_consolida[[#This Row],[Depto]])</f>
        <v>Orçado43344TI</v>
      </c>
      <c r="H73" s="1" t="s">
        <v>15</v>
      </c>
      <c r="I73" s="13">
        <v>43344</v>
      </c>
      <c r="J73" s="1" t="s">
        <v>23</v>
      </c>
      <c r="K73" s="14">
        <v>20680</v>
      </c>
    </row>
    <row r="74" spans="5:11" x14ac:dyDescent="0.3">
      <c r="E74" s="1" t="str">
        <f>_xlfn.CONCAT(tab_consolida[[#This Row],[Origem]],tab_consolida[[#This Row],[Mês]])</f>
        <v>Orçado43374</v>
      </c>
      <c r="F74" s="1" t="str">
        <f>_xlfn.CONCAT(tab_consolida[[#This Row],[Origem]],tab_consolida[[#This Row],[Depto]])</f>
        <v>OrçadoPrêsidencia</v>
      </c>
      <c r="G74" s="1" t="str">
        <f>_xlfn.CONCAT(tab_consolida[[#This Row],[Origem]],tab_consolida[[#This Row],[Mês]],tab_consolida[[#This Row],[Depto]])</f>
        <v>Orçado43374Prêsidencia</v>
      </c>
      <c r="H74" s="1" t="s">
        <v>15</v>
      </c>
      <c r="I74" s="13">
        <v>43374</v>
      </c>
      <c r="J74" s="1" t="s">
        <v>16</v>
      </c>
      <c r="K74" s="14">
        <v>22042.16</v>
      </c>
    </row>
    <row r="75" spans="5:11" x14ac:dyDescent="0.3">
      <c r="E75" s="1" t="str">
        <f>_xlfn.CONCAT(tab_consolida[[#This Row],[Origem]],tab_consolida[[#This Row],[Mês]])</f>
        <v>Orçado43374</v>
      </c>
      <c r="F75" s="1" t="str">
        <f>_xlfn.CONCAT(tab_consolida[[#This Row],[Origem]],tab_consolida[[#This Row],[Depto]])</f>
        <v>OrçadoDiretoria</v>
      </c>
      <c r="G75" s="1" t="str">
        <f>_xlfn.CONCAT(tab_consolida[[#This Row],[Origem]],tab_consolida[[#This Row],[Mês]],tab_consolida[[#This Row],[Depto]])</f>
        <v>Orçado43374Diretoria</v>
      </c>
      <c r="H75" s="1" t="s">
        <v>15</v>
      </c>
      <c r="I75" s="13">
        <v>43374</v>
      </c>
      <c r="J75" s="1" t="s">
        <v>17</v>
      </c>
      <c r="K75" s="14">
        <v>30577</v>
      </c>
    </row>
    <row r="76" spans="5:11" x14ac:dyDescent="0.3">
      <c r="E76" s="1" t="str">
        <f>_xlfn.CONCAT(tab_consolida[[#This Row],[Origem]],tab_consolida[[#This Row],[Mês]])</f>
        <v>Orçado43374</v>
      </c>
      <c r="F76" s="1" t="str">
        <f>_xlfn.CONCAT(tab_consolida[[#This Row],[Origem]],tab_consolida[[#This Row],[Depto]])</f>
        <v>OrçadoComercial</v>
      </c>
      <c r="G76" s="1" t="str">
        <f>_xlfn.CONCAT(tab_consolida[[#This Row],[Origem]],tab_consolida[[#This Row],[Mês]],tab_consolida[[#This Row],[Depto]])</f>
        <v>Orçado43374Comercial</v>
      </c>
      <c r="H76" s="1" t="s">
        <v>15</v>
      </c>
      <c r="I76" s="13">
        <v>43374</v>
      </c>
      <c r="J76" s="1" t="s">
        <v>18</v>
      </c>
      <c r="K76" s="14">
        <v>29963.67</v>
      </c>
    </row>
    <row r="77" spans="5:11" x14ac:dyDescent="0.3">
      <c r="E77" s="1" t="str">
        <f>_xlfn.CONCAT(tab_consolida[[#This Row],[Origem]],tab_consolida[[#This Row],[Mês]])</f>
        <v>Orçado43374</v>
      </c>
      <c r="F77" s="1" t="str">
        <f>_xlfn.CONCAT(tab_consolida[[#This Row],[Origem]],tab_consolida[[#This Row],[Depto]])</f>
        <v>OrçadoContabilidade</v>
      </c>
      <c r="G77" s="1" t="str">
        <f>_xlfn.CONCAT(tab_consolida[[#This Row],[Origem]],tab_consolida[[#This Row],[Mês]],tab_consolida[[#This Row],[Depto]])</f>
        <v>Orçado43374Contabilidade</v>
      </c>
      <c r="H77" s="1" t="s">
        <v>15</v>
      </c>
      <c r="I77" s="13">
        <v>43374</v>
      </c>
      <c r="J77" s="1" t="s">
        <v>19</v>
      </c>
      <c r="K77" s="14">
        <v>24695.325000000001</v>
      </c>
    </row>
    <row r="78" spans="5:11" x14ac:dyDescent="0.3">
      <c r="E78" s="1" t="str">
        <f>_xlfn.CONCAT(tab_consolida[[#This Row],[Origem]],tab_consolida[[#This Row],[Mês]])</f>
        <v>Orçado43374</v>
      </c>
      <c r="F78" s="1" t="str">
        <f>_xlfn.CONCAT(tab_consolida[[#This Row],[Origem]],tab_consolida[[#This Row],[Depto]])</f>
        <v>OrçadoFinanceiro</v>
      </c>
      <c r="G78" s="1" t="str">
        <f>_xlfn.CONCAT(tab_consolida[[#This Row],[Origem]],tab_consolida[[#This Row],[Mês]],tab_consolida[[#This Row],[Depto]])</f>
        <v>Orçado43374Financeiro</v>
      </c>
      <c r="H78" s="1" t="s">
        <v>15</v>
      </c>
      <c r="I78" s="13">
        <v>43374</v>
      </c>
      <c r="J78" s="1" t="s">
        <v>20</v>
      </c>
      <c r="K78" s="14">
        <v>21459.47</v>
      </c>
    </row>
    <row r="79" spans="5:11" x14ac:dyDescent="0.3">
      <c r="E79" s="1" t="str">
        <f>_xlfn.CONCAT(tab_consolida[[#This Row],[Origem]],tab_consolida[[#This Row],[Mês]])</f>
        <v>Orçado43374</v>
      </c>
      <c r="F79" s="1" t="str">
        <f>_xlfn.CONCAT(tab_consolida[[#This Row],[Origem]],tab_consolida[[#This Row],[Depto]])</f>
        <v>OrçadoRecurso Humanos</v>
      </c>
      <c r="G79" s="1" t="str">
        <f>_xlfn.CONCAT(tab_consolida[[#This Row],[Origem]],tab_consolida[[#This Row],[Mês]],tab_consolida[[#This Row],[Depto]])</f>
        <v>Orçado43374Recurso Humanos</v>
      </c>
      <c r="H79" s="1" t="s">
        <v>15</v>
      </c>
      <c r="I79" s="13">
        <v>43374</v>
      </c>
      <c r="J79" s="1" t="s">
        <v>21</v>
      </c>
      <c r="K79" s="14">
        <v>36215.300000000003</v>
      </c>
    </row>
    <row r="80" spans="5:11" x14ac:dyDescent="0.3">
      <c r="E80" s="1" t="str">
        <f>_xlfn.CONCAT(tab_consolida[[#This Row],[Origem]],tab_consolida[[#This Row],[Mês]])</f>
        <v>Orçado43374</v>
      </c>
      <c r="F80" s="1" t="str">
        <f>_xlfn.CONCAT(tab_consolida[[#This Row],[Origem]],tab_consolida[[#This Row],[Depto]])</f>
        <v>OrçadoProdução</v>
      </c>
      <c r="G80" s="1" t="str">
        <f>_xlfn.CONCAT(tab_consolida[[#This Row],[Origem]],tab_consolida[[#This Row],[Mês]],tab_consolida[[#This Row],[Depto]])</f>
        <v>Orçado43374Produção</v>
      </c>
      <c r="H80" s="1" t="s">
        <v>15</v>
      </c>
      <c r="I80" s="13">
        <v>43374</v>
      </c>
      <c r="J80" s="1" t="s">
        <v>22</v>
      </c>
      <c r="K80" s="14">
        <v>26716.52</v>
      </c>
    </row>
    <row r="81" spans="5:11" x14ac:dyDescent="0.3">
      <c r="E81" s="1" t="str">
        <f>_xlfn.CONCAT(tab_consolida[[#This Row],[Origem]],tab_consolida[[#This Row],[Mês]])</f>
        <v>Orçado43374</v>
      </c>
      <c r="F81" s="1" t="str">
        <f>_xlfn.CONCAT(tab_consolida[[#This Row],[Origem]],tab_consolida[[#This Row],[Depto]])</f>
        <v>OrçadoTI</v>
      </c>
      <c r="G81" s="1" t="str">
        <f>_xlfn.CONCAT(tab_consolida[[#This Row],[Origem]],tab_consolida[[#This Row],[Mês]],tab_consolida[[#This Row],[Depto]])</f>
        <v>Orçado43374TI</v>
      </c>
      <c r="H81" s="1" t="s">
        <v>15</v>
      </c>
      <c r="I81" s="13">
        <v>43374</v>
      </c>
      <c r="J81" s="1" t="s">
        <v>23</v>
      </c>
      <c r="K81" s="14">
        <v>38020.949999999997</v>
      </c>
    </row>
    <row r="82" spans="5:11" x14ac:dyDescent="0.3">
      <c r="E82" s="1" t="str">
        <f>_xlfn.CONCAT(tab_consolida[[#This Row],[Origem]],tab_consolida[[#This Row],[Mês]])</f>
        <v>Orçado43405</v>
      </c>
      <c r="F82" s="1" t="str">
        <f>_xlfn.CONCAT(tab_consolida[[#This Row],[Origem]],tab_consolida[[#This Row],[Depto]])</f>
        <v>OrçadoPrêsidencia</v>
      </c>
      <c r="G82" s="1" t="str">
        <f>_xlfn.CONCAT(tab_consolida[[#This Row],[Origem]],tab_consolida[[#This Row],[Mês]],tab_consolida[[#This Row],[Depto]])</f>
        <v>Orçado43405Prêsidencia</v>
      </c>
      <c r="H82" s="1" t="s">
        <v>15</v>
      </c>
      <c r="I82" s="13">
        <v>43405</v>
      </c>
      <c r="J82" s="1" t="s">
        <v>16</v>
      </c>
      <c r="K82" s="14">
        <v>37970.1</v>
      </c>
    </row>
    <row r="83" spans="5:11" x14ac:dyDescent="0.3">
      <c r="E83" s="1" t="str">
        <f>_xlfn.CONCAT(tab_consolida[[#This Row],[Origem]],tab_consolida[[#This Row],[Mês]])</f>
        <v>Orçado43405</v>
      </c>
      <c r="F83" s="1" t="str">
        <f>_xlfn.CONCAT(tab_consolida[[#This Row],[Origem]],tab_consolida[[#This Row],[Depto]])</f>
        <v>OrçadoDiretoria</v>
      </c>
      <c r="G83" s="1" t="str">
        <f>_xlfn.CONCAT(tab_consolida[[#This Row],[Origem]],tab_consolida[[#This Row],[Mês]],tab_consolida[[#This Row],[Depto]])</f>
        <v>Orçado43405Diretoria</v>
      </c>
      <c r="H83" s="1" t="s">
        <v>15</v>
      </c>
      <c r="I83" s="13">
        <v>43405</v>
      </c>
      <c r="J83" s="1" t="s">
        <v>17</v>
      </c>
      <c r="K83" s="14">
        <v>24766</v>
      </c>
    </row>
    <row r="84" spans="5:11" x14ac:dyDescent="0.3">
      <c r="E84" s="1" t="str">
        <f>_xlfn.CONCAT(tab_consolida[[#This Row],[Origem]],tab_consolida[[#This Row],[Mês]])</f>
        <v>Orçado43405</v>
      </c>
      <c r="F84" s="1" t="str">
        <f>_xlfn.CONCAT(tab_consolida[[#This Row],[Origem]],tab_consolida[[#This Row],[Depto]])</f>
        <v>OrçadoComercial</v>
      </c>
      <c r="G84" s="1" t="str">
        <f>_xlfn.CONCAT(tab_consolida[[#This Row],[Origem]],tab_consolida[[#This Row],[Mês]],tab_consolida[[#This Row],[Depto]])</f>
        <v>Orçado43405Comercial</v>
      </c>
      <c r="H84" s="1" t="s">
        <v>15</v>
      </c>
      <c r="I84" s="13">
        <v>43405</v>
      </c>
      <c r="J84" s="1" t="s">
        <v>18</v>
      </c>
      <c r="K84" s="14">
        <v>32846.125</v>
      </c>
    </row>
    <row r="85" spans="5:11" x14ac:dyDescent="0.3">
      <c r="E85" s="1" t="str">
        <f>_xlfn.CONCAT(tab_consolida[[#This Row],[Origem]],tab_consolida[[#This Row],[Mês]])</f>
        <v>Orçado43405</v>
      </c>
      <c r="F85" s="1" t="str">
        <f>_xlfn.CONCAT(tab_consolida[[#This Row],[Origem]],tab_consolida[[#This Row],[Depto]])</f>
        <v>OrçadoContabilidade</v>
      </c>
      <c r="G85" s="1" t="str">
        <f>_xlfn.CONCAT(tab_consolida[[#This Row],[Origem]],tab_consolida[[#This Row],[Mês]],tab_consolida[[#This Row],[Depto]])</f>
        <v>Orçado43405Contabilidade</v>
      </c>
      <c r="H85" s="1" t="s">
        <v>15</v>
      </c>
      <c r="I85" s="13">
        <v>43405</v>
      </c>
      <c r="J85" s="1" t="s">
        <v>19</v>
      </c>
      <c r="K85" s="14">
        <v>27075.07</v>
      </c>
    </row>
    <row r="86" spans="5:11" x14ac:dyDescent="0.3">
      <c r="E86" s="1" t="str">
        <f>_xlfn.CONCAT(tab_consolida[[#This Row],[Origem]],tab_consolida[[#This Row],[Mês]])</f>
        <v>Orçado43405</v>
      </c>
      <c r="F86" s="1" t="str">
        <f>_xlfn.CONCAT(tab_consolida[[#This Row],[Origem]],tab_consolida[[#This Row],[Depto]])</f>
        <v>OrçadoFinanceiro</v>
      </c>
      <c r="G86" s="1" t="str">
        <f>_xlfn.CONCAT(tab_consolida[[#This Row],[Origem]],tab_consolida[[#This Row],[Mês]],tab_consolida[[#This Row],[Depto]])</f>
        <v>Orçado43405Financeiro</v>
      </c>
      <c r="H86" s="1" t="s">
        <v>15</v>
      </c>
      <c r="I86" s="13">
        <v>43405</v>
      </c>
      <c r="J86" s="1" t="s">
        <v>20</v>
      </c>
      <c r="K86" s="14">
        <v>31771.599999999999</v>
      </c>
    </row>
    <row r="87" spans="5:11" x14ac:dyDescent="0.3">
      <c r="E87" s="1" t="str">
        <f>_xlfn.CONCAT(tab_consolida[[#This Row],[Origem]],tab_consolida[[#This Row],[Mês]])</f>
        <v>Orçado43405</v>
      </c>
      <c r="F87" s="1" t="str">
        <f>_xlfn.CONCAT(tab_consolida[[#This Row],[Origem]],tab_consolida[[#This Row],[Depto]])</f>
        <v>OrçadoRecurso Humanos</v>
      </c>
      <c r="G87" s="1" t="str">
        <f>_xlfn.CONCAT(tab_consolida[[#This Row],[Origem]],tab_consolida[[#This Row],[Mês]],tab_consolida[[#This Row],[Depto]])</f>
        <v>Orçado43405Recurso Humanos</v>
      </c>
      <c r="H87" s="1" t="s">
        <v>15</v>
      </c>
      <c r="I87" s="13">
        <v>43405</v>
      </c>
      <c r="J87" s="1" t="s">
        <v>21</v>
      </c>
      <c r="K87" s="14">
        <v>22893.9</v>
      </c>
    </row>
    <row r="88" spans="5:11" x14ac:dyDescent="0.3">
      <c r="E88" s="1" t="str">
        <f>_xlfn.CONCAT(tab_consolida[[#This Row],[Origem]],tab_consolida[[#This Row],[Mês]])</f>
        <v>Orçado43405</v>
      </c>
      <c r="F88" s="1" t="str">
        <f>_xlfn.CONCAT(tab_consolida[[#This Row],[Origem]],tab_consolida[[#This Row],[Depto]])</f>
        <v>OrçadoProdução</v>
      </c>
      <c r="G88" s="1" t="str">
        <f>_xlfn.CONCAT(tab_consolida[[#This Row],[Origem]],tab_consolida[[#This Row],[Mês]],tab_consolida[[#This Row],[Depto]])</f>
        <v>Orçado43405Produção</v>
      </c>
      <c r="H88" s="1" t="s">
        <v>15</v>
      </c>
      <c r="I88" s="13">
        <v>43405</v>
      </c>
      <c r="J88" s="1" t="s">
        <v>22</v>
      </c>
      <c r="K88" s="14">
        <v>20545.47</v>
      </c>
    </row>
    <row r="89" spans="5:11" x14ac:dyDescent="0.3">
      <c r="E89" s="1" t="str">
        <f>_xlfn.CONCAT(tab_consolida[[#This Row],[Origem]],tab_consolida[[#This Row],[Mês]])</f>
        <v>Orçado43405</v>
      </c>
      <c r="F89" s="1" t="str">
        <f>_xlfn.CONCAT(tab_consolida[[#This Row],[Origem]],tab_consolida[[#This Row],[Depto]])</f>
        <v>OrçadoTI</v>
      </c>
      <c r="G89" s="1" t="str">
        <f>_xlfn.CONCAT(tab_consolida[[#This Row],[Origem]],tab_consolida[[#This Row],[Mês]],tab_consolida[[#This Row],[Depto]])</f>
        <v>Orçado43405TI</v>
      </c>
      <c r="H89" s="1" t="s">
        <v>15</v>
      </c>
      <c r="I89" s="13">
        <v>43405</v>
      </c>
      <c r="J89" s="1" t="s">
        <v>23</v>
      </c>
      <c r="K89" s="14">
        <v>26197.355</v>
      </c>
    </row>
    <row r="90" spans="5:11" x14ac:dyDescent="0.3">
      <c r="E90" s="1" t="str">
        <f>_xlfn.CONCAT(tab_consolida[[#This Row],[Origem]],tab_consolida[[#This Row],[Mês]])</f>
        <v>Orçado43435</v>
      </c>
      <c r="F90" s="1" t="str">
        <f>_xlfn.CONCAT(tab_consolida[[#This Row],[Origem]],tab_consolida[[#This Row],[Depto]])</f>
        <v>OrçadoPrêsidencia</v>
      </c>
      <c r="G90" s="1" t="str">
        <f>_xlfn.CONCAT(tab_consolida[[#This Row],[Origem]],tab_consolida[[#This Row],[Mês]],tab_consolida[[#This Row],[Depto]])</f>
        <v>Orçado43435Prêsidencia</v>
      </c>
      <c r="H90" s="1" t="s">
        <v>15</v>
      </c>
      <c r="I90" s="13">
        <v>43435</v>
      </c>
      <c r="J90" s="1" t="s">
        <v>16</v>
      </c>
      <c r="K90" s="14">
        <v>38649.675000000003</v>
      </c>
    </row>
    <row r="91" spans="5:11" x14ac:dyDescent="0.3">
      <c r="E91" s="1" t="str">
        <f>_xlfn.CONCAT(tab_consolida[[#This Row],[Origem]],tab_consolida[[#This Row],[Mês]])</f>
        <v>Orçado43435</v>
      </c>
      <c r="F91" s="1" t="str">
        <f>_xlfn.CONCAT(tab_consolida[[#This Row],[Origem]],tab_consolida[[#This Row],[Depto]])</f>
        <v>OrçadoDiretoria</v>
      </c>
      <c r="G91" s="1" t="str">
        <f>_xlfn.CONCAT(tab_consolida[[#This Row],[Origem]],tab_consolida[[#This Row],[Mês]],tab_consolida[[#This Row],[Depto]])</f>
        <v>Orçado43435Diretoria</v>
      </c>
      <c r="H91" s="1" t="s">
        <v>15</v>
      </c>
      <c r="I91" s="13">
        <v>43435</v>
      </c>
      <c r="J91" s="1" t="s">
        <v>17</v>
      </c>
      <c r="K91" s="14">
        <v>38437.74</v>
      </c>
    </row>
    <row r="92" spans="5:11" x14ac:dyDescent="0.3">
      <c r="E92" s="1" t="str">
        <f>_xlfn.CONCAT(tab_consolida[[#This Row],[Origem]],tab_consolida[[#This Row],[Mês]])</f>
        <v>Orçado43435</v>
      </c>
      <c r="F92" s="1" t="str">
        <f>_xlfn.CONCAT(tab_consolida[[#This Row],[Origem]],tab_consolida[[#This Row],[Depto]])</f>
        <v>OrçadoComercial</v>
      </c>
      <c r="G92" s="1" t="str">
        <f>_xlfn.CONCAT(tab_consolida[[#This Row],[Origem]],tab_consolida[[#This Row],[Mês]],tab_consolida[[#This Row],[Depto]])</f>
        <v>Orçado43435Comercial</v>
      </c>
      <c r="H92" s="1" t="s">
        <v>15</v>
      </c>
      <c r="I92" s="13">
        <v>43435</v>
      </c>
      <c r="J92" s="1" t="s">
        <v>18</v>
      </c>
      <c r="K92" s="14">
        <v>31206.125</v>
      </c>
    </row>
    <row r="93" spans="5:11" x14ac:dyDescent="0.3">
      <c r="E93" s="1" t="str">
        <f>_xlfn.CONCAT(tab_consolida[[#This Row],[Origem]],tab_consolida[[#This Row],[Mês]])</f>
        <v>Orçado43435</v>
      </c>
      <c r="F93" s="1" t="str">
        <f>_xlfn.CONCAT(tab_consolida[[#This Row],[Origem]],tab_consolida[[#This Row],[Depto]])</f>
        <v>OrçadoContabilidade</v>
      </c>
      <c r="G93" s="1" t="str">
        <f>_xlfn.CONCAT(tab_consolida[[#This Row],[Origem]],tab_consolida[[#This Row],[Mês]],tab_consolida[[#This Row],[Depto]])</f>
        <v>Orçado43435Contabilidade</v>
      </c>
      <c r="H93" s="1" t="s">
        <v>15</v>
      </c>
      <c r="I93" s="13">
        <v>43435</v>
      </c>
      <c r="J93" s="1" t="s">
        <v>19</v>
      </c>
      <c r="K93" s="14">
        <v>35972.339999999997</v>
      </c>
    </row>
    <row r="94" spans="5:11" x14ac:dyDescent="0.3">
      <c r="E94" s="1" t="str">
        <f>_xlfn.CONCAT(tab_consolida[[#This Row],[Origem]],tab_consolida[[#This Row],[Mês]])</f>
        <v>Orçado43435</v>
      </c>
      <c r="F94" s="1" t="str">
        <f>_xlfn.CONCAT(tab_consolida[[#This Row],[Origem]],tab_consolida[[#This Row],[Depto]])</f>
        <v>OrçadoFinanceiro</v>
      </c>
      <c r="G94" s="1" t="str">
        <f>_xlfn.CONCAT(tab_consolida[[#This Row],[Origem]],tab_consolida[[#This Row],[Mês]],tab_consolida[[#This Row],[Depto]])</f>
        <v>Orçado43435Financeiro</v>
      </c>
      <c r="H94" s="1" t="s">
        <v>15</v>
      </c>
      <c r="I94" s="13">
        <v>43435</v>
      </c>
      <c r="J94" s="1" t="s">
        <v>20</v>
      </c>
      <c r="K94" s="14">
        <v>32339.1</v>
      </c>
    </row>
    <row r="95" spans="5:11" x14ac:dyDescent="0.3">
      <c r="E95" s="1" t="str">
        <f>_xlfn.CONCAT(tab_consolida[[#This Row],[Origem]],tab_consolida[[#This Row],[Mês]])</f>
        <v>Orçado43435</v>
      </c>
      <c r="F95" s="1" t="str">
        <f>_xlfn.CONCAT(tab_consolida[[#This Row],[Origem]],tab_consolida[[#This Row],[Depto]])</f>
        <v>OrçadoRecurso Humanos</v>
      </c>
      <c r="G95" s="1" t="str">
        <f>_xlfn.CONCAT(tab_consolida[[#This Row],[Origem]],tab_consolida[[#This Row],[Mês]],tab_consolida[[#This Row],[Depto]])</f>
        <v>Orçado43435Recurso Humanos</v>
      </c>
      <c r="H95" s="1" t="s">
        <v>15</v>
      </c>
      <c r="I95" s="13">
        <v>43435</v>
      </c>
      <c r="J95" s="1" t="s">
        <v>21</v>
      </c>
      <c r="K95" s="14">
        <v>37495.24</v>
      </c>
    </row>
    <row r="96" spans="5:11" x14ac:dyDescent="0.3">
      <c r="E96" s="1" t="str">
        <f>_xlfn.CONCAT(tab_consolida[[#This Row],[Origem]],tab_consolida[[#This Row],[Mês]])</f>
        <v>Orçado43435</v>
      </c>
      <c r="F96" s="1" t="str">
        <f>_xlfn.CONCAT(tab_consolida[[#This Row],[Origem]],tab_consolida[[#This Row],[Depto]])</f>
        <v>OrçadoProdução</v>
      </c>
      <c r="G96" s="1" t="str">
        <f>_xlfn.CONCAT(tab_consolida[[#This Row],[Origem]],tab_consolida[[#This Row],[Mês]],tab_consolida[[#This Row],[Depto]])</f>
        <v>Orçado43435Produção</v>
      </c>
      <c r="H96" s="1" t="s">
        <v>15</v>
      </c>
      <c r="I96" s="13">
        <v>43435</v>
      </c>
      <c r="J96" s="1" t="s">
        <v>22</v>
      </c>
      <c r="K96" s="14">
        <v>28676.67</v>
      </c>
    </row>
    <row r="97" spans="5:11" x14ac:dyDescent="0.3">
      <c r="E97" s="1" t="str">
        <f>_xlfn.CONCAT(tab_consolida[[#This Row],[Origem]],tab_consolida[[#This Row],[Mês]])</f>
        <v>Orçado43435</v>
      </c>
      <c r="F97" s="1" t="str">
        <f>_xlfn.CONCAT(tab_consolida[[#This Row],[Origem]],tab_consolida[[#This Row],[Depto]])</f>
        <v>OrçadoTI</v>
      </c>
      <c r="G97" s="1" t="str">
        <f>_xlfn.CONCAT(tab_consolida[[#This Row],[Origem]],tab_consolida[[#This Row],[Mês]],tab_consolida[[#This Row],[Depto]])</f>
        <v>Orçado43435TI</v>
      </c>
      <c r="H97" s="1" t="s">
        <v>15</v>
      </c>
      <c r="I97" s="13">
        <v>43435</v>
      </c>
      <c r="J97" s="1" t="s">
        <v>23</v>
      </c>
      <c r="K97" s="14">
        <v>23770.35</v>
      </c>
    </row>
    <row r="98" spans="5:11" x14ac:dyDescent="0.3">
      <c r="E98" s="1" t="str">
        <f>_xlfn.CONCAT(tab_consolida[[#This Row],[Origem]],tab_consolida[[#This Row],[Mês]])</f>
        <v>Realizado43101</v>
      </c>
      <c r="F98" s="1" t="str">
        <f>_xlfn.CONCAT(tab_consolida[[#This Row],[Origem]],tab_consolida[[#This Row],[Depto]])</f>
        <v>RealizadoPrêsidencia</v>
      </c>
      <c r="G98" s="1" t="str">
        <f>_xlfn.CONCAT(tab_consolida[[#This Row],[Origem]],tab_consolida[[#This Row],[Mês]],tab_consolida[[#This Row],[Depto]])</f>
        <v>Realizado43101Prêsidencia</v>
      </c>
      <c r="H98" s="1" t="s">
        <v>25</v>
      </c>
      <c r="I98" s="13">
        <v>43101</v>
      </c>
      <c r="J98" s="1" t="s">
        <v>16</v>
      </c>
      <c r="K98" s="14">
        <v>33132.199999999997</v>
      </c>
    </row>
    <row r="99" spans="5:11" x14ac:dyDescent="0.3">
      <c r="E99" s="1" t="str">
        <f>_xlfn.CONCAT(tab_consolida[[#This Row],[Origem]],tab_consolida[[#This Row],[Mês]])</f>
        <v>Realizado43101</v>
      </c>
      <c r="F99" s="1" t="str">
        <f>_xlfn.CONCAT(tab_consolida[[#This Row],[Origem]],tab_consolida[[#This Row],[Depto]])</f>
        <v>RealizadoDiretoria</v>
      </c>
      <c r="G99" s="1" t="str">
        <f>_xlfn.CONCAT(tab_consolida[[#This Row],[Origem]],tab_consolida[[#This Row],[Mês]],tab_consolida[[#This Row],[Depto]])</f>
        <v>Realizado43101Diretoria</v>
      </c>
      <c r="H99" s="1" t="s">
        <v>25</v>
      </c>
      <c r="I99" s="13">
        <v>43101</v>
      </c>
      <c r="J99" s="1" t="s">
        <v>17</v>
      </c>
      <c r="K99" s="14">
        <v>28050.649999999998</v>
      </c>
    </row>
    <row r="100" spans="5:11" x14ac:dyDescent="0.3">
      <c r="E100" s="1" t="str">
        <f>_xlfn.CONCAT(tab_consolida[[#This Row],[Origem]],tab_consolida[[#This Row],[Mês]])</f>
        <v>Realizado43101</v>
      </c>
      <c r="F100" s="1" t="str">
        <f>_xlfn.CONCAT(tab_consolida[[#This Row],[Origem]],tab_consolida[[#This Row],[Depto]])</f>
        <v>RealizadoComercial</v>
      </c>
      <c r="G100" s="1" t="str">
        <f>_xlfn.CONCAT(tab_consolida[[#This Row],[Origem]],tab_consolida[[#This Row],[Mês]],tab_consolida[[#This Row],[Depto]])</f>
        <v>Realizado43101Comercial</v>
      </c>
      <c r="H100" s="1" t="s">
        <v>25</v>
      </c>
      <c r="I100" s="13">
        <v>43101</v>
      </c>
      <c r="J100" s="1" t="s">
        <v>18</v>
      </c>
      <c r="K100" s="14">
        <v>24341.85</v>
      </c>
    </row>
    <row r="101" spans="5:11" x14ac:dyDescent="0.3">
      <c r="E101" s="1" t="str">
        <f>_xlfn.CONCAT(tab_consolida[[#This Row],[Origem]],tab_consolida[[#This Row],[Mês]])</f>
        <v>Realizado43101</v>
      </c>
      <c r="F101" s="1" t="str">
        <f>_xlfn.CONCAT(tab_consolida[[#This Row],[Origem]],tab_consolida[[#This Row],[Depto]])</f>
        <v>RealizadoContabilidade</v>
      </c>
      <c r="G101" s="1" t="str">
        <f>_xlfn.CONCAT(tab_consolida[[#This Row],[Origem]],tab_consolida[[#This Row],[Mês]],tab_consolida[[#This Row],[Depto]])</f>
        <v>Realizado43101Contabilidade</v>
      </c>
      <c r="H101" s="1" t="s">
        <v>25</v>
      </c>
      <c r="I101" s="13">
        <v>43101</v>
      </c>
      <c r="J101" s="1" t="s">
        <v>19</v>
      </c>
      <c r="K101" s="14">
        <v>34807.049999999996</v>
      </c>
    </row>
    <row r="102" spans="5:11" x14ac:dyDescent="0.3">
      <c r="E102" s="1" t="str">
        <f>_xlfn.CONCAT(tab_consolida[[#This Row],[Origem]],tab_consolida[[#This Row],[Mês]])</f>
        <v>Realizado43101</v>
      </c>
      <c r="F102" s="1" t="str">
        <f>_xlfn.CONCAT(tab_consolida[[#This Row],[Origem]],tab_consolida[[#This Row],[Depto]])</f>
        <v>RealizadoFinanceiro</v>
      </c>
      <c r="G102" s="1" t="str">
        <f>_xlfn.CONCAT(tab_consolida[[#This Row],[Origem]],tab_consolida[[#This Row],[Mês]],tab_consolida[[#This Row],[Depto]])</f>
        <v>Realizado43101Financeiro</v>
      </c>
      <c r="H102" s="1" t="s">
        <v>25</v>
      </c>
      <c r="I102" s="13">
        <v>43101</v>
      </c>
      <c r="J102" s="1" t="s">
        <v>20</v>
      </c>
      <c r="K102" s="14">
        <v>21933.599999999999</v>
      </c>
    </row>
    <row r="103" spans="5:11" x14ac:dyDescent="0.3">
      <c r="E103" s="1" t="str">
        <f>_xlfn.CONCAT(tab_consolida[[#This Row],[Origem]],tab_consolida[[#This Row],[Mês]])</f>
        <v>Realizado43101</v>
      </c>
      <c r="F103" s="1" t="str">
        <f>_xlfn.CONCAT(tab_consolida[[#This Row],[Origem]],tab_consolida[[#This Row],[Depto]])</f>
        <v>RealizadoRecurso Humanos</v>
      </c>
      <c r="G103" s="1" t="str">
        <f>_xlfn.CONCAT(tab_consolida[[#This Row],[Origem]],tab_consolida[[#This Row],[Mês]],tab_consolida[[#This Row],[Depto]])</f>
        <v>Realizado43101Recurso Humanos</v>
      </c>
      <c r="H103" s="1" t="s">
        <v>25</v>
      </c>
      <c r="I103" s="13">
        <v>43101</v>
      </c>
      <c r="J103" s="1" t="s">
        <v>21</v>
      </c>
      <c r="K103" s="14">
        <v>35222.199999999997</v>
      </c>
    </row>
    <row r="104" spans="5:11" x14ac:dyDescent="0.3">
      <c r="E104" s="1" t="str">
        <f>_xlfn.CONCAT(tab_consolida[[#This Row],[Origem]],tab_consolida[[#This Row],[Mês]])</f>
        <v>Realizado43101</v>
      </c>
      <c r="F104" s="1" t="str">
        <f>_xlfn.CONCAT(tab_consolida[[#This Row],[Origem]],tab_consolida[[#This Row],[Depto]])</f>
        <v>RealizadoProdução</v>
      </c>
      <c r="G104" s="1" t="str">
        <f>_xlfn.CONCAT(tab_consolida[[#This Row],[Origem]],tab_consolida[[#This Row],[Mês]],tab_consolida[[#This Row],[Depto]])</f>
        <v>Realizado43101Produção</v>
      </c>
      <c r="H104" s="1" t="s">
        <v>25</v>
      </c>
      <c r="I104" s="13">
        <v>43101</v>
      </c>
      <c r="J104" s="1" t="s">
        <v>22</v>
      </c>
      <c r="K104" s="14">
        <v>31810.75</v>
      </c>
    </row>
    <row r="105" spans="5:11" x14ac:dyDescent="0.3">
      <c r="E105" s="1" t="str">
        <f>_xlfn.CONCAT(tab_consolida[[#This Row],[Origem]],tab_consolida[[#This Row],[Mês]])</f>
        <v>Realizado43101</v>
      </c>
      <c r="F105" s="1" t="str">
        <f>_xlfn.CONCAT(tab_consolida[[#This Row],[Origem]],tab_consolida[[#This Row],[Depto]])</f>
        <v>RealizadoTI</v>
      </c>
      <c r="G105" s="1" t="str">
        <f>_xlfn.CONCAT(tab_consolida[[#This Row],[Origem]],tab_consolida[[#This Row],[Mês]],tab_consolida[[#This Row],[Depto]])</f>
        <v>Realizado43101TI</v>
      </c>
      <c r="H105" s="1" t="s">
        <v>25</v>
      </c>
      <c r="I105" s="13">
        <v>43101</v>
      </c>
      <c r="J105" s="1" t="s">
        <v>23</v>
      </c>
      <c r="K105" s="14">
        <v>25500.85</v>
      </c>
    </row>
    <row r="106" spans="5:11" x14ac:dyDescent="0.3">
      <c r="E106" s="1" t="str">
        <f>_xlfn.CONCAT(tab_consolida[[#This Row],[Origem]],tab_consolida[[#This Row],[Mês]])</f>
        <v>Realizado43132</v>
      </c>
      <c r="F106" s="1" t="str">
        <f>_xlfn.CONCAT(tab_consolida[[#This Row],[Origem]],tab_consolida[[#This Row],[Depto]])</f>
        <v>RealizadoPrêsidencia</v>
      </c>
      <c r="G106" s="1" t="str">
        <f>_xlfn.CONCAT(tab_consolida[[#This Row],[Origem]],tab_consolida[[#This Row],[Mês]],tab_consolida[[#This Row],[Depto]])</f>
        <v>Realizado43132Prêsidencia</v>
      </c>
      <c r="H106" s="1" t="s">
        <v>25</v>
      </c>
      <c r="I106" s="13">
        <v>43132</v>
      </c>
      <c r="J106" s="1" t="s">
        <v>16</v>
      </c>
      <c r="K106" s="14">
        <v>31761.35</v>
      </c>
    </row>
    <row r="107" spans="5:11" x14ac:dyDescent="0.3">
      <c r="E107" s="1" t="str">
        <f>_xlfn.CONCAT(tab_consolida[[#This Row],[Origem]],tab_consolida[[#This Row],[Mês]])</f>
        <v>Realizado43132</v>
      </c>
      <c r="F107" s="1" t="str">
        <f>_xlfn.CONCAT(tab_consolida[[#This Row],[Origem]],tab_consolida[[#This Row],[Depto]])</f>
        <v>RealizadoDiretoria</v>
      </c>
      <c r="G107" s="1" t="str">
        <f>_xlfn.CONCAT(tab_consolida[[#This Row],[Origem]],tab_consolida[[#This Row],[Mês]],tab_consolida[[#This Row],[Depto]])</f>
        <v>Realizado43132Diretoria</v>
      </c>
      <c r="H107" s="1" t="s">
        <v>25</v>
      </c>
      <c r="I107" s="13">
        <v>43132</v>
      </c>
      <c r="J107" s="1" t="s">
        <v>17</v>
      </c>
      <c r="K107" s="14">
        <v>37745.4</v>
      </c>
    </row>
    <row r="108" spans="5:11" x14ac:dyDescent="0.3">
      <c r="E108" s="1" t="str">
        <f>_xlfn.CONCAT(tab_consolida[[#This Row],[Origem]],tab_consolida[[#This Row],[Mês]])</f>
        <v>Realizado43132</v>
      </c>
      <c r="F108" s="1" t="str">
        <f>_xlfn.CONCAT(tab_consolida[[#This Row],[Origem]],tab_consolida[[#This Row],[Depto]])</f>
        <v>RealizadoComercial</v>
      </c>
      <c r="G108" s="1" t="str">
        <f>_xlfn.CONCAT(tab_consolida[[#This Row],[Origem]],tab_consolida[[#This Row],[Mês]],tab_consolida[[#This Row],[Depto]])</f>
        <v>Realizado43132Comercial</v>
      </c>
      <c r="H108" s="1" t="s">
        <v>25</v>
      </c>
      <c r="I108" s="13">
        <v>43132</v>
      </c>
      <c r="J108" s="1" t="s">
        <v>18</v>
      </c>
      <c r="K108" s="14">
        <v>35898.6</v>
      </c>
    </row>
    <row r="109" spans="5:11" x14ac:dyDescent="0.3">
      <c r="E109" s="1" t="str">
        <f>_xlfn.CONCAT(tab_consolida[[#This Row],[Origem]],tab_consolida[[#This Row],[Mês]])</f>
        <v>Realizado43132</v>
      </c>
      <c r="F109" s="1" t="str">
        <f>_xlfn.CONCAT(tab_consolida[[#This Row],[Origem]],tab_consolida[[#This Row],[Depto]])</f>
        <v>RealizadoContabilidade</v>
      </c>
      <c r="G109" s="1" t="str">
        <f>_xlfn.CONCAT(tab_consolida[[#This Row],[Origem]],tab_consolida[[#This Row],[Mês]],tab_consolida[[#This Row],[Depto]])</f>
        <v>Realizado43132Contabilidade</v>
      </c>
      <c r="H109" s="1" t="s">
        <v>25</v>
      </c>
      <c r="I109" s="13">
        <v>43132</v>
      </c>
      <c r="J109" s="1" t="s">
        <v>19</v>
      </c>
      <c r="K109" s="14">
        <v>29232.449999999997</v>
      </c>
    </row>
    <row r="110" spans="5:11" x14ac:dyDescent="0.3">
      <c r="E110" s="1" t="str">
        <f>_xlfn.CONCAT(tab_consolida[[#This Row],[Origem]],tab_consolida[[#This Row],[Mês]])</f>
        <v>Realizado43132</v>
      </c>
      <c r="F110" s="1" t="str">
        <f>_xlfn.CONCAT(tab_consolida[[#This Row],[Origem]],tab_consolida[[#This Row],[Depto]])</f>
        <v>RealizadoFinanceiro</v>
      </c>
      <c r="G110" s="1" t="str">
        <f>_xlfn.CONCAT(tab_consolida[[#This Row],[Origem]],tab_consolida[[#This Row],[Mês]],tab_consolida[[#This Row],[Depto]])</f>
        <v>Realizado43132Financeiro</v>
      </c>
      <c r="H110" s="1" t="s">
        <v>25</v>
      </c>
      <c r="I110" s="13">
        <v>43132</v>
      </c>
      <c r="J110" s="1" t="s">
        <v>20</v>
      </c>
      <c r="K110" s="14">
        <v>37373</v>
      </c>
    </row>
    <row r="111" spans="5:11" x14ac:dyDescent="0.3">
      <c r="E111" s="1" t="str">
        <f>_xlfn.CONCAT(tab_consolida[[#This Row],[Origem]],tab_consolida[[#This Row],[Mês]])</f>
        <v>Realizado43132</v>
      </c>
      <c r="F111" s="1" t="str">
        <f>_xlfn.CONCAT(tab_consolida[[#This Row],[Origem]],tab_consolida[[#This Row],[Depto]])</f>
        <v>RealizadoRecurso Humanos</v>
      </c>
      <c r="G111" s="1" t="str">
        <f>_xlfn.CONCAT(tab_consolida[[#This Row],[Origem]],tab_consolida[[#This Row],[Mês]],tab_consolida[[#This Row],[Depto]])</f>
        <v>Realizado43132Recurso Humanos</v>
      </c>
      <c r="H111" s="1" t="s">
        <v>25</v>
      </c>
      <c r="I111" s="13">
        <v>43132</v>
      </c>
      <c r="J111" s="1" t="s">
        <v>21</v>
      </c>
      <c r="K111" s="14">
        <v>20191.3</v>
      </c>
    </row>
    <row r="112" spans="5:11" x14ac:dyDescent="0.3">
      <c r="E112" s="1" t="str">
        <f>_xlfn.CONCAT(tab_consolida[[#This Row],[Origem]],tab_consolida[[#This Row],[Mês]])</f>
        <v>Realizado43132</v>
      </c>
      <c r="F112" s="1" t="str">
        <f>_xlfn.CONCAT(tab_consolida[[#This Row],[Origem]],tab_consolida[[#This Row],[Depto]])</f>
        <v>RealizadoProdução</v>
      </c>
      <c r="G112" s="1" t="str">
        <f>_xlfn.CONCAT(tab_consolida[[#This Row],[Origem]],tab_consolida[[#This Row],[Mês]],tab_consolida[[#This Row],[Depto]])</f>
        <v>Realizado43132Produção</v>
      </c>
      <c r="H112" s="1" t="s">
        <v>25</v>
      </c>
      <c r="I112" s="13">
        <v>43132</v>
      </c>
      <c r="J112" s="1" t="s">
        <v>22</v>
      </c>
      <c r="K112" s="14">
        <v>33074.25</v>
      </c>
    </row>
    <row r="113" spans="5:11" x14ac:dyDescent="0.3">
      <c r="E113" s="1" t="str">
        <f>_xlfn.CONCAT(tab_consolida[[#This Row],[Origem]],tab_consolida[[#This Row],[Mês]])</f>
        <v>Realizado43132</v>
      </c>
      <c r="F113" s="1" t="str">
        <f>_xlfn.CONCAT(tab_consolida[[#This Row],[Origem]],tab_consolida[[#This Row],[Depto]])</f>
        <v>RealizadoTI</v>
      </c>
      <c r="G113" s="1" t="str">
        <f>_xlfn.CONCAT(tab_consolida[[#This Row],[Origem]],tab_consolida[[#This Row],[Mês]],tab_consolida[[#This Row],[Depto]])</f>
        <v>Realizado43132TI</v>
      </c>
      <c r="H113" s="1" t="s">
        <v>25</v>
      </c>
      <c r="I113" s="13">
        <v>43132</v>
      </c>
      <c r="J113" s="1" t="s">
        <v>23</v>
      </c>
      <c r="K113" s="14">
        <v>37346.400000000001</v>
      </c>
    </row>
    <row r="114" spans="5:11" x14ac:dyDescent="0.3">
      <c r="E114" s="1" t="str">
        <f>_xlfn.CONCAT(tab_consolida[[#This Row],[Origem]],tab_consolida[[#This Row],[Mês]])</f>
        <v>Realizado43160</v>
      </c>
      <c r="F114" s="1" t="str">
        <f>_xlfn.CONCAT(tab_consolida[[#This Row],[Origem]],tab_consolida[[#This Row],[Depto]])</f>
        <v>RealizadoPrêsidencia</v>
      </c>
      <c r="G114" s="1" t="str">
        <f>_xlfn.CONCAT(tab_consolida[[#This Row],[Origem]],tab_consolida[[#This Row],[Mês]],tab_consolida[[#This Row],[Depto]])</f>
        <v>Realizado43160Prêsidencia</v>
      </c>
      <c r="H114" s="1" t="s">
        <v>25</v>
      </c>
      <c r="I114" s="13">
        <v>43160</v>
      </c>
      <c r="J114" s="1" t="s">
        <v>16</v>
      </c>
      <c r="K114" s="14">
        <v>23072.649999999998</v>
      </c>
    </row>
    <row r="115" spans="5:11" x14ac:dyDescent="0.3">
      <c r="E115" s="1" t="str">
        <f>_xlfn.CONCAT(tab_consolida[[#This Row],[Origem]],tab_consolida[[#This Row],[Mês]])</f>
        <v>Realizado43160</v>
      </c>
      <c r="F115" s="1" t="str">
        <f>_xlfn.CONCAT(tab_consolida[[#This Row],[Origem]],tab_consolida[[#This Row],[Depto]])</f>
        <v>RealizadoDiretoria</v>
      </c>
      <c r="G115" s="1" t="str">
        <f>_xlfn.CONCAT(tab_consolida[[#This Row],[Origem]],tab_consolida[[#This Row],[Mês]],tab_consolida[[#This Row],[Depto]])</f>
        <v>Realizado43160Diretoria</v>
      </c>
      <c r="H115" s="1" t="s">
        <v>25</v>
      </c>
      <c r="I115" s="13">
        <v>43160</v>
      </c>
      <c r="J115" s="1" t="s">
        <v>17</v>
      </c>
      <c r="K115" s="14">
        <v>21848.1</v>
      </c>
    </row>
    <row r="116" spans="5:11" x14ac:dyDescent="0.3">
      <c r="E116" s="1" t="str">
        <f>_xlfn.CONCAT(tab_consolida[[#This Row],[Origem]],tab_consolida[[#This Row],[Mês]])</f>
        <v>Realizado43160</v>
      </c>
      <c r="F116" s="1" t="str">
        <f>_xlfn.CONCAT(tab_consolida[[#This Row],[Origem]],tab_consolida[[#This Row],[Depto]])</f>
        <v>RealizadoComercial</v>
      </c>
      <c r="G116" s="1" t="str">
        <f>_xlfn.CONCAT(tab_consolida[[#This Row],[Origem]],tab_consolida[[#This Row],[Mês]],tab_consolida[[#This Row],[Depto]])</f>
        <v>Realizado43160Comercial</v>
      </c>
      <c r="H116" s="1" t="s">
        <v>25</v>
      </c>
      <c r="I116" s="13">
        <v>43160</v>
      </c>
      <c r="J116" s="1" t="s">
        <v>18</v>
      </c>
      <c r="K116" s="14">
        <v>33492.25</v>
      </c>
    </row>
    <row r="117" spans="5:11" x14ac:dyDescent="0.3">
      <c r="E117" s="1" t="str">
        <f>_xlfn.CONCAT(tab_consolida[[#This Row],[Origem]],tab_consolida[[#This Row],[Mês]])</f>
        <v>Realizado43160</v>
      </c>
      <c r="F117" s="1" t="str">
        <f>_xlfn.CONCAT(tab_consolida[[#This Row],[Origem]],tab_consolida[[#This Row],[Depto]])</f>
        <v>RealizadoContabilidade</v>
      </c>
      <c r="G117" s="1" t="str">
        <f>_xlfn.CONCAT(tab_consolida[[#This Row],[Origem]],tab_consolida[[#This Row],[Mês]],tab_consolida[[#This Row],[Depto]])</f>
        <v>Realizado43160Contabilidade</v>
      </c>
      <c r="H117" s="1" t="s">
        <v>25</v>
      </c>
      <c r="I117" s="13">
        <v>43160</v>
      </c>
      <c r="J117" s="1" t="s">
        <v>19</v>
      </c>
      <c r="K117" s="14">
        <v>21558.35</v>
      </c>
    </row>
    <row r="118" spans="5:11" x14ac:dyDescent="0.3">
      <c r="E118" s="1" t="str">
        <f>_xlfn.CONCAT(tab_consolida[[#This Row],[Origem]],tab_consolida[[#This Row],[Mês]])</f>
        <v>Realizado43160</v>
      </c>
      <c r="F118" s="1" t="str">
        <f>_xlfn.CONCAT(tab_consolida[[#This Row],[Origem]],tab_consolida[[#This Row],[Depto]])</f>
        <v>RealizadoFinanceiro</v>
      </c>
      <c r="G118" s="1" t="str">
        <f>_xlfn.CONCAT(tab_consolida[[#This Row],[Origem]],tab_consolida[[#This Row],[Mês]],tab_consolida[[#This Row],[Depto]])</f>
        <v>Realizado43160Financeiro</v>
      </c>
      <c r="H118" s="1" t="s">
        <v>25</v>
      </c>
      <c r="I118" s="13">
        <v>43160</v>
      </c>
      <c r="J118" s="1" t="s">
        <v>20</v>
      </c>
      <c r="K118" s="14">
        <v>30821.8</v>
      </c>
    </row>
    <row r="119" spans="5:11" x14ac:dyDescent="0.3">
      <c r="E119" s="1" t="str">
        <f>_xlfn.CONCAT(tab_consolida[[#This Row],[Origem]],tab_consolida[[#This Row],[Mês]])</f>
        <v>Realizado43160</v>
      </c>
      <c r="F119" s="1" t="str">
        <f>_xlfn.CONCAT(tab_consolida[[#This Row],[Origem]],tab_consolida[[#This Row],[Depto]])</f>
        <v>RealizadoRecurso Humanos</v>
      </c>
      <c r="G119" s="1" t="str">
        <f>_xlfn.CONCAT(tab_consolida[[#This Row],[Origem]],tab_consolida[[#This Row],[Mês]],tab_consolida[[#This Row],[Depto]])</f>
        <v>Realizado43160Recurso Humanos</v>
      </c>
      <c r="H119" s="1" t="s">
        <v>25</v>
      </c>
      <c r="I119" s="13">
        <v>43160</v>
      </c>
      <c r="J119" s="1" t="s">
        <v>21</v>
      </c>
      <c r="K119" s="14">
        <v>30666.949999999997</v>
      </c>
    </row>
    <row r="120" spans="5:11" x14ac:dyDescent="0.3">
      <c r="E120" s="1" t="str">
        <f>_xlfn.CONCAT(tab_consolida[[#This Row],[Origem]],tab_consolida[[#This Row],[Mês]])</f>
        <v>Realizado43160</v>
      </c>
      <c r="F120" s="1" t="str">
        <f>_xlfn.CONCAT(tab_consolida[[#This Row],[Origem]],tab_consolida[[#This Row],[Depto]])</f>
        <v>RealizadoProdução</v>
      </c>
      <c r="G120" s="1" t="str">
        <f>_xlfn.CONCAT(tab_consolida[[#This Row],[Origem]],tab_consolida[[#This Row],[Mês]],tab_consolida[[#This Row],[Depto]])</f>
        <v>Realizado43160Produção</v>
      </c>
      <c r="H120" s="1" t="s">
        <v>25</v>
      </c>
      <c r="I120" s="13">
        <v>43160</v>
      </c>
      <c r="J120" s="1" t="s">
        <v>22</v>
      </c>
      <c r="K120" s="14">
        <v>32279.1</v>
      </c>
    </row>
    <row r="121" spans="5:11" x14ac:dyDescent="0.3">
      <c r="E121" s="1" t="str">
        <f>_xlfn.CONCAT(tab_consolida[[#This Row],[Origem]],tab_consolida[[#This Row],[Mês]])</f>
        <v>Realizado43160</v>
      </c>
      <c r="F121" s="1" t="str">
        <f>_xlfn.CONCAT(tab_consolida[[#This Row],[Origem]],tab_consolida[[#This Row],[Depto]])</f>
        <v>RealizadoTI</v>
      </c>
      <c r="G121" s="1" t="str">
        <f>_xlfn.CONCAT(tab_consolida[[#This Row],[Origem]],tab_consolida[[#This Row],[Mês]],tab_consolida[[#This Row],[Depto]])</f>
        <v>Realizado43160TI</v>
      </c>
      <c r="H121" s="1" t="s">
        <v>25</v>
      </c>
      <c r="I121" s="13">
        <v>43160</v>
      </c>
      <c r="J121" s="1" t="s">
        <v>23</v>
      </c>
      <c r="K121" s="14">
        <v>22785.75</v>
      </c>
    </row>
    <row r="122" spans="5:11" x14ac:dyDescent="0.3">
      <c r="E122" s="1" t="str">
        <f>_xlfn.CONCAT(tab_consolida[[#This Row],[Origem]],tab_consolida[[#This Row],[Mês]])</f>
        <v>Realizado43191</v>
      </c>
      <c r="F122" s="1" t="str">
        <f>_xlfn.CONCAT(tab_consolida[[#This Row],[Origem]],tab_consolida[[#This Row],[Depto]])</f>
        <v>RealizadoPrêsidencia</v>
      </c>
      <c r="G122" s="1" t="str">
        <f>_xlfn.CONCAT(tab_consolida[[#This Row],[Origem]],tab_consolida[[#This Row],[Mês]],tab_consolida[[#This Row],[Depto]])</f>
        <v>Realizado43191Prêsidencia</v>
      </c>
      <c r="H122" s="1" t="s">
        <v>25</v>
      </c>
      <c r="I122" s="13">
        <v>43191</v>
      </c>
      <c r="J122" s="1" t="s">
        <v>16</v>
      </c>
      <c r="K122" s="14">
        <v>26487.899999999998</v>
      </c>
    </row>
    <row r="123" spans="5:11" x14ac:dyDescent="0.3">
      <c r="E123" s="1" t="str">
        <f>_xlfn.CONCAT(tab_consolida[[#This Row],[Origem]],tab_consolida[[#This Row],[Mês]])</f>
        <v>Realizado43191</v>
      </c>
      <c r="F123" s="1" t="str">
        <f>_xlfn.CONCAT(tab_consolida[[#This Row],[Origem]],tab_consolida[[#This Row],[Depto]])</f>
        <v>RealizadoDiretoria</v>
      </c>
      <c r="G123" s="1" t="str">
        <f>_xlfn.CONCAT(tab_consolida[[#This Row],[Origem]],tab_consolida[[#This Row],[Mês]],tab_consolida[[#This Row],[Depto]])</f>
        <v>Realizado43191Diretoria</v>
      </c>
      <c r="H123" s="1" t="s">
        <v>25</v>
      </c>
      <c r="I123" s="13">
        <v>43191</v>
      </c>
      <c r="J123" s="1" t="s">
        <v>17</v>
      </c>
      <c r="K123" s="14">
        <v>36006.9</v>
      </c>
    </row>
    <row r="124" spans="5:11" x14ac:dyDescent="0.3">
      <c r="E124" s="1" t="str">
        <f>_xlfn.CONCAT(tab_consolida[[#This Row],[Origem]],tab_consolida[[#This Row],[Mês]])</f>
        <v>Realizado43191</v>
      </c>
      <c r="F124" s="1" t="str">
        <f>_xlfn.CONCAT(tab_consolida[[#This Row],[Origem]],tab_consolida[[#This Row],[Depto]])</f>
        <v>RealizadoComercial</v>
      </c>
      <c r="G124" s="1" t="str">
        <f>_xlfn.CONCAT(tab_consolida[[#This Row],[Origem]],tab_consolida[[#This Row],[Mês]],tab_consolida[[#This Row],[Depto]])</f>
        <v>Realizado43191Comercial</v>
      </c>
      <c r="H124" s="1" t="s">
        <v>25</v>
      </c>
      <c r="I124" s="13">
        <v>43191</v>
      </c>
      <c r="J124" s="1" t="s">
        <v>18</v>
      </c>
      <c r="K124" s="14">
        <v>27000.899999999998</v>
      </c>
    </row>
    <row r="125" spans="5:11" x14ac:dyDescent="0.3">
      <c r="E125" s="1" t="str">
        <f>_xlfn.CONCAT(tab_consolida[[#This Row],[Origem]],tab_consolida[[#This Row],[Mês]])</f>
        <v>Realizado43191</v>
      </c>
      <c r="F125" s="1" t="str">
        <f>_xlfn.CONCAT(tab_consolida[[#This Row],[Origem]],tab_consolida[[#This Row],[Depto]])</f>
        <v>RealizadoContabilidade</v>
      </c>
      <c r="G125" s="1" t="str">
        <f>_xlfn.CONCAT(tab_consolida[[#This Row],[Origem]],tab_consolida[[#This Row],[Mês]],tab_consolida[[#This Row],[Depto]])</f>
        <v>Realizado43191Contabilidade</v>
      </c>
      <c r="H125" s="1" t="s">
        <v>25</v>
      </c>
      <c r="I125" s="13">
        <v>43191</v>
      </c>
      <c r="J125" s="1" t="s">
        <v>19</v>
      </c>
      <c r="K125" s="14">
        <v>23725.3</v>
      </c>
    </row>
    <row r="126" spans="5:11" x14ac:dyDescent="0.3">
      <c r="E126" s="1" t="str">
        <f>_xlfn.CONCAT(tab_consolida[[#This Row],[Origem]],tab_consolida[[#This Row],[Mês]])</f>
        <v>Realizado43191</v>
      </c>
      <c r="F126" s="1" t="str">
        <f>_xlfn.CONCAT(tab_consolida[[#This Row],[Origem]],tab_consolida[[#This Row],[Depto]])</f>
        <v>RealizadoFinanceiro</v>
      </c>
      <c r="G126" s="1" t="str">
        <f>_xlfn.CONCAT(tab_consolida[[#This Row],[Origem]],tab_consolida[[#This Row],[Mês]],tab_consolida[[#This Row],[Depto]])</f>
        <v>Realizado43191Financeiro</v>
      </c>
      <c r="H126" s="1" t="s">
        <v>25</v>
      </c>
      <c r="I126" s="13">
        <v>43191</v>
      </c>
      <c r="J126" s="1" t="s">
        <v>20</v>
      </c>
      <c r="K126" s="14">
        <v>37931.599999999999</v>
      </c>
    </row>
    <row r="127" spans="5:11" x14ac:dyDescent="0.3">
      <c r="E127" s="1" t="str">
        <f>_xlfn.CONCAT(tab_consolida[[#This Row],[Origem]],tab_consolida[[#This Row],[Mês]])</f>
        <v>Realizado43191</v>
      </c>
      <c r="F127" s="1" t="str">
        <f>_xlfn.CONCAT(tab_consolida[[#This Row],[Origem]],tab_consolida[[#This Row],[Depto]])</f>
        <v>RealizadoRecurso Humanos</v>
      </c>
      <c r="G127" s="1" t="str">
        <f>_xlfn.CONCAT(tab_consolida[[#This Row],[Origem]],tab_consolida[[#This Row],[Mês]],tab_consolida[[#This Row],[Depto]])</f>
        <v>Realizado43191Recurso Humanos</v>
      </c>
      <c r="H127" s="1" t="s">
        <v>25</v>
      </c>
      <c r="I127" s="13">
        <v>43191</v>
      </c>
      <c r="J127" s="1" t="s">
        <v>21</v>
      </c>
      <c r="K127" s="14">
        <v>26930.6</v>
      </c>
    </row>
    <row r="128" spans="5:11" x14ac:dyDescent="0.3">
      <c r="E128" s="1" t="str">
        <f>_xlfn.CONCAT(tab_consolida[[#This Row],[Origem]],tab_consolida[[#This Row],[Mês]])</f>
        <v>Realizado43191</v>
      </c>
      <c r="F128" s="1" t="str">
        <f>_xlfn.CONCAT(tab_consolida[[#This Row],[Origem]],tab_consolida[[#This Row],[Depto]])</f>
        <v>RealizadoProdução</v>
      </c>
      <c r="G128" s="1" t="str">
        <f>_xlfn.CONCAT(tab_consolida[[#This Row],[Origem]],tab_consolida[[#This Row],[Mês]],tab_consolida[[#This Row],[Depto]])</f>
        <v>Realizado43191Produção</v>
      </c>
      <c r="H128" s="1" t="s">
        <v>25</v>
      </c>
      <c r="I128" s="13">
        <v>43191</v>
      </c>
      <c r="J128" s="1" t="s">
        <v>22</v>
      </c>
      <c r="K128" s="14">
        <v>28398.35</v>
      </c>
    </row>
    <row r="129" spans="5:11" x14ac:dyDescent="0.3">
      <c r="E129" s="1" t="str">
        <f>_xlfn.CONCAT(tab_consolida[[#This Row],[Origem]],tab_consolida[[#This Row],[Mês]])</f>
        <v>Realizado43191</v>
      </c>
      <c r="F129" s="1" t="str">
        <f>_xlfn.CONCAT(tab_consolida[[#This Row],[Origem]],tab_consolida[[#This Row],[Depto]])</f>
        <v>RealizadoTI</v>
      </c>
      <c r="G129" s="1" t="str">
        <f>_xlfn.CONCAT(tab_consolida[[#This Row],[Origem]],tab_consolida[[#This Row],[Mês]],tab_consolida[[#This Row],[Depto]])</f>
        <v>Realizado43191TI</v>
      </c>
      <c r="H129" s="1" t="s">
        <v>25</v>
      </c>
      <c r="I129" s="13">
        <v>43191</v>
      </c>
      <c r="J129" s="1" t="s">
        <v>23</v>
      </c>
      <c r="K129" s="14">
        <v>19875.899999999998</v>
      </c>
    </row>
    <row r="130" spans="5:11" x14ac:dyDescent="0.3">
      <c r="E130" s="1" t="str">
        <f>_xlfn.CONCAT(tab_consolida[[#This Row],[Origem]],tab_consolida[[#This Row],[Mês]])</f>
        <v>Realizado43221</v>
      </c>
      <c r="F130" s="1" t="str">
        <f>_xlfn.CONCAT(tab_consolida[[#This Row],[Origem]],tab_consolida[[#This Row],[Depto]])</f>
        <v>RealizadoPrêsidencia</v>
      </c>
      <c r="G130" s="1" t="str">
        <f>_xlfn.CONCAT(tab_consolida[[#This Row],[Origem]],tab_consolida[[#This Row],[Mês]],tab_consolida[[#This Row],[Depto]])</f>
        <v>Realizado43221Prêsidencia</v>
      </c>
      <c r="H130" s="1" t="s">
        <v>25</v>
      </c>
      <c r="I130" s="13">
        <v>43221</v>
      </c>
      <c r="J130" s="1" t="s">
        <v>16</v>
      </c>
      <c r="K130" s="14">
        <v>26044.25</v>
      </c>
    </row>
    <row r="131" spans="5:11" x14ac:dyDescent="0.3">
      <c r="E131" s="1" t="str">
        <f>_xlfn.CONCAT(tab_consolida[[#This Row],[Origem]],tab_consolida[[#This Row],[Mês]])</f>
        <v>Realizado43221</v>
      </c>
      <c r="F131" s="1" t="str">
        <f>_xlfn.CONCAT(tab_consolida[[#This Row],[Origem]],tab_consolida[[#This Row],[Depto]])</f>
        <v>RealizadoDiretoria</v>
      </c>
      <c r="G131" s="1" t="str">
        <f>_xlfn.CONCAT(tab_consolida[[#This Row],[Origem]],tab_consolida[[#This Row],[Mês]],tab_consolida[[#This Row],[Depto]])</f>
        <v>Realizado43221Diretoria</v>
      </c>
      <c r="H131" s="1" t="s">
        <v>25</v>
      </c>
      <c r="I131" s="13">
        <v>43221</v>
      </c>
      <c r="J131" s="1" t="s">
        <v>17</v>
      </c>
      <c r="K131" s="14">
        <v>22360.149999999998</v>
      </c>
    </row>
    <row r="132" spans="5:11" x14ac:dyDescent="0.3">
      <c r="E132" s="1" t="str">
        <f>_xlfn.CONCAT(tab_consolida[[#This Row],[Origem]],tab_consolida[[#This Row],[Mês]])</f>
        <v>Realizado43221</v>
      </c>
      <c r="F132" s="1" t="str">
        <f>_xlfn.CONCAT(tab_consolida[[#This Row],[Origem]],tab_consolida[[#This Row],[Depto]])</f>
        <v>RealizadoComercial</v>
      </c>
      <c r="G132" s="1" t="str">
        <f>_xlfn.CONCAT(tab_consolida[[#This Row],[Origem]],tab_consolida[[#This Row],[Mês]],tab_consolida[[#This Row],[Depto]])</f>
        <v>Realizado43221Comercial</v>
      </c>
      <c r="H132" s="1" t="s">
        <v>25</v>
      </c>
      <c r="I132" s="13">
        <v>43221</v>
      </c>
      <c r="J132" s="1" t="s">
        <v>18</v>
      </c>
      <c r="K132" s="14">
        <v>37931.599999999999</v>
      </c>
    </row>
    <row r="133" spans="5:11" x14ac:dyDescent="0.3">
      <c r="E133" s="1" t="str">
        <f>_xlfn.CONCAT(tab_consolida[[#This Row],[Origem]],tab_consolida[[#This Row],[Mês]])</f>
        <v>Realizado43221</v>
      </c>
      <c r="F133" s="1" t="str">
        <f>_xlfn.CONCAT(tab_consolida[[#This Row],[Origem]],tab_consolida[[#This Row],[Depto]])</f>
        <v>RealizadoContabilidade</v>
      </c>
      <c r="G133" s="1" t="str">
        <f>_xlfn.CONCAT(tab_consolida[[#This Row],[Origem]],tab_consolida[[#This Row],[Mês]],tab_consolida[[#This Row],[Depto]])</f>
        <v>Realizado43221Contabilidade</v>
      </c>
      <c r="H133" s="1" t="s">
        <v>25</v>
      </c>
      <c r="I133" s="13">
        <v>43221</v>
      </c>
      <c r="J133" s="1" t="s">
        <v>19</v>
      </c>
      <c r="K133" s="14">
        <v>29531.699999999997</v>
      </c>
    </row>
    <row r="134" spans="5:11" x14ac:dyDescent="0.3">
      <c r="E134" s="1" t="str">
        <f>_xlfn.CONCAT(tab_consolida[[#This Row],[Origem]],tab_consolida[[#This Row],[Mês]])</f>
        <v>Realizado43221</v>
      </c>
      <c r="F134" s="1" t="str">
        <f>_xlfn.CONCAT(tab_consolida[[#This Row],[Origem]],tab_consolida[[#This Row],[Depto]])</f>
        <v>RealizadoFinanceiro</v>
      </c>
      <c r="G134" s="1" t="str">
        <f>_xlfn.CONCAT(tab_consolida[[#This Row],[Origem]],tab_consolida[[#This Row],[Mês]],tab_consolida[[#This Row],[Depto]])</f>
        <v>Realizado43221Financeiro</v>
      </c>
      <c r="H134" s="1" t="s">
        <v>25</v>
      </c>
      <c r="I134" s="13">
        <v>43221</v>
      </c>
      <c r="J134" s="1" t="s">
        <v>20</v>
      </c>
      <c r="K134" s="14">
        <v>34082.199999999997</v>
      </c>
    </row>
    <row r="135" spans="5:11" x14ac:dyDescent="0.3">
      <c r="E135" s="1" t="str">
        <f>_xlfn.CONCAT(tab_consolida[[#This Row],[Origem]],tab_consolida[[#This Row],[Mês]])</f>
        <v>Realizado43221</v>
      </c>
      <c r="F135" s="1" t="str">
        <f>_xlfn.CONCAT(tab_consolida[[#This Row],[Origem]],tab_consolida[[#This Row],[Depto]])</f>
        <v>RealizadoRecurso Humanos</v>
      </c>
      <c r="G135" s="1" t="str">
        <f>_xlfn.CONCAT(tab_consolida[[#This Row],[Origem]],tab_consolida[[#This Row],[Mês]],tab_consolida[[#This Row],[Depto]])</f>
        <v>Realizado43221Recurso Humanos</v>
      </c>
      <c r="H135" s="1" t="s">
        <v>25</v>
      </c>
      <c r="I135" s="13">
        <v>43221</v>
      </c>
      <c r="J135" s="1" t="s">
        <v>21</v>
      </c>
      <c r="K135" s="14">
        <v>27304.899999999998</v>
      </c>
    </row>
    <row r="136" spans="5:11" x14ac:dyDescent="0.3">
      <c r="E136" s="1" t="str">
        <f>_xlfn.CONCAT(tab_consolida[[#This Row],[Origem]],tab_consolida[[#This Row],[Mês]])</f>
        <v>Realizado43221</v>
      </c>
      <c r="F136" s="1" t="str">
        <f>_xlfn.CONCAT(tab_consolida[[#This Row],[Origem]],tab_consolida[[#This Row],[Depto]])</f>
        <v>RealizadoProdução</v>
      </c>
      <c r="G136" s="1" t="str">
        <f>_xlfn.CONCAT(tab_consolida[[#This Row],[Origem]],tab_consolida[[#This Row],[Mês]],tab_consolida[[#This Row],[Depto]])</f>
        <v>Realizado43221Produção</v>
      </c>
      <c r="H136" s="1" t="s">
        <v>25</v>
      </c>
      <c r="I136" s="13">
        <v>43221</v>
      </c>
      <c r="J136" s="1" t="s">
        <v>22</v>
      </c>
      <c r="K136" s="14">
        <v>21674.25</v>
      </c>
    </row>
    <row r="137" spans="5:11" x14ac:dyDescent="0.3">
      <c r="E137" s="1" t="str">
        <f>_xlfn.CONCAT(tab_consolida[[#This Row],[Origem]],tab_consolida[[#This Row],[Mês]])</f>
        <v>Realizado43221</v>
      </c>
      <c r="F137" s="1" t="str">
        <f>_xlfn.CONCAT(tab_consolida[[#This Row],[Origem]],tab_consolida[[#This Row],[Depto]])</f>
        <v>RealizadoTI</v>
      </c>
      <c r="G137" s="1" t="str">
        <f>_xlfn.CONCAT(tab_consolida[[#This Row],[Origem]],tab_consolida[[#This Row],[Mês]],tab_consolida[[#This Row],[Depto]])</f>
        <v>Realizado43221TI</v>
      </c>
      <c r="H137" s="1" t="s">
        <v>25</v>
      </c>
      <c r="I137" s="13">
        <v>43221</v>
      </c>
      <c r="J137" s="1" t="s">
        <v>23</v>
      </c>
      <c r="K137" s="14">
        <v>36592.1</v>
      </c>
    </row>
    <row r="138" spans="5:11" x14ac:dyDescent="0.3">
      <c r="E138" s="1" t="str">
        <f>_xlfn.CONCAT(tab_consolida[[#This Row],[Origem]],tab_consolida[[#This Row],[Mês]])</f>
        <v>Realizado43252</v>
      </c>
      <c r="F138" s="1" t="str">
        <f>_xlfn.CONCAT(tab_consolida[[#This Row],[Origem]],tab_consolida[[#This Row],[Depto]])</f>
        <v>RealizadoPrêsidencia</v>
      </c>
      <c r="G138" s="1" t="str">
        <f>_xlfn.CONCAT(tab_consolida[[#This Row],[Origem]],tab_consolida[[#This Row],[Mês]],tab_consolida[[#This Row],[Depto]])</f>
        <v>Realizado43252Prêsidencia</v>
      </c>
      <c r="H138" s="1" t="s">
        <v>25</v>
      </c>
      <c r="I138" s="13">
        <v>43252</v>
      </c>
      <c r="J138" s="1" t="s">
        <v>16</v>
      </c>
      <c r="K138" s="14">
        <v>25134.149999999998</v>
      </c>
    </row>
    <row r="139" spans="5:11" x14ac:dyDescent="0.3">
      <c r="E139" s="1" t="str">
        <f>_xlfn.CONCAT(tab_consolida[[#This Row],[Origem]],tab_consolida[[#This Row],[Mês]])</f>
        <v>Realizado43252</v>
      </c>
      <c r="F139" s="1" t="str">
        <f>_xlfn.CONCAT(tab_consolida[[#This Row],[Origem]],tab_consolida[[#This Row],[Depto]])</f>
        <v>RealizadoDiretoria</v>
      </c>
      <c r="G139" s="1" t="str">
        <f>_xlfn.CONCAT(tab_consolida[[#This Row],[Origem]],tab_consolida[[#This Row],[Mês]],tab_consolida[[#This Row],[Depto]])</f>
        <v>Realizado43252Diretoria</v>
      </c>
      <c r="H139" s="1" t="s">
        <v>25</v>
      </c>
      <c r="I139" s="13">
        <v>43252</v>
      </c>
      <c r="J139" s="1" t="s">
        <v>17</v>
      </c>
      <c r="K139" s="14">
        <v>26809.949999999997</v>
      </c>
    </row>
    <row r="140" spans="5:11" x14ac:dyDescent="0.3">
      <c r="E140" s="1" t="str">
        <f>_xlfn.CONCAT(tab_consolida[[#This Row],[Origem]],tab_consolida[[#This Row],[Mês]])</f>
        <v>Realizado43252</v>
      </c>
      <c r="F140" s="1" t="str">
        <f>_xlfn.CONCAT(tab_consolida[[#This Row],[Origem]],tab_consolida[[#This Row],[Depto]])</f>
        <v>RealizadoComercial</v>
      </c>
      <c r="G140" s="1" t="str">
        <f>_xlfn.CONCAT(tab_consolida[[#This Row],[Origem]],tab_consolida[[#This Row],[Mês]],tab_consolida[[#This Row],[Depto]])</f>
        <v>Realizado43252Comercial</v>
      </c>
      <c r="H140" s="1" t="s">
        <v>25</v>
      </c>
      <c r="I140" s="13">
        <v>43252</v>
      </c>
      <c r="J140" s="1" t="s">
        <v>18</v>
      </c>
      <c r="K140" s="14">
        <v>36727</v>
      </c>
    </row>
    <row r="141" spans="5:11" x14ac:dyDescent="0.3">
      <c r="E141" s="1" t="str">
        <f>_xlfn.CONCAT(tab_consolida[[#This Row],[Origem]],tab_consolida[[#This Row],[Mês]])</f>
        <v>Realizado43252</v>
      </c>
      <c r="F141" s="1" t="str">
        <f>_xlfn.CONCAT(tab_consolida[[#This Row],[Origem]],tab_consolida[[#This Row],[Depto]])</f>
        <v>RealizadoContabilidade</v>
      </c>
      <c r="G141" s="1" t="str">
        <f>_xlfn.CONCAT(tab_consolida[[#This Row],[Origem]],tab_consolida[[#This Row],[Mês]],tab_consolida[[#This Row],[Depto]])</f>
        <v>Realizado43252Contabilidade</v>
      </c>
      <c r="H141" s="1" t="s">
        <v>25</v>
      </c>
      <c r="I141" s="13">
        <v>43252</v>
      </c>
      <c r="J141" s="1" t="s">
        <v>19</v>
      </c>
      <c r="K141" s="14">
        <v>34091.699999999997</v>
      </c>
    </row>
    <row r="142" spans="5:11" x14ac:dyDescent="0.3">
      <c r="E142" s="1" t="str">
        <f>_xlfn.CONCAT(tab_consolida[[#This Row],[Origem]],tab_consolida[[#This Row],[Mês]])</f>
        <v>Realizado43252</v>
      </c>
      <c r="F142" s="1" t="str">
        <f>_xlfn.CONCAT(tab_consolida[[#This Row],[Origem]],tab_consolida[[#This Row],[Depto]])</f>
        <v>RealizadoFinanceiro</v>
      </c>
      <c r="G142" s="1" t="str">
        <f>_xlfn.CONCAT(tab_consolida[[#This Row],[Origem]],tab_consolida[[#This Row],[Mês]],tab_consolida[[#This Row],[Depto]])</f>
        <v>Realizado43252Financeiro</v>
      </c>
      <c r="H142" s="1" t="s">
        <v>25</v>
      </c>
      <c r="I142" s="13">
        <v>43252</v>
      </c>
      <c r="J142" s="1" t="s">
        <v>20</v>
      </c>
      <c r="K142" s="14">
        <v>37986.699999999997</v>
      </c>
    </row>
    <row r="143" spans="5:11" x14ac:dyDescent="0.3">
      <c r="E143" s="1" t="str">
        <f>_xlfn.CONCAT(tab_consolida[[#This Row],[Origem]],tab_consolida[[#This Row],[Mês]])</f>
        <v>Realizado43252</v>
      </c>
      <c r="F143" s="1" t="str">
        <f>_xlfn.CONCAT(tab_consolida[[#This Row],[Origem]],tab_consolida[[#This Row],[Depto]])</f>
        <v>RealizadoRecurso Humanos</v>
      </c>
      <c r="G143" s="1" t="str">
        <f>_xlfn.CONCAT(tab_consolida[[#This Row],[Origem]],tab_consolida[[#This Row],[Mês]],tab_consolida[[#This Row],[Depto]])</f>
        <v>Realizado43252Recurso Humanos</v>
      </c>
      <c r="H143" s="1" t="s">
        <v>25</v>
      </c>
      <c r="I143" s="13">
        <v>43252</v>
      </c>
      <c r="J143" s="1" t="s">
        <v>21</v>
      </c>
      <c r="K143" s="14">
        <v>28740.35</v>
      </c>
    </row>
    <row r="144" spans="5:11" x14ac:dyDescent="0.3">
      <c r="E144" s="1" t="str">
        <f>_xlfn.CONCAT(tab_consolida[[#This Row],[Origem]],tab_consolida[[#This Row],[Mês]])</f>
        <v>Realizado43252</v>
      </c>
      <c r="F144" s="1" t="str">
        <f>_xlfn.CONCAT(tab_consolida[[#This Row],[Origem]],tab_consolida[[#This Row],[Depto]])</f>
        <v>RealizadoProdução</v>
      </c>
      <c r="G144" s="1" t="str">
        <f>_xlfn.CONCAT(tab_consolida[[#This Row],[Origem]],tab_consolida[[#This Row],[Mês]],tab_consolida[[#This Row],[Depto]])</f>
        <v>Realizado43252Produção</v>
      </c>
      <c r="H144" s="1" t="s">
        <v>25</v>
      </c>
      <c r="I144" s="13">
        <v>43252</v>
      </c>
      <c r="J144" s="1" t="s">
        <v>22</v>
      </c>
      <c r="K144" s="14">
        <v>35398.9</v>
      </c>
    </row>
    <row r="145" spans="5:11" x14ac:dyDescent="0.3">
      <c r="E145" s="1" t="str">
        <f>_xlfn.CONCAT(tab_consolida[[#This Row],[Origem]],tab_consolida[[#This Row],[Mês]])</f>
        <v>Realizado43252</v>
      </c>
      <c r="F145" s="1" t="str">
        <f>_xlfn.CONCAT(tab_consolida[[#This Row],[Origem]],tab_consolida[[#This Row],[Depto]])</f>
        <v>RealizadoTI</v>
      </c>
      <c r="G145" s="1" t="str">
        <f>_xlfn.CONCAT(tab_consolida[[#This Row],[Origem]],tab_consolida[[#This Row],[Mês]],tab_consolida[[#This Row],[Depto]])</f>
        <v>Realizado43252TI</v>
      </c>
      <c r="H145" s="1" t="s">
        <v>25</v>
      </c>
      <c r="I145" s="13">
        <v>43252</v>
      </c>
      <c r="J145" s="1" t="s">
        <v>23</v>
      </c>
      <c r="K145" s="14">
        <v>37427.15</v>
      </c>
    </row>
    <row r="146" spans="5:11" x14ac:dyDescent="0.3">
      <c r="E146" s="1" t="str">
        <f>_xlfn.CONCAT(tab_consolida[[#This Row],[Origem]],tab_consolida[[#This Row],[Mês]])</f>
        <v>Realizado43282</v>
      </c>
      <c r="F146" s="1" t="str">
        <f>_xlfn.CONCAT(tab_consolida[[#This Row],[Origem]],tab_consolida[[#This Row],[Depto]])</f>
        <v>RealizadoPrêsidencia</v>
      </c>
      <c r="G146" s="1" t="str">
        <f>_xlfn.CONCAT(tab_consolida[[#This Row],[Origem]],tab_consolida[[#This Row],[Mês]],tab_consolida[[#This Row],[Depto]])</f>
        <v>Realizado43282Prêsidencia</v>
      </c>
      <c r="H146" s="1" t="s">
        <v>25</v>
      </c>
      <c r="I146" s="13">
        <v>43282</v>
      </c>
      <c r="J146" s="1" t="s">
        <v>16</v>
      </c>
      <c r="K146" s="14">
        <v>31848.75</v>
      </c>
    </row>
    <row r="147" spans="5:11" x14ac:dyDescent="0.3">
      <c r="E147" s="1" t="str">
        <f>_xlfn.CONCAT(tab_consolida[[#This Row],[Origem]],tab_consolida[[#This Row],[Mês]])</f>
        <v>Realizado43282</v>
      </c>
      <c r="F147" s="1" t="str">
        <f>_xlfn.CONCAT(tab_consolida[[#This Row],[Origem]],tab_consolida[[#This Row],[Depto]])</f>
        <v>RealizadoDiretoria</v>
      </c>
      <c r="G147" s="1" t="str">
        <f>_xlfn.CONCAT(tab_consolida[[#This Row],[Origem]],tab_consolida[[#This Row],[Mês]],tab_consolida[[#This Row],[Depto]])</f>
        <v>Realizado43282Diretoria</v>
      </c>
      <c r="H147" s="1" t="s">
        <v>25</v>
      </c>
      <c r="I147" s="13">
        <v>43282</v>
      </c>
      <c r="J147" s="1" t="s">
        <v>17</v>
      </c>
      <c r="K147" s="14">
        <v>24117.649999999998</v>
      </c>
    </row>
    <row r="148" spans="5:11" x14ac:dyDescent="0.3">
      <c r="E148" s="1" t="str">
        <f>_xlfn.CONCAT(tab_consolida[[#This Row],[Origem]],tab_consolida[[#This Row],[Mês]])</f>
        <v>Realizado43282</v>
      </c>
      <c r="F148" s="1" t="str">
        <f>_xlfn.CONCAT(tab_consolida[[#This Row],[Origem]],tab_consolida[[#This Row],[Depto]])</f>
        <v>RealizadoComercial</v>
      </c>
      <c r="G148" s="1" t="str">
        <f>_xlfn.CONCAT(tab_consolida[[#This Row],[Origem]],tab_consolida[[#This Row],[Mês]],tab_consolida[[#This Row],[Depto]])</f>
        <v>Realizado43282Comercial</v>
      </c>
      <c r="H148" s="1" t="s">
        <v>25</v>
      </c>
      <c r="I148" s="13">
        <v>43282</v>
      </c>
      <c r="J148" s="1" t="s">
        <v>18</v>
      </c>
      <c r="K148" s="14">
        <v>20344.25</v>
      </c>
    </row>
    <row r="149" spans="5:11" x14ac:dyDescent="0.3">
      <c r="E149" s="1" t="str">
        <f>_xlfn.CONCAT(tab_consolida[[#This Row],[Origem]],tab_consolida[[#This Row],[Mês]])</f>
        <v>Realizado43282</v>
      </c>
      <c r="F149" s="1" t="str">
        <f>_xlfn.CONCAT(tab_consolida[[#This Row],[Origem]],tab_consolida[[#This Row],[Depto]])</f>
        <v>RealizadoContabilidade</v>
      </c>
      <c r="G149" s="1" t="str">
        <f>_xlfn.CONCAT(tab_consolida[[#This Row],[Origem]],tab_consolida[[#This Row],[Mês]],tab_consolida[[#This Row],[Depto]])</f>
        <v>Realizado43282Contabilidade</v>
      </c>
      <c r="H149" s="1" t="s">
        <v>25</v>
      </c>
      <c r="I149" s="13">
        <v>43282</v>
      </c>
      <c r="J149" s="1" t="s">
        <v>19</v>
      </c>
      <c r="K149" s="14">
        <v>28016.449999999997</v>
      </c>
    </row>
    <row r="150" spans="5:11" x14ac:dyDescent="0.3">
      <c r="E150" s="1" t="str">
        <f>_xlfn.CONCAT(tab_consolida[[#This Row],[Origem]],tab_consolida[[#This Row],[Mês]])</f>
        <v>Realizado43282</v>
      </c>
      <c r="F150" s="1" t="str">
        <f>_xlfn.CONCAT(tab_consolida[[#This Row],[Origem]],tab_consolida[[#This Row],[Depto]])</f>
        <v>RealizadoFinanceiro</v>
      </c>
      <c r="G150" s="1" t="str">
        <f>_xlfn.CONCAT(tab_consolida[[#This Row],[Origem]],tab_consolida[[#This Row],[Mês]],tab_consolida[[#This Row],[Depto]])</f>
        <v>Realizado43282Financeiro</v>
      </c>
      <c r="H150" s="1" t="s">
        <v>25</v>
      </c>
      <c r="I150" s="13">
        <v>43282</v>
      </c>
      <c r="J150" s="1" t="s">
        <v>20</v>
      </c>
      <c r="K150" s="14">
        <v>20203.649999999998</v>
      </c>
    </row>
    <row r="151" spans="5:11" x14ac:dyDescent="0.3">
      <c r="E151" s="1" t="str">
        <f>_xlfn.CONCAT(tab_consolida[[#This Row],[Origem]],tab_consolida[[#This Row],[Mês]])</f>
        <v>Realizado43282</v>
      </c>
      <c r="F151" s="1" t="str">
        <f>_xlfn.CONCAT(tab_consolida[[#This Row],[Origem]],tab_consolida[[#This Row],[Depto]])</f>
        <v>RealizadoRecurso Humanos</v>
      </c>
      <c r="G151" s="1" t="str">
        <f>_xlfn.CONCAT(tab_consolida[[#This Row],[Origem]],tab_consolida[[#This Row],[Mês]],tab_consolida[[#This Row],[Depto]])</f>
        <v>Realizado43282Recurso Humanos</v>
      </c>
      <c r="H151" s="1" t="s">
        <v>25</v>
      </c>
      <c r="I151" s="13">
        <v>43282</v>
      </c>
      <c r="J151" s="1" t="s">
        <v>21</v>
      </c>
      <c r="K151" s="14">
        <v>26243.75</v>
      </c>
    </row>
    <row r="152" spans="5:11" x14ac:dyDescent="0.3">
      <c r="E152" s="1" t="str">
        <f>_xlfn.CONCAT(tab_consolida[[#This Row],[Origem]],tab_consolida[[#This Row],[Mês]])</f>
        <v>Realizado43282</v>
      </c>
      <c r="F152" s="1" t="str">
        <f>_xlfn.CONCAT(tab_consolida[[#This Row],[Origem]],tab_consolida[[#This Row],[Depto]])</f>
        <v>RealizadoProdução</v>
      </c>
      <c r="G152" s="1" t="str">
        <f>_xlfn.CONCAT(tab_consolida[[#This Row],[Origem]],tab_consolida[[#This Row],[Mês]],tab_consolida[[#This Row],[Depto]])</f>
        <v>Realizado43282Produção</v>
      </c>
      <c r="H152" s="1" t="s">
        <v>25</v>
      </c>
      <c r="I152" s="13">
        <v>43282</v>
      </c>
      <c r="J152" s="1" t="s">
        <v>22</v>
      </c>
      <c r="K152" s="14">
        <v>19889.2</v>
      </c>
    </row>
    <row r="153" spans="5:11" x14ac:dyDescent="0.3">
      <c r="E153" s="1" t="str">
        <f>_xlfn.CONCAT(tab_consolida[[#This Row],[Origem]],tab_consolida[[#This Row],[Mês]])</f>
        <v>Realizado43282</v>
      </c>
      <c r="F153" s="1" t="str">
        <f>_xlfn.CONCAT(tab_consolida[[#This Row],[Origem]],tab_consolida[[#This Row],[Depto]])</f>
        <v>RealizadoTI</v>
      </c>
      <c r="G153" s="1" t="str">
        <f>_xlfn.CONCAT(tab_consolida[[#This Row],[Origem]],tab_consolida[[#This Row],[Mês]],tab_consolida[[#This Row],[Depto]])</f>
        <v>Realizado43282TI</v>
      </c>
      <c r="H153" s="1" t="s">
        <v>25</v>
      </c>
      <c r="I153" s="13">
        <v>43282</v>
      </c>
      <c r="J153" s="1" t="s">
        <v>23</v>
      </c>
      <c r="K153" s="14">
        <v>26363.449999999997</v>
      </c>
    </row>
    <row r="154" spans="5:11" x14ac:dyDescent="0.3">
      <c r="E154" s="1" t="str">
        <f>_xlfn.CONCAT(tab_consolida[[#This Row],[Origem]],tab_consolida[[#This Row],[Mês]])</f>
        <v>Realizado43313</v>
      </c>
      <c r="F154" s="1" t="str">
        <f>_xlfn.CONCAT(tab_consolida[[#This Row],[Origem]],tab_consolida[[#This Row],[Depto]])</f>
        <v>RealizadoPrêsidencia</v>
      </c>
      <c r="G154" s="1" t="str">
        <f>_xlfn.CONCAT(tab_consolida[[#This Row],[Origem]],tab_consolida[[#This Row],[Mês]],tab_consolida[[#This Row],[Depto]])</f>
        <v>Realizado43313Prêsidencia</v>
      </c>
      <c r="H154" s="1" t="s">
        <v>25</v>
      </c>
      <c r="I154" s="13">
        <v>43313</v>
      </c>
      <c r="J154" s="1" t="s">
        <v>16</v>
      </c>
      <c r="K154" s="14">
        <v>32987.799999999996</v>
      </c>
    </row>
    <row r="155" spans="5:11" x14ac:dyDescent="0.3">
      <c r="E155" s="1" t="str">
        <f>_xlfn.CONCAT(tab_consolida[[#This Row],[Origem]],tab_consolida[[#This Row],[Mês]])</f>
        <v>Realizado43313</v>
      </c>
      <c r="F155" s="1" t="str">
        <f>_xlfn.CONCAT(tab_consolida[[#This Row],[Origem]],tab_consolida[[#This Row],[Depto]])</f>
        <v>RealizadoDiretoria</v>
      </c>
      <c r="G155" s="1" t="str">
        <f>_xlfn.CONCAT(tab_consolida[[#This Row],[Origem]],tab_consolida[[#This Row],[Mês]],tab_consolida[[#This Row],[Depto]])</f>
        <v>Realizado43313Diretoria</v>
      </c>
      <c r="H155" s="1" t="s">
        <v>25</v>
      </c>
      <c r="I155" s="13">
        <v>43313</v>
      </c>
      <c r="J155" s="1" t="s">
        <v>17</v>
      </c>
      <c r="K155" s="14">
        <v>32452</v>
      </c>
    </row>
    <row r="156" spans="5:11" x14ac:dyDescent="0.3">
      <c r="E156" s="1" t="str">
        <f>_xlfn.CONCAT(tab_consolida[[#This Row],[Origem]],tab_consolida[[#This Row],[Mês]])</f>
        <v>Realizado43313</v>
      </c>
      <c r="F156" s="1" t="str">
        <f>_xlfn.CONCAT(tab_consolida[[#This Row],[Origem]],tab_consolida[[#This Row],[Depto]])</f>
        <v>RealizadoComercial</v>
      </c>
      <c r="G156" s="1" t="str">
        <f>_xlfn.CONCAT(tab_consolida[[#This Row],[Origem]],tab_consolida[[#This Row],[Mês]],tab_consolida[[#This Row],[Depto]])</f>
        <v>Realizado43313Comercial</v>
      </c>
      <c r="H156" s="1" t="s">
        <v>25</v>
      </c>
      <c r="I156" s="13">
        <v>43313</v>
      </c>
      <c r="J156" s="1" t="s">
        <v>18</v>
      </c>
      <c r="K156" s="14">
        <v>36879.949999999997</v>
      </c>
    </row>
    <row r="157" spans="5:11" x14ac:dyDescent="0.3">
      <c r="E157" s="1" t="str">
        <f>_xlfn.CONCAT(tab_consolida[[#This Row],[Origem]],tab_consolida[[#This Row],[Mês]])</f>
        <v>Realizado43313</v>
      </c>
      <c r="F157" s="1" t="str">
        <f>_xlfn.CONCAT(tab_consolida[[#This Row],[Origem]],tab_consolida[[#This Row],[Depto]])</f>
        <v>RealizadoContabilidade</v>
      </c>
      <c r="G157" s="1" t="str">
        <f>_xlfn.CONCAT(tab_consolida[[#This Row],[Origem]],tab_consolida[[#This Row],[Mês]],tab_consolida[[#This Row],[Depto]])</f>
        <v>Realizado43313Contabilidade</v>
      </c>
      <c r="H157" s="1" t="s">
        <v>25</v>
      </c>
      <c r="I157" s="13">
        <v>43313</v>
      </c>
      <c r="J157" s="1" t="s">
        <v>19</v>
      </c>
      <c r="K157" s="14">
        <v>27308.699999999997</v>
      </c>
    </row>
    <row r="158" spans="5:11" x14ac:dyDescent="0.3">
      <c r="E158" s="1" t="str">
        <f>_xlfn.CONCAT(tab_consolida[[#This Row],[Origem]],tab_consolida[[#This Row],[Mês]])</f>
        <v>Realizado43313</v>
      </c>
      <c r="F158" s="1" t="str">
        <f>_xlfn.CONCAT(tab_consolida[[#This Row],[Origem]],tab_consolida[[#This Row],[Depto]])</f>
        <v>RealizadoFinanceiro</v>
      </c>
      <c r="G158" s="1" t="str">
        <f>_xlfn.CONCAT(tab_consolida[[#This Row],[Origem]],tab_consolida[[#This Row],[Mês]],tab_consolida[[#This Row],[Depto]])</f>
        <v>Realizado43313Financeiro</v>
      </c>
      <c r="H158" s="1" t="s">
        <v>25</v>
      </c>
      <c r="I158" s="13">
        <v>43313</v>
      </c>
      <c r="J158" s="1" t="s">
        <v>20</v>
      </c>
      <c r="K158" s="14">
        <v>34296.9</v>
      </c>
    </row>
    <row r="159" spans="5:11" x14ac:dyDescent="0.3">
      <c r="E159" s="1" t="str">
        <f>_xlfn.CONCAT(tab_consolida[[#This Row],[Origem]],tab_consolida[[#This Row],[Mês]])</f>
        <v>Realizado43313</v>
      </c>
      <c r="F159" s="1" t="str">
        <f>_xlfn.CONCAT(tab_consolida[[#This Row],[Origem]],tab_consolida[[#This Row],[Depto]])</f>
        <v>RealizadoRecurso Humanos</v>
      </c>
      <c r="G159" s="1" t="str">
        <f>_xlfn.CONCAT(tab_consolida[[#This Row],[Origem]],tab_consolida[[#This Row],[Mês]],tab_consolida[[#This Row],[Depto]])</f>
        <v>Realizado43313Recurso Humanos</v>
      </c>
      <c r="H159" s="1" t="s">
        <v>25</v>
      </c>
      <c r="I159" s="13">
        <v>43313</v>
      </c>
      <c r="J159" s="1" t="s">
        <v>21</v>
      </c>
      <c r="K159" s="14">
        <v>26529.699999999997</v>
      </c>
    </row>
    <row r="160" spans="5:11" x14ac:dyDescent="0.3">
      <c r="E160" s="1" t="str">
        <f>_xlfn.CONCAT(tab_consolida[[#This Row],[Origem]],tab_consolida[[#This Row],[Mês]])</f>
        <v>Realizado43313</v>
      </c>
      <c r="F160" s="1" t="str">
        <f>_xlfn.CONCAT(tab_consolida[[#This Row],[Origem]],tab_consolida[[#This Row],[Depto]])</f>
        <v>RealizadoProdução</v>
      </c>
      <c r="G160" s="1" t="str">
        <f>_xlfn.CONCAT(tab_consolida[[#This Row],[Origem]],tab_consolida[[#This Row],[Mês]],tab_consolida[[#This Row],[Depto]])</f>
        <v>Realizado43313Produção</v>
      </c>
      <c r="H160" s="1" t="s">
        <v>25</v>
      </c>
      <c r="I160" s="13">
        <v>43313</v>
      </c>
      <c r="J160" s="1" t="s">
        <v>22</v>
      </c>
      <c r="K160" s="14">
        <v>19638.399999999998</v>
      </c>
    </row>
    <row r="161" spans="5:11" x14ac:dyDescent="0.3">
      <c r="E161" s="1" t="str">
        <f>_xlfn.CONCAT(tab_consolida[[#This Row],[Origem]],tab_consolida[[#This Row],[Mês]])</f>
        <v>Realizado43313</v>
      </c>
      <c r="F161" s="1" t="str">
        <f>_xlfn.CONCAT(tab_consolida[[#This Row],[Origem]],tab_consolida[[#This Row],[Depto]])</f>
        <v>RealizadoTI</v>
      </c>
      <c r="G161" s="1" t="str">
        <f>_xlfn.CONCAT(tab_consolida[[#This Row],[Origem]],tab_consolida[[#This Row],[Mês]],tab_consolida[[#This Row],[Depto]])</f>
        <v>Realizado43313TI</v>
      </c>
      <c r="H161" s="1" t="s">
        <v>25</v>
      </c>
      <c r="I161" s="13">
        <v>43313</v>
      </c>
      <c r="J161" s="1" t="s">
        <v>23</v>
      </c>
      <c r="K161" s="14">
        <v>23548.6</v>
      </c>
    </row>
    <row r="162" spans="5:11" x14ac:dyDescent="0.3">
      <c r="E162" s="1" t="str">
        <f>_xlfn.CONCAT(tab_consolida[[#This Row],[Origem]],tab_consolida[[#This Row],[Mês]])</f>
        <v>Realizado43344</v>
      </c>
      <c r="F162" s="1" t="str">
        <f>_xlfn.CONCAT(tab_consolida[[#This Row],[Origem]],tab_consolida[[#This Row],[Depto]])</f>
        <v>RealizadoPrêsidencia</v>
      </c>
      <c r="G162" s="1" t="str">
        <f>_xlfn.CONCAT(tab_consolida[[#This Row],[Origem]],tab_consolida[[#This Row],[Mês]],tab_consolida[[#This Row],[Depto]])</f>
        <v>Realizado43344Prêsidencia</v>
      </c>
      <c r="H162" s="1" t="s">
        <v>25</v>
      </c>
      <c r="I162" s="13">
        <v>43344</v>
      </c>
      <c r="J162" s="1" t="s">
        <v>16</v>
      </c>
      <c r="K162" s="14">
        <v>32290.5</v>
      </c>
    </row>
    <row r="163" spans="5:11" x14ac:dyDescent="0.3">
      <c r="E163" s="1" t="str">
        <f>_xlfn.CONCAT(tab_consolida[[#This Row],[Origem]],tab_consolida[[#This Row],[Mês]])</f>
        <v>Realizado43344</v>
      </c>
      <c r="F163" s="1" t="str">
        <f>_xlfn.CONCAT(tab_consolida[[#This Row],[Origem]],tab_consolida[[#This Row],[Depto]])</f>
        <v>RealizadoDiretoria</v>
      </c>
      <c r="G163" s="1" t="str">
        <f>_xlfn.CONCAT(tab_consolida[[#This Row],[Origem]],tab_consolida[[#This Row],[Mês]],tab_consolida[[#This Row],[Depto]])</f>
        <v>Realizado43344Diretoria</v>
      </c>
      <c r="H163" s="1" t="s">
        <v>25</v>
      </c>
      <c r="I163" s="13">
        <v>43344</v>
      </c>
      <c r="J163" s="1" t="s">
        <v>17</v>
      </c>
      <c r="K163" s="14">
        <v>22110.3</v>
      </c>
    </row>
    <row r="164" spans="5:11" x14ac:dyDescent="0.3">
      <c r="E164" s="1" t="str">
        <f>_xlfn.CONCAT(tab_consolida[[#This Row],[Origem]],tab_consolida[[#This Row],[Mês]])</f>
        <v>Realizado43344</v>
      </c>
      <c r="F164" s="1" t="str">
        <f>_xlfn.CONCAT(tab_consolida[[#This Row],[Origem]],tab_consolida[[#This Row],[Depto]])</f>
        <v>RealizadoComercial</v>
      </c>
      <c r="G164" s="1" t="str">
        <f>_xlfn.CONCAT(tab_consolida[[#This Row],[Origem]],tab_consolida[[#This Row],[Mês]],tab_consolida[[#This Row],[Depto]])</f>
        <v>Realizado43344Comercial</v>
      </c>
      <c r="H164" s="1" t="s">
        <v>25</v>
      </c>
      <c r="I164" s="13">
        <v>43344</v>
      </c>
      <c r="J164" s="1" t="s">
        <v>18</v>
      </c>
      <c r="K164" s="14">
        <v>25087.599999999999</v>
      </c>
    </row>
    <row r="165" spans="5:11" x14ac:dyDescent="0.3">
      <c r="E165" s="1" t="str">
        <f>_xlfn.CONCAT(tab_consolida[[#This Row],[Origem]],tab_consolida[[#This Row],[Mês]])</f>
        <v>Realizado43344</v>
      </c>
      <c r="F165" s="1" t="str">
        <f>_xlfn.CONCAT(tab_consolida[[#This Row],[Origem]],tab_consolida[[#This Row],[Depto]])</f>
        <v>RealizadoContabilidade</v>
      </c>
      <c r="G165" s="1" t="str">
        <f>_xlfn.CONCAT(tab_consolida[[#This Row],[Origem]],tab_consolida[[#This Row],[Mês]],tab_consolida[[#This Row],[Depto]])</f>
        <v>Realizado43344Contabilidade</v>
      </c>
      <c r="H165" s="1" t="s">
        <v>25</v>
      </c>
      <c r="I165" s="13">
        <v>43344</v>
      </c>
      <c r="J165" s="1" t="s">
        <v>19</v>
      </c>
      <c r="K165" s="14">
        <v>29792.949999999997</v>
      </c>
    </row>
    <row r="166" spans="5:11" x14ac:dyDescent="0.3">
      <c r="E166" s="1" t="str">
        <f>_xlfn.CONCAT(tab_consolida[[#This Row],[Origem]],tab_consolida[[#This Row],[Mês]])</f>
        <v>Realizado43344</v>
      </c>
      <c r="F166" s="1" t="str">
        <f>_xlfn.CONCAT(tab_consolida[[#This Row],[Origem]],tab_consolida[[#This Row],[Depto]])</f>
        <v>RealizadoFinanceiro</v>
      </c>
      <c r="G166" s="1" t="str">
        <f>_xlfn.CONCAT(tab_consolida[[#This Row],[Origem]],tab_consolida[[#This Row],[Mês]],tab_consolida[[#This Row],[Depto]])</f>
        <v>Realizado43344Financeiro</v>
      </c>
      <c r="H166" s="1" t="s">
        <v>25</v>
      </c>
      <c r="I166" s="13">
        <v>43344</v>
      </c>
      <c r="J166" s="1" t="s">
        <v>20</v>
      </c>
      <c r="K166" s="14">
        <v>21945</v>
      </c>
    </row>
    <row r="167" spans="5:11" x14ac:dyDescent="0.3">
      <c r="E167" s="1" t="str">
        <f>_xlfn.CONCAT(tab_consolida[[#This Row],[Origem]],tab_consolida[[#This Row],[Mês]])</f>
        <v>Realizado43344</v>
      </c>
      <c r="F167" s="1" t="str">
        <f>_xlfn.CONCAT(tab_consolida[[#This Row],[Origem]],tab_consolida[[#This Row],[Depto]])</f>
        <v>RealizadoRecurso Humanos</v>
      </c>
      <c r="G167" s="1" t="str">
        <f>_xlfn.CONCAT(tab_consolida[[#This Row],[Origem]],tab_consolida[[#This Row],[Mês]],tab_consolida[[#This Row],[Depto]])</f>
        <v>Realizado43344Recurso Humanos</v>
      </c>
      <c r="H167" s="1" t="s">
        <v>25</v>
      </c>
      <c r="I167" s="13">
        <v>43344</v>
      </c>
      <c r="J167" s="1" t="s">
        <v>21</v>
      </c>
      <c r="K167" s="14">
        <v>37435.699999999997</v>
      </c>
    </row>
    <row r="168" spans="5:11" x14ac:dyDescent="0.3">
      <c r="E168" s="1" t="str">
        <f>_xlfn.CONCAT(tab_consolida[[#This Row],[Origem]],tab_consolida[[#This Row],[Mês]])</f>
        <v>Realizado43344</v>
      </c>
      <c r="F168" s="1" t="str">
        <f>_xlfn.CONCAT(tab_consolida[[#This Row],[Origem]],tab_consolida[[#This Row],[Depto]])</f>
        <v>RealizadoProdução</v>
      </c>
      <c r="G168" s="1" t="str">
        <f>_xlfn.CONCAT(tab_consolida[[#This Row],[Origem]],tab_consolida[[#This Row],[Mês]],tab_consolida[[#This Row],[Depto]])</f>
        <v>Realizado43344Produção</v>
      </c>
      <c r="H168" s="1" t="s">
        <v>25</v>
      </c>
      <c r="I168" s="13">
        <v>43344</v>
      </c>
      <c r="J168" s="1" t="s">
        <v>22</v>
      </c>
      <c r="K168" s="14">
        <v>33874.15</v>
      </c>
    </row>
    <row r="169" spans="5:11" x14ac:dyDescent="0.3">
      <c r="E169" s="1" t="str">
        <f>_xlfn.CONCAT(tab_consolida[[#This Row],[Origem]],tab_consolida[[#This Row],[Mês]])</f>
        <v>Realizado43344</v>
      </c>
      <c r="F169" s="1" t="str">
        <f>_xlfn.CONCAT(tab_consolida[[#This Row],[Origem]],tab_consolida[[#This Row],[Depto]])</f>
        <v>RealizadoTI</v>
      </c>
      <c r="G169" s="1" t="str">
        <f>_xlfn.CONCAT(tab_consolida[[#This Row],[Origem]],tab_consolida[[#This Row],[Mês]],tab_consolida[[#This Row],[Depto]])</f>
        <v>Realizado43344TI</v>
      </c>
      <c r="H169" s="1" t="s">
        <v>25</v>
      </c>
      <c r="I169" s="13">
        <v>43344</v>
      </c>
      <c r="J169" s="1" t="s">
        <v>23</v>
      </c>
      <c r="K169" s="14">
        <v>19646</v>
      </c>
    </row>
    <row r="170" spans="5:11" x14ac:dyDescent="0.3">
      <c r="E170" s="1" t="str">
        <f>_xlfn.CONCAT(tab_consolida[[#This Row],[Origem]],tab_consolida[[#This Row],[Mês]])</f>
        <v>Realizado43374</v>
      </c>
      <c r="F170" s="1" t="str">
        <f>_xlfn.CONCAT(tab_consolida[[#This Row],[Origem]],tab_consolida[[#This Row],[Depto]])</f>
        <v>RealizadoPrêsidencia</v>
      </c>
      <c r="G170" s="1" t="str">
        <f>_xlfn.CONCAT(tab_consolida[[#This Row],[Origem]],tab_consolida[[#This Row],[Mês]],tab_consolida[[#This Row],[Depto]])</f>
        <v>Realizado43374Prêsidencia</v>
      </c>
      <c r="H170" s="1" t="s">
        <v>25</v>
      </c>
      <c r="I170" s="13">
        <v>43374</v>
      </c>
      <c r="J170" s="1" t="s">
        <v>16</v>
      </c>
      <c r="K170" s="14">
        <v>21367.399999999998</v>
      </c>
    </row>
    <row r="171" spans="5:11" x14ac:dyDescent="0.3">
      <c r="E171" s="1" t="str">
        <f>_xlfn.CONCAT(tab_consolida[[#This Row],[Origem]],tab_consolida[[#This Row],[Mês]])</f>
        <v>Realizado43374</v>
      </c>
      <c r="F171" s="1" t="str">
        <f>_xlfn.CONCAT(tab_consolida[[#This Row],[Origem]],tab_consolida[[#This Row],[Depto]])</f>
        <v>RealizadoDiretoria</v>
      </c>
      <c r="G171" s="1" t="str">
        <f>_xlfn.CONCAT(tab_consolida[[#This Row],[Origem]],tab_consolida[[#This Row],[Mês]],tab_consolida[[#This Row],[Depto]])</f>
        <v>Realizado43374Diretoria</v>
      </c>
      <c r="H171" s="1" t="s">
        <v>25</v>
      </c>
      <c r="I171" s="13">
        <v>43374</v>
      </c>
      <c r="J171" s="1" t="s">
        <v>17</v>
      </c>
      <c r="K171" s="14">
        <v>29048.149999999998</v>
      </c>
    </row>
    <row r="172" spans="5:11" x14ac:dyDescent="0.3">
      <c r="E172" s="1" t="str">
        <f>_xlfn.CONCAT(tab_consolida[[#This Row],[Origem]],tab_consolida[[#This Row],[Mês]])</f>
        <v>Realizado43374</v>
      </c>
      <c r="F172" s="1" t="str">
        <f>_xlfn.CONCAT(tab_consolida[[#This Row],[Origem]],tab_consolida[[#This Row],[Depto]])</f>
        <v>RealizadoComercial</v>
      </c>
      <c r="G172" s="1" t="str">
        <f>_xlfn.CONCAT(tab_consolida[[#This Row],[Origem]],tab_consolida[[#This Row],[Mês]],tab_consolida[[#This Row],[Depto]])</f>
        <v>Realizado43374Comercial</v>
      </c>
      <c r="H172" s="1" t="s">
        <v>25</v>
      </c>
      <c r="I172" s="13">
        <v>43374</v>
      </c>
      <c r="J172" s="1" t="s">
        <v>18</v>
      </c>
      <c r="K172" s="14">
        <v>28183.649999999998</v>
      </c>
    </row>
    <row r="173" spans="5:11" x14ac:dyDescent="0.3">
      <c r="E173" s="1" t="str">
        <f>_xlfn.CONCAT(tab_consolida[[#This Row],[Origem]],tab_consolida[[#This Row],[Mês]])</f>
        <v>Realizado43374</v>
      </c>
      <c r="F173" s="1" t="str">
        <f>_xlfn.CONCAT(tab_consolida[[#This Row],[Origem]],tab_consolida[[#This Row],[Depto]])</f>
        <v>RealizadoContabilidade</v>
      </c>
      <c r="G173" s="1" t="str">
        <f>_xlfn.CONCAT(tab_consolida[[#This Row],[Origem]],tab_consolida[[#This Row],[Mês]],tab_consolida[[#This Row],[Depto]])</f>
        <v>Realizado43374Contabilidade</v>
      </c>
      <c r="H173" s="1" t="s">
        <v>25</v>
      </c>
      <c r="I173" s="13">
        <v>43374</v>
      </c>
      <c r="J173" s="1" t="s">
        <v>19</v>
      </c>
      <c r="K173" s="14">
        <v>22888.35</v>
      </c>
    </row>
    <row r="174" spans="5:11" x14ac:dyDescent="0.3">
      <c r="E174" s="1" t="str">
        <f>_xlfn.CONCAT(tab_consolida[[#This Row],[Origem]],tab_consolida[[#This Row],[Mês]])</f>
        <v>Realizado43374</v>
      </c>
      <c r="F174" s="1" t="str">
        <f>_xlfn.CONCAT(tab_consolida[[#This Row],[Origem]],tab_consolida[[#This Row],[Depto]])</f>
        <v>RealizadoFinanceiro</v>
      </c>
      <c r="G174" s="1" t="str">
        <f>_xlfn.CONCAT(tab_consolida[[#This Row],[Origem]],tab_consolida[[#This Row],[Mês]],tab_consolida[[#This Row],[Depto]])</f>
        <v>Realizado43374Financeiro</v>
      </c>
      <c r="H174" s="1" t="s">
        <v>25</v>
      </c>
      <c r="I174" s="13">
        <v>43374</v>
      </c>
      <c r="J174" s="1" t="s">
        <v>20</v>
      </c>
      <c r="K174" s="14">
        <v>20184.649999999998</v>
      </c>
    </row>
    <row r="175" spans="5:11" x14ac:dyDescent="0.3">
      <c r="E175" s="1" t="str">
        <f>_xlfn.CONCAT(tab_consolida[[#This Row],[Origem]],tab_consolida[[#This Row],[Mês]])</f>
        <v>Realizado43374</v>
      </c>
      <c r="F175" s="1" t="str">
        <f>_xlfn.CONCAT(tab_consolida[[#This Row],[Origem]],tab_consolida[[#This Row],[Depto]])</f>
        <v>RealizadoRecurso Humanos</v>
      </c>
      <c r="G175" s="1" t="str">
        <f>_xlfn.CONCAT(tab_consolida[[#This Row],[Origem]],tab_consolida[[#This Row],[Mês]],tab_consolida[[#This Row],[Depto]])</f>
        <v>Realizado43374Recurso Humanos</v>
      </c>
      <c r="H175" s="1" t="s">
        <v>25</v>
      </c>
      <c r="I175" s="13">
        <v>43374</v>
      </c>
      <c r="J175" s="1" t="s">
        <v>21</v>
      </c>
      <c r="K175" s="14">
        <v>33565.4</v>
      </c>
    </row>
    <row r="176" spans="5:11" x14ac:dyDescent="0.3">
      <c r="E176" s="1" t="str">
        <f>_xlfn.CONCAT(tab_consolida[[#This Row],[Origem]],tab_consolida[[#This Row],[Mês]])</f>
        <v>Realizado43374</v>
      </c>
      <c r="F176" s="1" t="str">
        <f>_xlfn.CONCAT(tab_consolida[[#This Row],[Origem]],tab_consolida[[#This Row],[Depto]])</f>
        <v>RealizadoProdução</v>
      </c>
      <c r="G176" s="1" t="str">
        <f>_xlfn.CONCAT(tab_consolida[[#This Row],[Origem]],tab_consolida[[#This Row],[Mês]],tab_consolida[[#This Row],[Depto]])</f>
        <v>Realizado43374Produção</v>
      </c>
      <c r="H176" s="1" t="s">
        <v>25</v>
      </c>
      <c r="I176" s="13">
        <v>43374</v>
      </c>
      <c r="J176" s="1" t="s">
        <v>22</v>
      </c>
      <c r="K176" s="14">
        <v>25129.399999999998</v>
      </c>
    </row>
    <row r="177" spans="5:11" x14ac:dyDescent="0.3">
      <c r="E177" s="1" t="str">
        <f>_xlfn.CONCAT(tab_consolida[[#This Row],[Origem]],tab_consolida[[#This Row],[Mês]])</f>
        <v>Realizado43374</v>
      </c>
      <c r="F177" s="1" t="str">
        <f>_xlfn.CONCAT(tab_consolida[[#This Row],[Origem]],tab_consolida[[#This Row],[Depto]])</f>
        <v>RealizadoTI</v>
      </c>
      <c r="G177" s="1" t="str">
        <f>_xlfn.CONCAT(tab_consolida[[#This Row],[Origem]],tab_consolida[[#This Row],[Mês]],tab_consolida[[#This Row],[Depto]])</f>
        <v>Realizado43374TI</v>
      </c>
      <c r="H177" s="1" t="s">
        <v>25</v>
      </c>
      <c r="I177" s="13">
        <v>43374</v>
      </c>
      <c r="J177" s="1" t="s">
        <v>23</v>
      </c>
      <c r="K177" s="14">
        <v>36484.75</v>
      </c>
    </row>
    <row r="178" spans="5:11" x14ac:dyDescent="0.3">
      <c r="E178" s="1" t="str">
        <f>_xlfn.CONCAT(tab_consolida[[#This Row],[Origem]],tab_consolida[[#This Row],[Mês]])</f>
        <v>Realizado43405</v>
      </c>
      <c r="F178" s="1" t="str">
        <f>_xlfn.CONCAT(tab_consolida[[#This Row],[Origem]],tab_consolida[[#This Row],[Depto]])</f>
        <v>RealizadoPrêsidencia</v>
      </c>
      <c r="G178" s="1" t="str">
        <f>_xlfn.CONCAT(tab_consolida[[#This Row],[Origem]],tab_consolida[[#This Row],[Mês]],tab_consolida[[#This Row],[Depto]])</f>
        <v>Realizado43405Prêsidencia</v>
      </c>
      <c r="H178" s="1" t="s">
        <v>25</v>
      </c>
      <c r="I178" s="13">
        <v>43405</v>
      </c>
      <c r="J178" s="1" t="s">
        <v>16</v>
      </c>
      <c r="K178" s="14">
        <v>35191.799999999996</v>
      </c>
    </row>
    <row r="179" spans="5:11" x14ac:dyDescent="0.3">
      <c r="E179" s="1" t="str">
        <f>_xlfn.CONCAT(tab_consolida[[#This Row],[Origem]],tab_consolida[[#This Row],[Mês]])</f>
        <v>Realizado43405</v>
      </c>
      <c r="F179" s="1" t="str">
        <f>_xlfn.CONCAT(tab_consolida[[#This Row],[Origem]],tab_consolida[[#This Row],[Depto]])</f>
        <v>RealizadoDiretoria</v>
      </c>
      <c r="G179" s="1" t="str">
        <f>_xlfn.CONCAT(tab_consolida[[#This Row],[Origem]],tab_consolida[[#This Row],[Mês]],tab_consolida[[#This Row],[Depto]])</f>
        <v>Realizado43405Diretoria</v>
      </c>
      <c r="H179" s="1" t="s">
        <v>25</v>
      </c>
      <c r="I179" s="13">
        <v>43405</v>
      </c>
      <c r="J179" s="1" t="s">
        <v>17</v>
      </c>
      <c r="K179" s="14">
        <v>23527.699999999997</v>
      </c>
    </row>
    <row r="180" spans="5:11" x14ac:dyDescent="0.3">
      <c r="E180" s="1" t="str">
        <f>_xlfn.CONCAT(tab_consolida[[#This Row],[Origem]],tab_consolida[[#This Row],[Mês]])</f>
        <v>Realizado43405</v>
      </c>
      <c r="F180" s="1" t="str">
        <f>_xlfn.CONCAT(tab_consolida[[#This Row],[Origem]],tab_consolida[[#This Row],[Depto]])</f>
        <v>RealizadoComercial</v>
      </c>
      <c r="G180" s="1" t="str">
        <f>_xlfn.CONCAT(tab_consolida[[#This Row],[Origem]],tab_consolida[[#This Row],[Mês]],tab_consolida[[#This Row],[Depto]])</f>
        <v>Realizado43405Comercial</v>
      </c>
      <c r="H180" s="1" t="s">
        <v>25</v>
      </c>
      <c r="I180" s="13">
        <v>43405</v>
      </c>
      <c r="J180" s="1" t="s">
        <v>18</v>
      </c>
      <c r="K180" s="14">
        <v>30442.75</v>
      </c>
    </row>
    <row r="181" spans="5:11" x14ac:dyDescent="0.3">
      <c r="E181" s="1" t="str">
        <f>_xlfn.CONCAT(tab_consolida[[#This Row],[Origem]],tab_consolida[[#This Row],[Mês]])</f>
        <v>Realizado43405</v>
      </c>
      <c r="F181" s="1" t="str">
        <f>_xlfn.CONCAT(tab_consolida[[#This Row],[Origem]],tab_consolida[[#This Row],[Depto]])</f>
        <v>RealizadoContabilidade</v>
      </c>
      <c r="G181" s="1" t="str">
        <f>_xlfn.CONCAT(tab_consolida[[#This Row],[Origem]],tab_consolida[[#This Row],[Mês]],tab_consolida[[#This Row],[Depto]])</f>
        <v>Realizado43405Contabilidade</v>
      </c>
      <c r="H181" s="1" t="s">
        <v>25</v>
      </c>
      <c r="I181" s="13">
        <v>43405</v>
      </c>
      <c r="J181" s="1" t="s">
        <v>19</v>
      </c>
      <c r="K181" s="14">
        <v>25466.649999999998</v>
      </c>
    </row>
    <row r="182" spans="5:11" x14ac:dyDescent="0.3">
      <c r="E182" s="1" t="str">
        <f>_xlfn.CONCAT(tab_consolida[[#This Row],[Origem]],tab_consolida[[#This Row],[Mês]])</f>
        <v>Realizado43405</v>
      </c>
      <c r="F182" s="1" t="str">
        <f>_xlfn.CONCAT(tab_consolida[[#This Row],[Origem]],tab_consolida[[#This Row],[Depto]])</f>
        <v>RealizadoFinanceiro</v>
      </c>
      <c r="G182" s="1" t="str">
        <f>_xlfn.CONCAT(tab_consolida[[#This Row],[Origem]],tab_consolida[[#This Row],[Mês]],tab_consolida[[#This Row],[Depto]])</f>
        <v>Realizado43405Financeiro</v>
      </c>
      <c r="H182" s="1" t="s">
        <v>25</v>
      </c>
      <c r="I182" s="13">
        <v>43405</v>
      </c>
      <c r="J182" s="1" t="s">
        <v>20</v>
      </c>
      <c r="K182" s="14">
        <v>30799</v>
      </c>
    </row>
    <row r="183" spans="5:11" x14ac:dyDescent="0.3">
      <c r="E183" s="1" t="str">
        <f>_xlfn.CONCAT(tab_consolida[[#This Row],[Origem]],tab_consolida[[#This Row],[Mês]])</f>
        <v>Realizado43405</v>
      </c>
      <c r="F183" s="1" t="str">
        <f>_xlfn.CONCAT(tab_consolida[[#This Row],[Origem]],tab_consolida[[#This Row],[Depto]])</f>
        <v>RealizadoRecurso Humanos</v>
      </c>
      <c r="G183" s="1" t="str">
        <f>_xlfn.CONCAT(tab_consolida[[#This Row],[Origem]],tab_consolida[[#This Row],[Mês]],tab_consolida[[#This Row],[Depto]])</f>
        <v>Realizado43405Recurso Humanos</v>
      </c>
      <c r="H183" s="1" t="s">
        <v>25</v>
      </c>
      <c r="I183" s="13">
        <v>43405</v>
      </c>
      <c r="J183" s="1" t="s">
        <v>21</v>
      </c>
      <c r="K183" s="14">
        <v>21641</v>
      </c>
    </row>
    <row r="184" spans="5:11" x14ac:dyDescent="0.3">
      <c r="E184" s="1" t="str">
        <f>_xlfn.CONCAT(tab_consolida[[#This Row],[Origem]],tab_consolida[[#This Row],[Mês]])</f>
        <v>Realizado43405</v>
      </c>
      <c r="F184" s="1" t="str">
        <f>_xlfn.CONCAT(tab_consolida[[#This Row],[Origem]],tab_consolida[[#This Row],[Depto]])</f>
        <v>RealizadoProdução</v>
      </c>
      <c r="G184" s="1" t="str">
        <f>_xlfn.CONCAT(tab_consolida[[#This Row],[Origem]],tab_consolida[[#This Row],[Mês]],tab_consolida[[#This Row],[Depto]])</f>
        <v>Realizado43405Produção</v>
      </c>
      <c r="H184" s="1" t="s">
        <v>25</v>
      </c>
      <c r="I184" s="13">
        <v>43405</v>
      </c>
      <c r="J184" s="1" t="s">
        <v>22</v>
      </c>
      <c r="K184" s="14">
        <v>19715.349999999999</v>
      </c>
    </row>
    <row r="185" spans="5:11" x14ac:dyDescent="0.3">
      <c r="E185" s="1" t="str">
        <f>_xlfn.CONCAT(tab_consolida[[#This Row],[Origem]],tab_consolida[[#This Row],[Mês]])</f>
        <v>Realizado43405</v>
      </c>
      <c r="F185" s="1" t="str">
        <f>_xlfn.CONCAT(tab_consolida[[#This Row],[Origem]],tab_consolida[[#This Row],[Depto]])</f>
        <v>RealizadoTI</v>
      </c>
      <c r="G185" s="1" t="str">
        <f>_xlfn.CONCAT(tab_consolida[[#This Row],[Origem]],tab_consolida[[#This Row],[Mês]],tab_consolida[[#This Row],[Depto]])</f>
        <v>Realizado43405TI</v>
      </c>
      <c r="H185" s="1" t="s">
        <v>25</v>
      </c>
      <c r="I185" s="13">
        <v>43405</v>
      </c>
      <c r="J185" s="1" t="s">
        <v>23</v>
      </c>
      <c r="K185" s="14">
        <v>25012.55</v>
      </c>
    </row>
    <row r="186" spans="5:11" x14ac:dyDescent="0.3">
      <c r="E186" s="1" t="str">
        <f>_xlfn.CONCAT(tab_consolida[[#This Row],[Origem]],tab_consolida[[#This Row],[Mês]])</f>
        <v>Realizado43435</v>
      </c>
      <c r="F186" s="1" t="str">
        <f>_xlfn.CONCAT(tab_consolida[[#This Row],[Origem]],tab_consolida[[#This Row],[Depto]])</f>
        <v>RealizadoPrêsidencia</v>
      </c>
      <c r="G186" s="1" t="str">
        <f>_xlfn.CONCAT(tab_consolida[[#This Row],[Origem]],tab_consolida[[#This Row],[Mês]],tab_consolida[[#This Row],[Depto]])</f>
        <v>Realizado43435Prêsidencia</v>
      </c>
      <c r="H186" s="1" t="s">
        <v>25</v>
      </c>
      <c r="I186" s="13">
        <v>43435</v>
      </c>
      <c r="J186" s="1" t="s">
        <v>16</v>
      </c>
      <c r="K186" s="14">
        <v>35821.65</v>
      </c>
    </row>
    <row r="187" spans="5:11" x14ac:dyDescent="0.3">
      <c r="E187" s="1" t="str">
        <f>_xlfn.CONCAT(tab_consolida[[#This Row],[Origem]],tab_consolida[[#This Row],[Mês]])</f>
        <v>Realizado43435</v>
      </c>
      <c r="F187" s="1" t="str">
        <f>_xlfn.CONCAT(tab_consolida[[#This Row],[Origem]],tab_consolida[[#This Row],[Depto]])</f>
        <v>RealizadoDiretoria</v>
      </c>
      <c r="G187" s="1" t="str">
        <f>_xlfn.CONCAT(tab_consolida[[#This Row],[Origem]],tab_consolida[[#This Row],[Mês]],tab_consolida[[#This Row],[Depto]])</f>
        <v>Realizado43435Diretoria</v>
      </c>
      <c r="H187" s="1" t="s">
        <v>25</v>
      </c>
      <c r="I187" s="13">
        <v>43435</v>
      </c>
      <c r="J187" s="1" t="s">
        <v>17</v>
      </c>
      <c r="K187" s="14">
        <v>36884.699999999997</v>
      </c>
    </row>
    <row r="188" spans="5:11" x14ac:dyDescent="0.3">
      <c r="E188" s="1" t="str">
        <f>_xlfn.CONCAT(tab_consolida[[#This Row],[Origem]],tab_consolida[[#This Row],[Mês]])</f>
        <v>Realizado43435</v>
      </c>
      <c r="F188" s="1" t="str">
        <f>_xlfn.CONCAT(tab_consolida[[#This Row],[Origem]],tab_consolida[[#This Row],[Depto]])</f>
        <v>RealizadoComercial</v>
      </c>
      <c r="G188" s="1" t="str">
        <f>_xlfn.CONCAT(tab_consolida[[#This Row],[Origem]],tab_consolida[[#This Row],[Mês]],tab_consolida[[#This Row],[Depto]])</f>
        <v>Realizado43435Comercial</v>
      </c>
      <c r="H188" s="1" t="s">
        <v>25</v>
      </c>
      <c r="I188" s="13">
        <v>43435</v>
      </c>
      <c r="J188" s="1" t="s">
        <v>18</v>
      </c>
      <c r="K188" s="14">
        <v>28922.75</v>
      </c>
    </row>
    <row r="189" spans="5:11" x14ac:dyDescent="0.3">
      <c r="E189" s="1" t="str">
        <f>_xlfn.CONCAT(tab_consolida[[#This Row],[Origem]],tab_consolida[[#This Row],[Mês]])</f>
        <v>Realizado43435</v>
      </c>
      <c r="F189" s="1" t="str">
        <f>_xlfn.CONCAT(tab_consolida[[#This Row],[Origem]],tab_consolida[[#This Row],[Depto]])</f>
        <v>RealizadoContabilidade</v>
      </c>
      <c r="G189" s="1" t="str">
        <f>_xlfn.CONCAT(tab_consolida[[#This Row],[Origem]],tab_consolida[[#This Row],[Mês]],tab_consolida[[#This Row],[Depto]])</f>
        <v>Realizado43435Contabilidade</v>
      </c>
      <c r="H189" s="1" t="s">
        <v>25</v>
      </c>
      <c r="I189" s="13">
        <v>43435</v>
      </c>
      <c r="J189" s="1" t="s">
        <v>19</v>
      </c>
      <c r="K189" s="14">
        <v>33503.65</v>
      </c>
    </row>
    <row r="190" spans="5:11" x14ac:dyDescent="0.3">
      <c r="E190" s="1" t="str">
        <f>_xlfn.CONCAT(tab_consolida[[#This Row],[Origem]],tab_consolida[[#This Row],[Mês]])</f>
        <v>Realizado43435</v>
      </c>
      <c r="F190" s="1" t="str">
        <f>_xlfn.CONCAT(tab_consolida[[#This Row],[Origem]],tab_consolida[[#This Row],[Depto]])</f>
        <v>RealizadoFinanceiro</v>
      </c>
      <c r="G190" s="1" t="str">
        <f>_xlfn.CONCAT(tab_consolida[[#This Row],[Origem]],tab_consolida[[#This Row],[Mês]],tab_consolida[[#This Row],[Depto]])</f>
        <v>Realizado43435Financeiro</v>
      </c>
      <c r="H190" s="1" t="s">
        <v>25</v>
      </c>
      <c r="I190" s="13">
        <v>43435</v>
      </c>
      <c r="J190" s="1" t="s">
        <v>20</v>
      </c>
      <c r="K190" s="14">
        <v>30119.75</v>
      </c>
    </row>
    <row r="191" spans="5:11" x14ac:dyDescent="0.3">
      <c r="E191" s="1" t="str">
        <f>_xlfn.CONCAT(tab_consolida[[#This Row],[Origem]],tab_consolida[[#This Row],[Mês]])</f>
        <v>Realizado43435</v>
      </c>
      <c r="F191" s="1" t="str">
        <f>_xlfn.CONCAT(tab_consolida[[#This Row],[Origem]],tab_consolida[[#This Row],[Depto]])</f>
        <v>RealizadoRecurso Humanos</v>
      </c>
      <c r="G191" s="1" t="str">
        <f>_xlfn.CONCAT(tab_consolida[[#This Row],[Origem]],tab_consolida[[#This Row],[Mês]],tab_consolida[[#This Row],[Depto]])</f>
        <v>Realizado43435Recurso Humanos</v>
      </c>
      <c r="H191" s="1" t="s">
        <v>25</v>
      </c>
      <c r="I191" s="13">
        <v>43435</v>
      </c>
      <c r="J191" s="1" t="s">
        <v>21</v>
      </c>
      <c r="K191" s="14">
        <v>35267.799999999996</v>
      </c>
    </row>
    <row r="192" spans="5:11" x14ac:dyDescent="0.3">
      <c r="E192" s="1" t="str">
        <f>_xlfn.CONCAT(tab_consolida[[#This Row],[Origem]],tab_consolida[[#This Row],[Mês]])</f>
        <v>Realizado43435</v>
      </c>
      <c r="F192" s="1" t="str">
        <f>_xlfn.CONCAT(tab_consolida[[#This Row],[Origem]],tab_consolida[[#This Row],[Depto]])</f>
        <v>RealizadoProdução</v>
      </c>
      <c r="G192" s="1" t="str">
        <f>_xlfn.CONCAT(tab_consolida[[#This Row],[Origem]],tab_consolida[[#This Row],[Mês]],tab_consolida[[#This Row],[Depto]])</f>
        <v>Realizado43435Produção</v>
      </c>
      <c r="H192" s="1" t="s">
        <v>25</v>
      </c>
      <c r="I192" s="13">
        <v>43435</v>
      </c>
      <c r="J192" s="1" t="s">
        <v>22</v>
      </c>
      <c r="K192" s="14">
        <v>27107.3</v>
      </c>
    </row>
    <row r="193" spans="5:11" x14ac:dyDescent="0.3">
      <c r="E193" s="1" t="str">
        <f>_xlfn.CONCAT(tab_consolida[[#This Row],[Origem]],tab_consolida[[#This Row],[Mês]])</f>
        <v>Realizado43435</v>
      </c>
      <c r="F193" s="1" t="str">
        <f>_xlfn.CONCAT(tab_consolida[[#This Row],[Origem]],tab_consolida[[#This Row],[Depto]])</f>
        <v>RealizadoTI</v>
      </c>
      <c r="G193" s="1" t="str">
        <f>_xlfn.CONCAT(tab_consolida[[#This Row],[Origem]],tab_consolida[[#This Row],[Mês]],tab_consolida[[#This Row],[Depto]])</f>
        <v>Realizado43435TI</v>
      </c>
      <c r="H193" s="1" t="s">
        <v>25</v>
      </c>
      <c r="I193" s="13">
        <v>43435</v>
      </c>
      <c r="J193" s="1" t="s">
        <v>23</v>
      </c>
      <c r="K193" s="14">
        <v>22358.25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4A6C-4A65-41FA-BDE6-D4E0E7A6D409}">
  <dimension ref="A1"/>
  <sheetViews>
    <sheetView showGridLines="0" zoomScaleNormal="100" workbookViewId="0">
      <selection activeCell="AD19" sqref="A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22CB-4C84-4760-9CB5-0218E0AAF9B8}">
  <dimension ref="A1:O72"/>
  <sheetViews>
    <sheetView topLeftCell="A37" zoomScale="115" zoomScaleNormal="115" workbookViewId="0">
      <selection activeCell="B45" sqref="B45"/>
    </sheetView>
  </sheetViews>
  <sheetFormatPr defaultColWidth="12.6640625" defaultRowHeight="14.4" x14ac:dyDescent="0.3"/>
  <cols>
    <col min="1" max="1" width="42.6640625" bestFit="1" customWidth="1"/>
    <col min="2" max="2" width="19.88671875" bestFit="1" customWidth="1"/>
    <col min="3" max="3" width="14.44140625" bestFit="1" customWidth="1"/>
    <col min="4" max="4" width="14.88671875" customWidth="1"/>
    <col min="5" max="5" width="13.88671875" customWidth="1"/>
    <col min="6" max="6" width="15.77734375" bestFit="1" customWidth="1"/>
    <col min="7" max="7" width="17.33203125" customWidth="1"/>
    <col min="8" max="8" width="13.33203125" customWidth="1"/>
    <col min="9" max="9" width="7" customWidth="1"/>
    <col min="10" max="10" width="6.5546875" customWidth="1"/>
    <col min="11" max="11" width="6.88671875" customWidth="1"/>
    <col min="12" max="12" width="7.109375" customWidth="1"/>
    <col min="13" max="13" width="7" customWidth="1"/>
    <col min="14" max="14" width="10.6640625" customWidth="1"/>
  </cols>
  <sheetData>
    <row r="1" spans="1:15" ht="18" thickBot="1" x14ac:dyDescent="0.4">
      <c r="A1" s="2" t="s">
        <v>6</v>
      </c>
      <c r="B1" s="2" t="s">
        <v>5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thickTop="1" x14ac:dyDescent="0.3">
      <c r="A2" s="1" t="s">
        <v>26</v>
      </c>
      <c r="B2" s="5" t="s">
        <v>28</v>
      </c>
      <c r="C2" s="10" t="s">
        <v>50</v>
      </c>
      <c r="D2" s="1"/>
      <c r="E2" s="1"/>
      <c r="F2" s="10"/>
      <c r="G2" s="10"/>
      <c r="H2" s="1"/>
      <c r="I2" s="10"/>
      <c r="J2" s="10"/>
      <c r="K2" s="1"/>
      <c r="L2" s="10"/>
      <c r="M2" s="10"/>
      <c r="N2" s="10"/>
      <c r="O2" s="1"/>
    </row>
    <row r="3" spans="1:15" x14ac:dyDescent="0.3">
      <c r="A3" s="1" t="s">
        <v>32</v>
      </c>
      <c r="B3" s="5" t="s">
        <v>28</v>
      </c>
      <c r="C3" s="10" t="s">
        <v>50</v>
      </c>
      <c r="D3" s="1"/>
      <c r="E3" s="1"/>
      <c r="F3" s="10"/>
      <c r="G3" s="10"/>
      <c r="H3" s="1"/>
      <c r="I3" s="10"/>
      <c r="J3" s="10"/>
      <c r="K3" s="1"/>
      <c r="L3" s="10"/>
      <c r="M3" s="10"/>
      <c r="N3" s="10"/>
      <c r="O3" s="1"/>
    </row>
    <row r="4" spans="1:15" x14ac:dyDescent="0.3">
      <c r="A4" s="1" t="s">
        <v>27</v>
      </c>
      <c r="B4" s="5" t="s">
        <v>28</v>
      </c>
      <c r="C4" s="10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s="1" customFormat="1" x14ac:dyDescent="0.3">
      <c r="A5" s="1" t="s">
        <v>36</v>
      </c>
      <c r="B5" s="5" t="s">
        <v>35</v>
      </c>
      <c r="C5" s="10" t="s">
        <v>50</v>
      </c>
    </row>
    <row r="6" spans="1:15" x14ac:dyDescent="0.3">
      <c r="A6" s="1" t="s">
        <v>53</v>
      </c>
      <c r="B6" s="5" t="s">
        <v>37</v>
      </c>
      <c r="C6" s="10" t="s">
        <v>50</v>
      </c>
    </row>
    <row r="7" spans="1:15" x14ac:dyDescent="0.3">
      <c r="A7" s="1" t="s">
        <v>47</v>
      </c>
      <c r="B7" s="20" t="s">
        <v>33</v>
      </c>
      <c r="C7" s="10" t="s">
        <v>50</v>
      </c>
    </row>
    <row r="8" spans="1:15" x14ac:dyDescent="0.3">
      <c r="A8" s="27" t="s">
        <v>38</v>
      </c>
      <c r="B8" s="28" t="s">
        <v>9</v>
      </c>
      <c r="C8" s="10" t="s">
        <v>50</v>
      </c>
    </row>
    <row r="9" spans="1:15" x14ac:dyDescent="0.3">
      <c r="A9" s="29" t="s">
        <v>39</v>
      </c>
      <c r="B9" s="29" t="s">
        <v>29</v>
      </c>
      <c r="C9" s="10"/>
    </row>
    <row r="11" spans="1:15" ht="18" thickBot="1" x14ac:dyDescent="0.4">
      <c r="A11" s="2" t="s">
        <v>7</v>
      </c>
      <c r="B11" s="2" t="s">
        <v>30</v>
      </c>
      <c r="C11" s="2"/>
    </row>
    <row r="12" spans="1:15" ht="15" thickTop="1" x14ac:dyDescent="0.3">
      <c r="A12" s="1" t="s">
        <v>26</v>
      </c>
      <c r="B12" s="30">
        <f ca="1">SUMIF(tab_consolida[[#All],[Origem]:[Valor]],"Orçado",tab_consolida[Valor])</f>
        <v>2935537.9649999999</v>
      </c>
      <c r="C12" s="31">
        <v>1</v>
      </c>
    </row>
    <row r="13" spans="1:15" x14ac:dyDescent="0.3">
      <c r="A13" s="1" t="s">
        <v>32</v>
      </c>
      <c r="B13" s="30">
        <f ca="1">SUMIF(tab_consolida[[#All],[Origem]:[Valor]],"Realizado",tab_consolida[Valor])</f>
        <v>2736494.9499999983</v>
      </c>
      <c r="C13" s="31">
        <f ca="1">B13/B12</f>
        <v>0.93219538722606798</v>
      </c>
    </row>
    <row r="14" spans="1:15" x14ac:dyDescent="0.3">
      <c r="A14" s="1" t="s">
        <v>27</v>
      </c>
      <c r="B14" s="30">
        <f ca="1">B12-B13</f>
        <v>199043.01500000153</v>
      </c>
      <c r="C14" s="31">
        <f ca="1">B14/B12</f>
        <v>6.7804612773932058E-2</v>
      </c>
    </row>
    <row r="17" spans="1:5" x14ac:dyDescent="0.3">
      <c r="A17" s="35" t="s">
        <v>36</v>
      </c>
      <c r="B17" s="32" t="s">
        <v>51</v>
      </c>
      <c r="C17" s="32" t="s">
        <v>25</v>
      </c>
      <c r="D17" s="32" t="s">
        <v>27</v>
      </c>
      <c r="E17" s="32" t="s">
        <v>52</v>
      </c>
    </row>
    <row r="18" spans="1:5" x14ac:dyDescent="0.3">
      <c r="A18" s="34" t="s">
        <v>35</v>
      </c>
      <c r="B18" s="33">
        <v>0.05</v>
      </c>
      <c r="C18" s="33">
        <f ca="1">C13</f>
        <v>0.93219538722606798</v>
      </c>
      <c r="D18" s="33">
        <f ca="1">C14</f>
        <v>6.7804612773932058E-2</v>
      </c>
      <c r="E18" s="33">
        <v>0.05</v>
      </c>
    </row>
    <row r="21" spans="1:5" x14ac:dyDescent="0.3">
      <c r="A21" s="35" t="s">
        <v>57</v>
      </c>
    </row>
    <row r="22" spans="1:5" x14ac:dyDescent="0.3">
      <c r="A22" s="36" t="s">
        <v>8</v>
      </c>
      <c r="B22" s="36" t="s">
        <v>25</v>
      </c>
      <c r="C22" s="36" t="s">
        <v>15</v>
      </c>
      <c r="D22" s="36" t="s">
        <v>54</v>
      </c>
    </row>
    <row r="23" spans="1:5" x14ac:dyDescent="0.3">
      <c r="A23" s="13">
        <v>43101</v>
      </c>
      <c r="B23" s="37">
        <f ca="1">SUMIF(tab_consolida[],_xlfn.CONCAT("Realizado",Tabela4[[#This Row],[Mês]]),tab_consolida[Valor])</f>
        <v>234799.15</v>
      </c>
      <c r="C23" s="37">
        <f ca="1">SUMIF(tab_consolida[],_xlfn.CONCAT("Orçado",Tabela4[[#This Row],[Mês]]),tab_consolida[Valor])</f>
        <v>249718.34000000003</v>
      </c>
      <c r="D23" s="31">
        <f ca="1">Tabela4[[#This Row],[Realizado]]/Tabela4[[#This Row],[Orçado]]</f>
        <v>0.94025592994090845</v>
      </c>
    </row>
    <row r="24" spans="1:5" x14ac:dyDescent="0.3">
      <c r="A24" s="13">
        <v>43132</v>
      </c>
      <c r="B24" s="37">
        <f ca="1">SUMIF(tab_consolida[],_xlfn.CONCAT("Realizado",Tabela4[[#This Row],[Mês]]),tab_consolida[Valor])</f>
        <v>262622.75</v>
      </c>
      <c r="C24" s="37">
        <f ca="1">SUMIF(tab_consolida[],_xlfn.CONCAT("Orçado",Tabela4[[#This Row],[Mês]]),tab_consolida[Valor])</f>
        <v>277211.67499999999</v>
      </c>
      <c r="D24" s="31">
        <f ca="1">Tabela4[[#This Row],[Realizado]]/Tabela4[[#This Row],[Orçado]]</f>
        <v>0.94737261697221087</v>
      </c>
    </row>
    <row r="25" spans="1:5" x14ac:dyDescent="0.3">
      <c r="A25" s="13">
        <v>43160</v>
      </c>
      <c r="B25" s="37">
        <f ca="1">SUMIF(tab_consolida[],_xlfn.CONCAT("Realizado",Tabela4[[#This Row],[Mês]]),tab_consolida[Valor])</f>
        <v>216524.95</v>
      </c>
      <c r="C25" s="37">
        <f ca="1">SUMIF(tab_consolida[],_xlfn.CONCAT("Orçado",Tabela4[[#This Row],[Mês]]),tab_consolida[Valor])</f>
        <v>229721.65</v>
      </c>
      <c r="D25" s="31">
        <f ca="1">Tabela4[[#This Row],[Realizado]]/Tabela4[[#This Row],[Orçado]]</f>
        <v>0.94255352075000343</v>
      </c>
    </row>
    <row r="26" spans="1:5" x14ac:dyDescent="0.3">
      <c r="A26" s="13">
        <v>43191</v>
      </c>
      <c r="B26" s="37">
        <f ca="1">SUMIF(tab_consolida[],_xlfn.CONCAT("Realizado",Tabela4[[#This Row],[Mês]]),tab_consolida[Valor])</f>
        <v>226357.45</v>
      </c>
      <c r="C26" s="37">
        <f ca="1">SUMIF(tab_consolida[],_xlfn.CONCAT("Orçado",Tabela4[[#This Row],[Mês]]),tab_consolida[Valor])</f>
        <v>238450.15000000002</v>
      </c>
      <c r="D26" s="31">
        <f ca="1">Tabela4[[#This Row],[Realizado]]/Tabela4[[#This Row],[Orçado]]</f>
        <v>0.94928625542906975</v>
      </c>
    </row>
    <row r="27" spans="1:5" x14ac:dyDescent="0.3">
      <c r="A27" s="13">
        <v>43221</v>
      </c>
      <c r="B27" s="37">
        <f ca="1">SUMIF(tab_consolida[],_xlfn.CONCAT("Realizado",Tabela4[[#This Row],[Mês]]),tab_consolida[Valor])</f>
        <v>235521.15</v>
      </c>
      <c r="C27" s="37">
        <f ca="1">SUMIF(tab_consolida[],_xlfn.CONCAT("Orçado",Tabela4[[#This Row],[Mês]]),tab_consolida[Valor])</f>
        <v>249775.065</v>
      </c>
      <c r="D27" s="31">
        <f ca="1">Tabela4[[#This Row],[Realizado]]/Tabela4[[#This Row],[Orçado]]</f>
        <v>0.94293299453250068</v>
      </c>
    </row>
    <row r="28" spans="1:5" x14ac:dyDescent="0.3">
      <c r="A28" s="13">
        <v>43252</v>
      </c>
      <c r="B28" s="37">
        <f ca="1">SUMIF(tab_consolida[],_xlfn.CONCAT("Realizado",Tabela4[[#This Row],[Mês]]),tab_consolida[Valor])</f>
        <v>262315.90000000002</v>
      </c>
      <c r="C28" s="37">
        <f ca="1">SUMIF(tab_consolida[],_xlfn.CONCAT("Orçado",Tabela4[[#This Row],[Mês]]),tab_consolida[Valor])</f>
        <v>278789.01500000001</v>
      </c>
      <c r="D28" s="31">
        <f ca="1">Tabela4[[#This Row],[Realizado]]/Tabela4[[#This Row],[Orçado]]</f>
        <v>0.94091189353353832</v>
      </c>
    </row>
    <row r="29" spans="1:5" x14ac:dyDescent="0.3">
      <c r="A29" s="13">
        <v>43282</v>
      </c>
      <c r="B29" s="37">
        <f ca="1">SUMIF(tab_consolida[],_xlfn.CONCAT("Realizado",Tabela4[[#This Row],[Mês]]),tab_consolida[Valor])</f>
        <v>197027.15000000002</v>
      </c>
      <c r="C29" s="37">
        <f ca="1">SUMIF(tab_consolida[],_xlfn.CONCAT("Orçado",Tabela4[[#This Row],[Mês]]),tab_consolida[Valor])</f>
        <v>208265.185</v>
      </c>
      <c r="D29" s="31">
        <f ca="1">Tabela4[[#This Row],[Realizado]]/Tabela4[[#This Row],[Orçado]]</f>
        <v>0.9460397809648311</v>
      </c>
    </row>
    <row r="30" spans="1:5" x14ac:dyDescent="0.3">
      <c r="A30" s="13">
        <v>43313</v>
      </c>
      <c r="B30" s="37">
        <f ca="1">SUMIF(tab_consolida[],_xlfn.CONCAT("Realizado",Tabela4[[#This Row],[Mês]]),tab_consolida[Valor])</f>
        <v>233642.05</v>
      </c>
      <c r="C30" s="37">
        <f ca="1">SUMIF(tab_consolida[],_xlfn.CONCAT("Orçado",Tabela4[[#This Row],[Mês]]),tab_consolida[Valor])</f>
        <v>249028.4</v>
      </c>
      <c r="D30" s="31">
        <f ca="1">Tabela4[[#This Row],[Realizado]]/Tabela4[[#This Row],[Orçado]]</f>
        <v>0.93821447674241165</v>
      </c>
    </row>
    <row r="31" spans="1:5" x14ac:dyDescent="0.3">
      <c r="A31" s="13">
        <v>43344</v>
      </c>
      <c r="B31" s="37">
        <f ca="1">SUMIF(tab_consolida[],_xlfn.CONCAT("Realizado",Tabela4[[#This Row],[Mês]]),tab_consolida[Valor])</f>
        <v>222182.19999999998</v>
      </c>
      <c r="C31" s="37">
        <f ca="1">SUMIF(tab_consolida[],_xlfn.CONCAT("Orçado",Tabela4[[#This Row],[Mês]]),tab_consolida[Valor])</f>
        <v>236367.79</v>
      </c>
      <c r="D31" s="31">
        <f ca="1">Tabela4[[#This Row],[Realizado]]/Tabela4[[#This Row],[Orçado]]</f>
        <v>0.93998509695419996</v>
      </c>
    </row>
    <row r="32" spans="1:5" x14ac:dyDescent="0.3">
      <c r="A32" s="13">
        <v>43374</v>
      </c>
      <c r="B32" s="37">
        <f ca="1">SUMIF(tab_consolida[],_xlfn.CONCAT("Realizado",Tabela4[[#This Row],[Mês]]),tab_consolida[Valor])</f>
        <v>216851.74999999997</v>
      </c>
      <c r="C32" s="37">
        <f ca="1">SUMIF(tab_consolida[],_xlfn.CONCAT("Orçado",Tabela4[[#This Row],[Mês]]),tab_consolida[Valor])</f>
        <v>229690.39499999996</v>
      </c>
      <c r="D32" s="31">
        <f ca="1">Tabela4[[#This Row],[Realizado]]/Tabela4[[#This Row],[Orçado]]</f>
        <v>0.9441045630140521</v>
      </c>
    </row>
    <row r="33" spans="1:5" x14ac:dyDescent="0.3">
      <c r="A33" s="13">
        <v>43405</v>
      </c>
      <c r="B33" s="37">
        <f ca="1">SUMIF(tab_consolida[],_xlfn.CONCAT("Realizado",Tabela4[[#This Row],[Mês]]),tab_consolida[Valor])</f>
        <v>211796.8</v>
      </c>
      <c r="C33" s="37">
        <f ca="1">SUMIF(tab_consolida[],_xlfn.CONCAT("Orçado",Tabela4[[#This Row],[Mês]]),tab_consolida[Valor])</f>
        <v>224065.62000000002</v>
      </c>
      <c r="D33" s="31">
        <f ca="1">Tabela4[[#This Row],[Realizado]]/Tabela4[[#This Row],[Orçado]]</f>
        <v>0.94524452256441649</v>
      </c>
    </row>
    <row r="34" spans="1:5" x14ac:dyDescent="0.3">
      <c r="A34" s="13">
        <v>43435</v>
      </c>
      <c r="B34" s="37">
        <f ca="1">SUMIF(tab_consolida[],_xlfn.CONCAT("Realizado",Tabela4[[#This Row],[Mês]]),tab_consolida[Valor])</f>
        <v>249985.84999999998</v>
      </c>
      <c r="C34" s="37">
        <f ca="1">SUMIF(tab_consolida[],_xlfn.CONCAT("Orçado",Tabela4[[#This Row],[Mês]]),tab_consolida[Valor])</f>
        <v>266547.24</v>
      </c>
      <c r="D34" s="31">
        <f ca="1">Tabela4[[#This Row],[Realizado]]/Tabela4[[#This Row],[Orçado]]</f>
        <v>0.93786696121858171</v>
      </c>
    </row>
    <row r="37" spans="1:5" x14ac:dyDescent="0.3">
      <c r="A37" s="35" t="s">
        <v>59</v>
      </c>
    </row>
    <row r="38" spans="1:5" x14ac:dyDescent="0.3">
      <c r="A38" t="s">
        <v>34</v>
      </c>
      <c r="B38" t="s">
        <v>25</v>
      </c>
      <c r="C38" t="s">
        <v>15</v>
      </c>
      <c r="D38" t="s">
        <v>54</v>
      </c>
      <c r="E38" t="s">
        <v>58</v>
      </c>
    </row>
    <row r="39" spans="1:5" x14ac:dyDescent="0.3">
      <c r="A39" s="42" t="s">
        <v>16</v>
      </c>
      <c r="B39" s="37">
        <f ca="1">SUMIF(tab_consolida[[#All],[Chave 2]:[Valor]],_xlfn.CONCAT("Realizado",Apoio!A39),tab_consolida[Valor])</f>
        <v>340961.64999999997</v>
      </c>
      <c r="C39" s="37">
        <f ca="1">SUMIF(tab_consolida[[#All],[Chave 2]:[Valor]],_xlfn.CONCAT("Orçado",Apoio!A39),tab_consolida[Valor])</f>
        <v>358954.17</v>
      </c>
      <c r="D39" s="38">
        <f ca="1">B39/$B$47</f>
        <v>0.12459794599657491</v>
      </c>
      <c r="E39" s="38">
        <f ca="1">C39/$C$47</f>
        <v>0.12227883756904503</v>
      </c>
    </row>
    <row r="40" spans="1:5" x14ac:dyDescent="0.3">
      <c r="A40" s="42" t="s">
        <v>17</v>
      </c>
      <c r="B40" s="37">
        <f ca="1">SUMIF(tab_consolida[[#All],[Chave 2]:[Valor]],_xlfn.CONCAT("Realizado",Apoio!A40),tab_consolida[Valor])</f>
        <v>365253.14999999997</v>
      </c>
      <c r="C40" s="37">
        <f ca="1">SUMIF(tab_consolida[[#All],[Chave 2]:[Valor]],_xlfn.CONCAT("Orçado",Apoio!A40),tab_consolida[Valor])</f>
        <v>386294.935</v>
      </c>
      <c r="D40" s="38">
        <f t="shared" ref="D40:D46" ca="1" si="0">B40/$B$47</f>
        <v>0.1334748123690124</v>
      </c>
      <c r="E40" s="38">
        <f t="shared" ref="E40:E46" ca="1" si="1">C40/$C$47</f>
        <v>0.13159255291729807</v>
      </c>
    </row>
    <row r="41" spans="1:5" x14ac:dyDescent="0.3">
      <c r="A41" s="42" t="s">
        <v>18</v>
      </c>
      <c r="B41" s="37">
        <f ca="1">SUMIF(tab_consolida[[#All],[Chave 2]:[Valor]],_xlfn.CONCAT("Realizado",Apoio!A41),tab_consolida[Valor])</f>
        <v>339923.30000000005</v>
      </c>
      <c r="C41" s="37">
        <f ca="1">SUMIF(tab_consolida[[#All],[Chave 2]:[Valor]],_xlfn.CONCAT("Orçado",Apoio!A41),tab_consolida[Valor])</f>
        <v>362978.375</v>
      </c>
      <c r="D41" s="38">
        <f t="shared" ca="1" si="0"/>
        <v>0.1242185007503851</v>
      </c>
      <c r="E41" s="38">
        <f t="shared" ca="1" si="1"/>
        <v>0.12364969532935338</v>
      </c>
    </row>
    <row r="42" spans="1:5" x14ac:dyDescent="0.3">
      <c r="A42" s="42" t="s">
        <v>19</v>
      </c>
      <c r="B42" s="37">
        <f ca="1">SUMIF(tab_consolida[[#All],[Chave 2]:[Valor]],_xlfn.CONCAT("Realizado",Apoio!A42),tab_consolida[Valor])</f>
        <v>357677.85000000003</v>
      </c>
      <c r="C42" s="37">
        <f ca="1">SUMIF(tab_consolida[[#All],[Chave 2]:[Valor]],_xlfn.CONCAT("Orçado",Apoio!A42),tab_consolida[Valor])</f>
        <v>378445.16499999992</v>
      </c>
      <c r="D42" s="38">
        <f t="shared" ca="1" si="0"/>
        <v>0.13070656315298518</v>
      </c>
      <c r="E42" s="38">
        <f t="shared" ca="1" si="1"/>
        <v>0.12891850472116104</v>
      </c>
    </row>
    <row r="43" spans="1:5" x14ac:dyDescent="0.3">
      <c r="A43" s="42" t="s">
        <v>20</v>
      </c>
      <c r="B43" s="37">
        <f ca="1">SUMIF(tab_consolida[[#All],[Chave 2]:[Valor]],_xlfn.CONCAT("Realizado",Apoio!A43),tab_consolida[Valor])</f>
        <v>349739.65</v>
      </c>
      <c r="C43" s="37">
        <f ca="1">SUMIF(tab_consolida[[#All],[Chave 2]:[Valor]],_xlfn.CONCAT("Orçado",Apoio!A43),tab_consolida[Valor])</f>
        <v>373833.27999999997</v>
      </c>
      <c r="D43" s="38">
        <f t="shared" ca="1" si="0"/>
        <v>0.12780569903847255</v>
      </c>
      <c r="E43" s="38">
        <f t="shared" ca="1" si="1"/>
        <v>0.12734745196865474</v>
      </c>
    </row>
    <row r="44" spans="1:5" x14ac:dyDescent="0.3">
      <c r="A44" s="42" t="s">
        <v>21</v>
      </c>
      <c r="B44" s="37">
        <f ca="1">SUMIF(tab_consolida[[#All],[Chave 2]:[Valor]],_xlfn.CONCAT("Realizado",Apoio!A44),tab_consolida[Valor])</f>
        <v>327989.39999999997</v>
      </c>
      <c r="C44" s="37">
        <f ca="1">SUMIF(tab_consolida[[#All],[Chave 2]:[Valor]],_xlfn.CONCAT("Orçado",Apoio!A44),tab_consolida[Valor])</f>
        <v>345599.59500000003</v>
      </c>
      <c r="D44" s="38">
        <f t="shared" ca="1" si="0"/>
        <v>0.11985748411485281</v>
      </c>
      <c r="E44" s="38">
        <f t="shared" ca="1" si="1"/>
        <v>0.11772956068718397</v>
      </c>
    </row>
    <row r="45" spans="1:5" x14ac:dyDescent="0.3">
      <c r="A45" s="42" t="s">
        <v>22</v>
      </c>
      <c r="B45" s="37">
        <f ca="1">SUMIF(tab_consolida[[#All],[Chave 2]:[Valor]],_xlfn.CONCAT("Realizado",Apoio!A45),tab_consolida[Valor])</f>
        <v>332941.74999999994</v>
      </c>
      <c r="C45" s="37">
        <f ca="1">SUMIF(tab_consolida[[#All],[Chave 2]:[Valor]],_xlfn.CONCAT("Orçado",Apoio!A45),tab_consolida[Valor])</f>
        <v>352794.02499999997</v>
      </c>
      <c r="D45" s="38">
        <f t="shared" ca="1" si="0"/>
        <v>0.12166722617193206</v>
      </c>
      <c r="E45" s="38">
        <f t="shared" ca="1" si="1"/>
        <v>0.12018036530486499</v>
      </c>
    </row>
    <row r="46" spans="1:5" x14ac:dyDescent="0.3">
      <c r="A46" s="42" t="s">
        <v>23</v>
      </c>
      <c r="B46" s="37">
        <f ca="1">SUMIF(tab_consolida[[#All],[Chave 2]:[Valor]],_xlfn.CONCAT("Realizado",Apoio!A46),tab_consolida[Valor])</f>
        <v>322008.2</v>
      </c>
      <c r="C46" s="37">
        <f ca="1">SUMIF(tab_consolida[[#All],[Chave 2]:[Valor]],_xlfn.CONCAT("Orçado",Apoio!A46),tab_consolida[Valor])</f>
        <v>376638.42</v>
      </c>
      <c r="D46" s="38">
        <f t="shared" ca="1" si="0"/>
        <v>0.11767176840578492</v>
      </c>
      <c r="E46" s="38">
        <f t="shared" ca="1" si="1"/>
        <v>0.12830303150243877</v>
      </c>
    </row>
    <row r="47" spans="1:5" x14ac:dyDescent="0.3">
      <c r="B47" s="37">
        <f ca="1">SUM(B39:B46)</f>
        <v>2736494.95</v>
      </c>
      <c r="C47" s="37">
        <f ca="1">SUM(C39:C46)</f>
        <v>2935537.9649999999</v>
      </c>
    </row>
    <row r="49" spans="1:6" x14ac:dyDescent="0.3">
      <c r="A49" s="35" t="s">
        <v>65</v>
      </c>
    </row>
    <row r="50" spans="1:6" x14ac:dyDescent="0.3">
      <c r="A50" s="35" t="s">
        <v>60</v>
      </c>
    </row>
    <row r="52" spans="1:6" x14ac:dyDescent="0.3">
      <c r="A52" s="39" t="s">
        <v>31</v>
      </c>
      <c r="B52" s="40" t="str">
        <f>INDEX(F52:F59,C52,1)</f>
        <v>TI</v>
      </c>
      <c r="C52">
        <v>8</v>
      </c>
      <c r="F52" s="41" t="s">
        <v>16</v>
      </c>
    </row>
    <row r="53" spans="1:6" x14ac:dyDescent="0.3">
      <c r="A53" t="s">
        <v>8</v>
      </c>
      <c r="B53" t="s">
        <v>25</v>
      </c>
      <c r="C53" t="s">
        <v>15</v>
      </c>
      <c r="D53" t="s">
        <v>54</v>
      </c>
      <c r="F53" s="41" t="s">
        <v>17</v>
      </c>
    </row>
    <row r="54" spans="1:6" x14ac:dyDescent="0.3">
      <c r="A54" s="13">
        <v>43101</v>
      </c>
      <c r="B54" s="30">
        <f ca="1">SUMIF(tab_consolida[[#All],[Chave 3]:[Valor]],_xlfn.CONCAT("Realizado",Tabela6[[#This Row],[Mês]],Apoio!$B$52),tab_consolida[[#All],[Valor]])</f>
        <v>25500.85</v>
      </c>
      <c r="C54" s="30">
        <f ca="1">SUMIF(tab_consolida[[#All],[Chave 3]:[Valor]],_xlfn.CONCAT("Orçado",Tabela6[[#This Row],[Mês]],Apoio!$B$52),tab_consolida[[#All],[Valor]])</f>
        <v>27514.075000000001</v>
      </c>
      <c r="D54" s="31">
        <f ca="1">Tabela6[[#This Row],[Realizado]]/Tabela6[[#This Row],[Orçado]]</f>
        <v>0.92682926829268286</v>
      </c>
      <c r="F54" s="41" t="s">
        <v>18</v>
      </c>
    </row>
    <row r="55" spans="1:6" x14ac:dyDescent="0.3">
      <c r="A55" s="13">
        <v>43132</v>
      </c>
      <c r="B55" s="30">
        <f ca="1">SUMIF(tab_consolida[[#All],[Chave 3]:[Valor]],_xlfn.CONCAT("Realizado",Tabela6[[#This Row],[Mês]],Apoio!$B$52),tab_consolida[[#All],[Valor]])</f>
        <v>37346.400000000001</v>
      </c>
      <c r="C55" s="30">
        <f ca="1">SUMIF(tab_consolida[[#All],[Chave 3]:[Valor]],_xlfn.CONCAT("Orçado",Tabela6[[#This Row],[Mês]],Apoio!$B$52),tab_consolida[[#All],[Valor]])</f>
        <v>40294.800000000003</v>
      </c>
      <c r="D55" s="31">
        <f ca="1">Tabela6[[#This Row],[Realizado]]/Tabela6[[#This Row],[Orçado]]</f>
        <v>0.92682926829268286</v>
      </c>
      <c r="F55" s="41" t="s">
        <v>19</v>
      </c>
    </row>
    <row r="56" spans="1:6" x14ac:dyDescent="0.3">
      <c r="A56" s="13">
        <v>43160</v>
      </c>
      <c r="B56" s="30">
        <f ca="1">SUMIF(tab_consolida[[#All],[Chave 3]:[Valor]],_xlfn.CONCAT("Realizado",Tabela6[[#This Row],[Mês]],Apoio!$B$52),tab_consolida[[#All],[Valor]])</f>
        <v>22785.75</v>
      </c>
      <c r="C56" s="30">
        <f ca="1">SUMIF(tab_consolida[[#All],[Chave 3]:[Valor]],_xlfn.CONCAT("Orçado",Tabela6[[#This Row],[Mês]],Apoio!$B$52),tab_consolida[[#All],[Valor]])</f>
        <v>23985</v>
      </c>
      <c r="D56" s="31">
        <f ca="1">Tabela6[[#This Row],[Realizado]]/Tabela6[[#This Row],[Orçado]]</f>
        <v>0.95</v>
      </c>
      <c r="F56" s="41" t="s">
        <v>20</v>
      </c>
    </row>
    <row r="57" spans="1:6" x14ac:dyDescent="0.3">
      <c r="A57" s="13">
        <v>43191</v>
      </c>
      <c r="B57" s="30">
        <f ca="1">SUMIF(tab_consolida[[#All],[Chave 3]:[Valor]],_xlfn.CONCAT("Realizado",Tabela6[[#This Row],[Mês]],Apoio!$B$52),tab_consolida[[#All],[Valor]])</f>
        <v>19875.899999999998</v>
      </c>
      <c r="C57" s="30">
        <f ca="1">SUMIF(tab_consolida[[#All],[Chave 3]:[Valor]],_xlfn.CONCAT("Orçado",Tabela6[[#This Row],[Mês]],Apoio!$B$52),tab_consolida[[#All],[Valor]])</f>
        <v>21026.61</v>
      </c>
      <c r="D57" s="31">
        <f ca="1">Tabela6[[#This Row],[Realizado]]/Tabela6[[#This Row],[Orçado]]</f>
        <v>0.94527363184079594</v>
      </c>
      <c r="F57" s="41" t="s">
        <v>21</v>
      </c>
    </row>
    <row r="58" spans="1:6" x14ac:dyDescent="0.3">
      <c r="A58" s="13">
        <v>43221</v>
      </c>
      <c r="B58" s="30">
        <f ca="1">SUMIF(tab_consolida[[#All],[Chave 3]:[Valor]],_xlfn.CONCAT("Realizado",Tabela6[[#This Row],[Mês]],Apoio!$B$52),tab_consolida[[#All],[Valor]])</f>
        <v>36592.1</v>
      </c>
      <c r="C58" s="30">
        <f ca="1">SUMIF(tab_consolida[[#All],[Chave 3]:[Valor]],_xlfn.CONCAT("Orçado",Tabela6[[#This Row],[Mês]],Apoio!$B$52),tab_consolida[[#All],[Valor]])</f>
        <v>39288.36</v>
      </c>
      <c r="D58" s="31">
        <f ca="1">Tabela6[[#This Row],[Realizado]]/Tabela6[[#This Row],[Orçado]]</f>
        <v>0.93137254901960775</v>
      </c>
      <c r="F58" s="41" t="s">
        <v>22</v>
      </c>
    </row>
    <row r="59" spans="1:6" x14ac:dyDescent="0.3">
      <c r="A59" s="13">
        <v>43252</v>
      </c>
      <c r="B59" s="30">
        <f ca="1">SUMIF(tab_consolida[[#All],[Chave 3]:[Valor]],_xlfn.CONCAT("Realizado",Tabela6[[#This Row],[Mês]],Apoio!$B$52),tab_consolida[[#All],[Valor]])</f>
        <v>37427.15</v>
      </c>
      <c r="C59" s="30">
        <f ca="1">SUMIF(tab_consolida[[#All],[Chave 3]:[Valor]],_xlfn.CONCAT("Orçado",Tabela6[[#This Row],[Mês]],Apoio!$B$52),tab_consolida[[#All],[Valor]])</f>
        <v>39200.014999999999</v>
      </c>
      <c r="D59" s="31">
        <f ca="1">Tabela6[[#This Row],[Realizado]]/Tabela6[[#This Row],[Orçado]]</f>
        <v>0.95477386934673369</v>
      </c>
      <c r="F59" s="41" t="s">
        <v>23</v>
      </c>
    </row>
    <row r="60" spans="1:6" x14ac:dyDescent="0.3">
      <c r="A60" s="13">
        <v>43282</v>
      </c>
      <c r="B60" s="30">
        <f ca="1">SUMIF(tab_consolida[[#All],[Chave 3]:[Valor]],_xlfn.CONCAT("Realizado",Tabela6[[#This Row],[Mês]],Apoio!$B$52),tab_consolida[[#All],[Valor]])</f>
        <v>26363.449999999997</v>
      </c>
      <c r="C60" s="30">
        <f ca="1">SUMIF(tab_consolida[[#All],[Chave 3]:[Valor]],_xlfn.CONCAT("Orçado",Tabela6[[#This Row],[Mês]],Apoio!$B$52),tab_consolida[[#All],[Valor]])</f>
        <v>28028.51</v>
      </c>
      <c r="D60" s="31">
        <f ca="1">Tabela6[[#This Row],[Realizado]]/Tabela6[[#This Row],[Orçado]]</f>
        <v>0.94059405940594054</v>
      </c>
    </row>
    <row r="61" spans="1:6" x14ac:dyDescent="0.3">
      <c r="A61" s="13">
        <v>43313</v>
      </c>
      <c r="B61" s="30">
        <f ca="1">SUMIF(tab_consolida[[#All],[Chave 3]:[Valor]],_xlfn.CONCAT("Realizado",Tabela6[[#This Row],[Mês]],Apoio!$B$52),tab_consolida[[#All],[Valor]])</f>
        <v>23548.6</v>
      </c>
      <c r="C61" s="30">
        <f ca="1">SUMIF(tab_consolida[[#All],[Chave 3]:[Valor]],_xlfn.CONCAT("Orçado",Tabela6[[#This Row],[Mês]],Apoio!$B$52),tab_consolida[[#All],[Valor]])</f>
        <v>24788</v>
      </c>
      <c r="D61" s="31">
        <f ca="1">Tabela6[[#This Row],[Realizado]]/Tabela6[[#This Row],[Orçado]]</f>
        <v>0.95</v>
      </c>
    </row>
    <row r="62" spans="1:6" x14ac:dyDescent="0.3">
      <c r="A62" s="13">
        <v>43344</v>
      </c>
      <c r="B62" s="30">
        <f ca="1">SUMIF(tab_consolida[[#All],[Chave 3]:[Valor]],_xlfn.CONCAT("Realizado",Tabela6[[#This Row],[Mês]],Apoio!$B$52),tab_consolida[[#All],[Valor]])</f>
        <v>19646</v>
      </c>
      <c r="C62" s="30">
        <f ca="1">SUMIF(tab_consolida[[#All],[Chave 3]:[Valor]],_xlfn.CONCAT("Orçado",Tabela6[[#This Row],[Mês]],Apoio!$B$52),tab_consolida[[#All],[Valor]])</f>
        <v>20680</v>
      </c>
      <c r="D62" s="31">
        <f ca="1">Tabela6[[#This Row],[Realizado]]/Tabela6[[#This Row],[Orçado]]</f>
        <v>0.95</v>
      </c>
    </row>
    <row r="63" spans="1:6" x14ac:dyDescent="0.3">
      <c r="A63" s="13">
        <v>43374</v>
      </c>
      <c r="B63" s="30">
        <f ca="1">SUMIF(tab_consolida[[#All],[Chave 3]:[Valor]],_xlfn.CONCAT("Realizado",Tabela6[[#This Row],[Mês]],Apoio!$B$52),tab_consolida[[#All],[Valor]])</f>
        <v>36484.75</v>
      </c>
      <c r="C63" s="30">
        <f ca="1">SUMIF(tab_consolida[[#All],[Chave 3]:[Valor]],_xlfn.CONCAT("Orçado",Tabela6[[#This Row],[Mês]],Apoio!$B$52),tab_consolida[[#All],[Valor]])</f>
        <v>38020.949999999997</v>
      </c>
      <c r="D63" s="31">
        <f ca="1">Tabela6[[#This Row],[Realizado]]/Tabela6[[#This Row],[Orçado]]</f>
        <v>0.95959595959595967</v>
      </c>
    </row>
    <row r="64" spans="1:6" x14ac:dyDescent="0.3">
      <c r="A64" s="13">
        <v>43405</v>
      </c>
      <c r="B64" s="30">
        <f ca="1">SUMIF(tab_consolida[[#All],[Chave 3]:[Valor]],_xlfn.CONCAT("Realizado",Tabela6[[#This Row],[Mês]],Apoio!$B$52),tab_consolida[[#All],[Valor]])</f>
        <v>25012.55</v>
      </c>
      <c r="C64" s="30">
        <f ca="1">SUMIF(tab_consolida[[#All],[Chave 3]:[Valor]],_xlfn.CONCAT("Orçado",Tabela6[[#This Row],[Mês]],Apoio!$B$52),tab_consolida[[#All],[Valor]])</f>
        <v>26197.355</v>
      </c>
      <c r="D64" s="31">
        <f ca="1">Tabela6[[#This Row],[Realizado]]/Tabela6[[#This Row],[Orçado]]</f>
        <v>0.95477386934673369</v>
      </c>
    </row>
    <row r="65" spans="1:4" x14ac:dyDescent="0.3">
      <c r="A65" s="13">
        <v>43435</v>
      </c>
      <c r="B65" s="30">
        <f ca="1">SUMIF(tab_consolida[[#All],[Chave 3]:[Valor]],_xlfn.CONCAT("Realizado",Tabela6[[#This Row],[Mês]],Apoio!$B$52),tab_consolida[[#All],[Valor]])</f>
        <v>22358.25</v>
      </c>
      <c r="C65" s="30">
        <f ca="1">SUMIF(tab_consolida[[#All],[Chave 3]:[Valor]],_xlfn.CONCAT("Orçado",Tabela6[[#This Row],[Mês]],Apoio!$B$52),tab_consolida[[#All],[Valor]])</f>
        <v>23770.35</v>
      </c>
      <c r="D65" s="31">
        <f ca="1">Tabela6[[#This Row],[Realizado]]/Tabela6[[#This Row],[Orçado]]</f>
        <v>0.94059405940594065</v>
      </c>
    </row>
    <row r="68" spans="1:4" x14ac:dyDescent="0.3">
      <c r="A68" s="35" t="s">
        <v>64</v>
      </c>
    </row>
    <row r="69" spans="1:4" x14ac:dyDescent="0.3">
      <c r="A69" s="1" t="s">
        <v>24</v>
      </c>
      <c r="B69" s="30" t="s">
        <v>49</v>
      </c>
      <c r="C69" s="31" t="s">
        <v>63</v>
      </c>
    </row>
    <row r="70" spans="1:4" x14ac:dyDescent="0.3">
      <c r="A70" t="s">
        <v>62</v>
      </c>
      <c r="B70" s="30">
        <f ca="1">SUM(Tabela6[Orçado])</f>
        <v>352794.02499999997</v>
      </c>
      <c r="C70" s="31">
        <v>1</v>
      </c>
    </row>
    <row r="71" spans="1:4" x14ac:dyDescent="0.3">
      <c r="A71" t="s">
        <v>25</v>
      </c>
      <c r="B71" s="30">
        <f ca="1">SUM(Tabela6[Realizado])</f>
        <v>332941.74999999994</v>
      </c>
      <c r="C71" s="31">
        <f ca="1">B71/B70</f>
        <v>0.94372842623964504</v>
      </c>
    </row>
    <row r="72" spans="1:4" x14ac:dyDescent="0.3">
      <c r="A72" t="s">
        <v>27</v>
      </c>
      <c r="B72" s="30">
        <f ca="1">B70-B71</f>
        <v>19852.275000000023</v>
      </c>
      <c r="C72" s="31">
        <f ca="1">B72/B70</f>
        <v>5.6271573760355E-2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9904-09C9-4CBF-938E-FF1C1D7FFCC9}">
  <dimension ref="A1"/>
  <sheetViews>
    <sheetView showGridLines="0" tabSelected="1" zoomScale="80" zoomScaleNormal="80" workbookViewId="0">
      <selection activeCell="X43" sqref="X43"/>
    </sheetView>
  </sheetViews>
  <sheetFormatPr defaultRowHeight="14.4" x14ac:dyDescent="0.3"/>
  <cols>
    <col min="1" max="16384" width="8.88671875" style="1"/>
  </cols>
  <sheetData/>
  <sheetProtection algorithmName="SHA-512" hashValue="HGDtngltRLSx4Ef7izbh8jRqSB5DByYHDoYF1gPBfKqPBBi1Evs8ZYidsUBhpcEkjxXApbz2zsKnQjRiNQSr7A==" saltValue="N0KiyCdvFpSIVQaEc/1Vc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2</xdr:col>
                    <xdr:colOff>518160</xdr:colOff>
                    <xdr:row>22</xdr:row>
                    <xdr:rowOff>53340</xdr:rowOff>
                  </from>
                  <to>
                    <xdr:col>9</xdr:col>
                    <xdr:colOff>220980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Requisitos</vt:lpstr>
      <vt:lpstr>Orcamento</vt:lpstr>
      <vt:lpstr>Gastos</vt:lpstr>
      <vt:lpstr>Consolida</vt:lpstr>
      <vt:lpstr>Rascunho</vt:lpstr>
      <vt:lpstr>Apoio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Moreno Marcos</cp:lastModifiedBy>
  <dcterms:created xsi:type="dcterms:W3CDTF">2018-09-10T13:30:26Z</dcterms:created>
  <dcterms:modified xsi:type="dcterms:W3CDTF">2022-06-02T00:20:08Z</dcterms:modified>
</cp:coreProperties>
</file>