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A:\udemy - curso de excel construindo dashboards profissionais\secao 4 - DASHBOARD 3 - OBJ - ACOMPANHAR PERFORMANCE DE VENDAS\"/>
    </mc:Choice>
  </mc:AlternateContent>
  <xr:revisionPtr revIDLastSave="0" documentId="13_ncr:1_{B80464BC-3CDC-43DF-8ABF-630B3305E86B}" xr6:coauthVersionLast="46" xr6:coauthVersionMax="47" xr10:uidLastSave="{00000000-0000-0000-0000-000000000000}"/>
  <bookViews>
    <workbookView xWindow="-108" yWindow="-108" windowWidth="23256" windowHeight="12576" tabRatio="818" activeTab="5" xr2:uid="{002631FF-81E2-4AF1-9E1A-4EC53686411A}"/>
  </bookViews>
  <sheets>
    <sheet name="Requisitos" sheetId="8" r:id="rId1"/>
    <sheet name="Base" sheetId="1" r:id="rId2"/>
    <sheet name="Rascunho" sheetId="15" r:id="rId3"/>
    <sheet name="Legenda" sheetId="13" r:id="rId4"/>
    <sheet name="Apoio" sheetId="5" r:id="rId5"/>
    <sheet name="Dashboard" sheetId="16" r:id="rId6"/>
  </sheets>
  <definedNames>
    <definedName name="_xlnm._FilterDatabase" localSheetId="4" hidden="1">Apoio!$A$24:$B$30</definedName>
    <definedName name="_xlnm._FilterDatabase" localSheetId="1" hidden="1">Base!$A$1:$H$573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" i="5" l="1"/>
  <c r="A63" i="5"/>
  <c r="A64" i="5"/>
  <c r="A61" i="5"/>
  <c r="D54" i="5"/>
  <c r="D55" i="5"/>
  <c r="D56" i="5"/>
  <c r="D53" i="5"/>
  <c r="C54" i="5"/>
  <c r="C55" i="5"/>
  <c r="C56" i="5"/>
  <c r="C53" i="5"/>
  <c r="A54" i="5"/>
  <c r="A55" i="5"/>
  <c r="A56" i="5"/>
  <c r="A53" i="5"/>
  <c r="C46" i="5"/>
  <c r="C47" i="5"/>
  <c r="C48" i="5"/>
  <c r="C45" i="5"/>
  <c r="B46" i="5"/>
  <c r="B47" i="5"/>
  <c r="B48" i="5"/>
  <c r="B45" i="5"/>
  <c r="A45" i="5"/>
  <c r="A46" i="5"/>
  <c r="A47" i="5"/>
  <c r="A48" i="5"/>
  <c r="E27" i="5"/>
  <c r="E25" i="5"/>
  <c r="B16" i="5"/>
  <c r="B15" i="5"/>
  <c r="B5" i="1"/>
  <c r="D5" i="1" s="1"/>
  <c r="C4" i="13"/>
  <c r="C5" i="13"/>
  <c r="C6" i="13"/>
  <c r="C7" i="13"/>
  <c r="C8" i="13"/>
  <c r="C9" i="13"/>
  <c r="C10" i="13"/>
  <c r="C11" i="13"/>
  <c r="C12" i="13"/>
  <c r="C13" i="13"/>
  <c r="C14" i="13"/>
  <c r="C16" i="13"/>
  <c r="C17" i="13"/>
  <c r="C18" i="13"/>
  <c r="C19" i="13"/>
  <c r="C20" i="13"/>
  <c r="C3" i="13"/>
  <c r="G5" i="1" l="1"/>
  <c r="B18" i="5" s="1"/>
  <c r="D12" i="1" l="1"/>
  <c r="C12" i="1"/>
  <c r="F11" i="1"/>
  <c r="F10" i="1"/>
  <c r="F9" i="1"/>
  <c r="F8" i="1"/>
  <c r="C5" i="1"/>
  <c r="E5" i="1" s="1"/>
  <c r="B19" i="5" s="1"/>
  <c r="F12" i="1" l="1"/>
  <c r="F5" i="1" l="1"/>
  <c r="B20" i="5" s="1"/>
  <c r="E12" i="1"/>
  <c r="G12" i="1" s="1"/>
  <c r="B17" i="5" s="1"/>
  <c r="E35" i="5" s="1"/>
  <c r="E10" i="1"/>
  <c r="G10" i="1" s="1"/>
  <c r="H10" i="1" s="1"/>
  <c r="B63" i="5" s="1"/>
  <c r="E9" i="1"/>
  <c r="G9" i="1" s="1"/>
  <c r="H9" i="1" s="1"/>
  <c r="B62" i="5" s="1"/>
  <c r="E8" i="1"/>
  <c r="G8" i="1" s="1"/>
  <c r="H8" i="1" s="1"/>
  <c r="B61" i="5" s="1"/>
  <c r="E11" i="1"/>
  <c r="G11" i="1" s="1"/>
  <c r="H11" i="1" s="1"/>
  <c r="B64" i="5" s="1"/>
  <c r="E37" i="5" l="1"/>
  <c r="H12" i="1"/>
</calcChain>
</file>

<file path=xl/sharedStrings.xml><?xml version="1.0" encoding="utf-8"?>
<sst xmlns="http://schemas.openxmlformats.org/spreadsheetml/2006/main" count="193" uniqueCount="99">
  <si>
    <t>Objetivo</t>
  </si>
  <si>
    <t>Status</t>
  </si>
  <si>
    <t>Tema</t>
  </si>
  <si>
    <t>Card</t>
  </si>
  <si>
    <t>Filtros</t>
  </si>
  <si>
    <t>Origem informação</t>
  </si>
  <si>
    <t>Apresentação/Gráfica</t>
  </si>
  <si>
    <t>Requisitos/Indicadores</t>
  </si>
  <si>
    <t>Não se aplica</t>
  </si>
  <si>
    <t>Planilha Base</t>
  </si>
  <si>
    <t>Dados</t>
  </si>
  <si>
    <t>Vendedor</t>
  </si>
  <si>
    <t>Total Vendas</t>
  </si>
  <si>
    <t>Meta</t>
  </si>
  <si>
    <t>Velocimetro</t>
  </si>
  <si>
    <t>Realizado X meta por vendedor</t>
  </si>
  <si>
    <t>Combinado</t>
  </si>
  <si>
    <t>Projeção de Vendas X Meta</t>
  </si>
  <si>
    <t>74,189,182</t>
  </si>
  <si>
    <t>77,126,115</t>
  </si>
  <si>
    <t>254,73,26</t>
  </si>
  <si>
    <t>247,183,51</t>
  </si>
  <si>
    <t>233,200,147</t>
  </si>
  <si>
    <t>223,220,226</t>
  </si>
  <si>
    <t>Data Início</t>
  </si>
  <si>
    <t>Data Atual</t>
  </si>
  <si>
    <t>Data Final</t>
  </si>
  <si>
    <t>Dias Corridos</t>
  </si>
  <si>
    <t>Dias Restantes</t>
  </si>
  <si>
    <t>Total Dias Uteis</t>
  </si>
  <si>
    <t>Analise</t>
  </si>
  <si>
    <t>Vendas</t>
  </si>
  <si>
    <t>Média Diaria</t>
  </si>
  <si>
    <t>% Atingido</t>
  </si>
  <si>
    <t>Previsão R$</t>
  </si>
  <si>
    <t>Previsão %</t>
  </si>
  <si>
    <t>Geral</t>
  </si>
  <si>
    <t>Previsão de Vendas Com base Média Vendida</t>
  </si>
  <si>
    <t>Peter</t>
  </si>
  <si>
    <t>Jonh</t>
  </si>
  <si>
    <t>Derek</t>
  </si>
  <si>
    <t>Mary</t>
  </si>
  <si>
    <t>Vendas X Meta</t>
  </si>
  <si>
    <t>Dias Úteis Mês</t>
  </si>
  <si>
    <t>Dias restantes</t>
  </si>
  <si>
    <t>Português</t>
  </si>
  <si>
    <t>Inglês</t>
  </si>
  <si>
    <t>Objetivo de Vendas</t>
  </si>
  <si>
    <t>Business Days Month</t>
  </si>
  <si>
    <t>Running Days</t>
  </si>
  <si>
    <t>Days Remaining</t>
  </si>
  <si>
    <t>Total Sales</t>
  </si>
  <si>
    <t>Sales goal</t>
  </si>
  <si>
    <t>Sales X Goal</t>
  </si>
  <si>
    <t>Achieved X goal per seller</t>
  </si>
  <si>
    <t>Sales Forecast X Goal</t>
  </si>
  <si>
    <t>Selecionado</t>
  </si>
  <si>
    <t>Análise de Perfomance de Vendas</t>
  </si>
  <si>
    <t>Sales Performance Analysis</t>
  </si>
  <si>
    <t>Respostas</t>
  </si>
  <si>
    <t>Previsâo de vendas</t>
  </si>
  <si>
    <t>Sales forecast</t>
  </si>
  <si>
    <t>Ruim</t>
  </si>
  <si>
    <t>Regular</t>
  </si>
  <si>
    <t>Bom</t>
  </si>
  <si>
    <t>Ótimo</t>
  </si>
  <si>
    <t>Excelente</t>
  </si>
  <si>
    <t>Realizado por vendedor</t>
  </si>
  <si>
    <t>Bateria</t>
  </si>
  <si>
    <t>Previsão de Vendas por Vendedor</t>
  </si>
  <si>
    <t>Barras</t>
  </si>
  <si>
    <t>Realized by seller</t>
  </si>
  <si>
    <t>Sales Forecast by Seller</t>
  </si>
  <si>
    <t>Legenda</t>
  </si>
  <si>
    <t>Portugues 1 - Inglês 2</t>
  </si>
  <si>
    <t>Bad</t>
  </si>
  <si>
    <t>Good</t>
  </si>
  <si>
    <t>Great</t>
  </si>
  <si>
    <t>Excellent</t>
  </si>
  <si>
    <t>Termometro</t>
  </si>
  <si>
    <t>Acompanhar performance de vendas mês atual da empresa e por vendedores.</t>
  </si>
  <si>
    <t xml:space="preserve"> Contemplar  legendas em português e inglês</t>
  </si>
  <si>
    <t>OK</t>
  </si>
  <si>
    <t>Base</t>
  </si>
  <si>
    <t>Valores</t>
  </si>
  <si>
    <t>Fim</t>
  </si>
  <si>
    <t>Ponteiro</t>
  </si>
  <si>
    <t>Pct</t>
  </si>
  <si>
    <t>Valor</t>
  </si>
  <si>
    <t>Complemento</t>
  </si>
  <si>
    <t>Total Venda / Objetivo</t>
  </si>
  <si>
    <t>Valor do Ponteiro</t>
  </si>
  <si>
    <t>200% - (valor + ponteiro)</t>
  </si>
  <si>
    <t>Previsão / Objetivo</t>
  </si>
  <si>
    <t>Restante</t>
  </si>
  <si>
    <t>Topo</t>
  </si>
  <si>
    <t>Realizado</t>
  </si>
  <si>
    <t>Previsão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</si>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</sst>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-&quot;R$&quot;\ * #,##0_-;\-&quot;R$&quot;\ * #,##0_-;_-&quot;R$&quot;\ * &quot;-&quot;??_-;_-@_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4ABDB6"/>
        <bgColor indexed="64"/>
      </patternFill>
    </fill>
    <fill>
      <patternFill patternType="solid">
        <fgColor rgb="FF4D7E73"/>
        <bgColor indexed="64"/>
      </patternFill>
    </fill>
    <fill>
      <patternFill patternType="solid">
        <fgColor rgb="FFFE491A"/>
        <bgColor indexed="64"/>
      </patternFill>
    </fill>
    <fill>
      <patternFill patternType="solid">
        <fgColor rgb="FFF7B733"/>
        <bgColor indexed="64"/>
      </patternFill>
    </fill>
    <fill>
      <patternFill patternType="solid">
        <fgColor rgb="FFE9C893"/>
        <bgColor indexed="64"/>
      </patternFill>
    </fill>
    <fill>
      <patternFill patternType="solid">
        <fgColor rgb="FFDFC8E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gradientFill degree="180">
        <stop position="0">
          <color rgb="FF00B050"/>
        </stop>
        <stop position="1">
          <color rgb="FF0070C0"/>
        </stop>
      </gradient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37AEAB"/>
        <bgColor indexed="64"/>
      </patternFill>
    </fill>
    <fill>
      <patternFill patternType="solid">
        <fgColor rgb="FFACE1C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9" fillId="0" borderId="7" applyNumberFormat="0" applyFill="0" applyAlignment="0" applyProtection="0"/>
    <xf numFmtId="0" fontId="2" fillId="0" borderId="9" applyNumberFormat="0" applyFill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63">
    <xf numFmtId="0" fontId="0" fillId="0" borderId="0" xfId="0"/>
    <xf numFmtId="0" fontId="0" fillId="0" borderId="0" xfId="0"/>
    <xf numFmtId="0" fontId="3" fillId="0" borderId="1" xfId="3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3" fillId="0" borderId="1" xfId="3" applyAlignment="1"/>
    <xf numFmtId="0" fontId="3" fillId="0" borderId="0" xfId="3" applyBorder="1" applyAlignment="1"/>
    <xf numFmtId="0" fontId="3" fillId="0" borderId="0" xfId="3" applyFill="1" applyBorder="1"/>
    <xf numFmtId="0" fontId="0" fillId="0" borderId="0" xfId="0" applyAlignment="1"/>
    <xf numFmtId="0" fontId="3" fillId="0" borderId="0" xfId="3" applyBorder="1"/>
    <xf numFmtId="3" fontId="5" fillId="0" borderId="2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4" fontId="0" fillId="9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0" xfId="0" applyFill="1"/>
    <xf numFmtId="44" fontId="6" fillId="2" borderId="0" xfId="5" applyNumberFormat="1"/>
    <xf numFmtId="44" fontId="0" fillId="10" borderId="0" xfId="1" applyFont="1" applyFill="1"/>
    <xf numFmtId="9" fontId="0" fillId="10" borderId="0" xfId="4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1" borderId="0" xfId="0" applyFill="1"/>
    <xf numFmtId="44" fontId="2" fillId="11" borderId="0" xfId="1" applyFont="1" applyFill="1"/>
    <xf numFmtId="9" fontId="2" fillId="11" borderId="0" xfId="4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0" fillId="0" borderId="0" xfId="0" applyFill="1"/>
    <xf numFmtId="0" fontId="0" fillId="12" borderId="0" xfId="0" applyFill="1" applyBorder="1"/>
    <xf numFmtId="0" fontId="0" fillId="12" borderId="0" xfId="0" applyFill="1"/>
    <xf numFmtId="14" fontId="0" fillId="10" borderId="0" xfId="0" applyNumberFormat="1" applyFill="1"/>
    <xf numFmtId="0" fontId="0" fillId="14" borderId="0" xfId="0" applyFill="1" applyAlignment="1">
      <alignment horizontal="center"/>
    </xf>
    <xf numFmtId="0" fontId="8" fillId="14" borderId="0" xfId="0" applyFont="1" applyFill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9" fillId="0" borderId="7" xfId="6" applyFill="1"/>
    <xf numFmtId="0" fontId="1" fillId="15" borderId="8" xfId="8" applyBorder="1"/>
    <xf numFmtId="0" fontId="1" fillId="16" borderId="8" xfId="9" applyBorder="1"/>
    <xf numFmtId="0" fontId="1" fillId="16" borderId="8" xfId="9" applyBorder="1" applyAlignment="1">
      <alignment horizontal="left" vertical="center"/>
    </xf>
    <xf numFmtId="0" fontId="10" fillId="14" borderId="0" xfId="0" applyFont="1" applyFill="1"/>
    <xf numFmtId="0" fontId="0" fillId="17" borderId="0" xfId="0" applyFill="1"/>
    <xf numFmtId="0" fontId="6" fillId="2" borderId="8" xfId="5" applyBorder="1" applyAlignment="1"/>
    <xf numFmtId="14" fontId="0" fillId="9" borderId="3" xfId="0" applyNumberFormat="1" applyFill="1" applyBorder="1" applyAlignment="1">
      <alignment vertical="center"/>
    </xf>
    <xf numFmtId="0" fontId="3" fillId="0" borderId="1" xfId="3" applyFont="1"/>
    <xf numFmtId="0" fontId="2" fillId="0" borderId="0" xfId="0" applyFont="1" applyFill="1" applyBorder="1"/>
    <xf numFmtId="0" fontId="3" fillId="18" borderId="1" xfId="3" applyFill="1"/>
    <xf numFmtId="165" fontId="0" fillId="0" borderId="0" xfId="0" applyNumberFormat="1"/>
    <xf numFmtId="0" fontId="0" fillId="0" borderId="0" xfId="0" applyNumberFormat="1"/>
    <xf numFmtId="0" fontId="2" fillId="19" borderId="0" xfId="0" applyFont="1" applyFill="1"/>
    <xf numFmtId="0" fontId="0" fillId="21" borderId="3" xfId="0" applyFill="1" applyBorder="1"/>
    <xf numFmtId="0" fontId="13" fillId="20" borderId="0" xfId="0" applyFont="1" applyFill="1"/>
    <xf numFmtId="9" fontId="0" fillId="21" borderId="3" xfId="0" applyNumberFormat="1" applyFill="1" applyBorder="1"/>
    <xf numFmtId="166" fontId="0" fillId="21" borderId="3" xfId="0" applyNumberFormat="1" applyFill="1" applyBorder="1"/>
    <xf numFmtId="44" fontId="0" fillId="21" borderId="3" xfId="0" applyNumberFormat="1" applyFill="1" applyBorder="1"/>
    <xf numFmtId="9" fontId="0" fillId="0" borderId="0" xfId="0" applyNumberFormat="1"/>
    <xf numFmtId="0" fontId="3" fillId="0" borderId="1" xfId="3" applyAlignment="1">
      <alignment horizontal="center"/>
    </xf>
    <xf numFmtId="0" fontId="11" fillId="13" borderId="0" xfId="0" applyFont="1" applyFill="1" applyAlignment="1">
      <alignment horizontal="center" vertical="center"/>
    </xf>
    <xf numFmtId="0" fontId="2" fillId="0" borderId="9" xfId="7" applyAlignment="1">
      <alignment horizontal="center"/>
    </xf>
  </cellXfs>
  <cellStyles count="10">
    <cellStyle name="20% - Ênfase2" xfId="8" builtinId="34"/>
    <cellStyle name="60% - Ênfase5" xfId="9" builtinId="48"/>
    <cellStyle name="Bom" xfId="5" builtinId="26"/>
    <cellStyle name="Moeda" xfId="1" builtinId="4"/>
    <cellStyle name="Moeda 2" xfId="2" xr:uid="{00000000-0005-0000-0000-00002F000000}"/>
    <cellStyle name="Normal" xfId="0" builtinId="0"/>
    <cellStyle name="Porcentagem" xfId="4" builtinId="5"/>
    <cellStyle name="Título 2" xfId="3" builtinId="17"/>
    <cellStyle name="Título 3" xfId="6" builtinId="18"/>
    <cellStyle name="Total" xfId="7" builtinId="25"/>
  </cellStyles>
  <dxfs count="15"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color theme="2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3" tint="0.79998168889431442"/>
      </font>
      <fill>
        <patternFill>
          <bgColor theme="4"/>
        </patternFill>
      </fill>
    </dxf>
    <dxf>
      <fill>
        <patternFill>
          <fgColor theme="3"/>
          <bgColor theme="3" tint="0.39994506668294322"/>
        </patternFill>
      </fill>
    </dxf>
  </dxfs>
  <tableStyles count="3" defaultTableStyle="TableStyleMedium2" defaultPivotStyle="PivotStyleLight16">
    <tableStyle name="Estilo de Segmentação de Dados 1" pivot="0" table="0" count="3" xr9:uid="{CD791738-BECA-43EC-98D2-0FEABA32C275}">
      <tableStyleElement type="wholeTable" dxfId="14"/>
      <tableStyleElement type="headerRow" dxfId="13"/>
    </tableStyle>
    <tableStyle name="SlicerStyleDark1 2" pivot="0" table="0" count="10" xr9:uid="{2F4A481F-8DAF-416D-A879-17E6D0DA684E}">
      <tableStyleElement type="wholeTable" dxfId="12"/>
      <tableStyleElement type="headerRow" dxfId="11"/>
    </tableStyle>
    <tableStyle name="SlicerStyleDark6 2" pivot="0" table="0" count="10" xr9:uid="{56072633-8E15-4424-84F6-DFED7A3AF24E}">
      <tableStyleElement type="wholeTable" dxfId="10"/>
      <tableStyleElement type="headerRow" dxfId="9"/>
    </tableStyle>
  </tableStyles>
  <colors>
    <mruColors>
      <color rgb="FFACE1CF"/>
      <color rgb="FF37AEAB"/>
      <color rgb="FFFC615D"/>
      <color rgb="FFF1C70E"/>
      <color rgb="FFFCF4AB"/>
      <color rgb="FF01B7A9"/>
      <color rgb="FFF97D73"/>
      <color rgb="FF364648"/>
      <color rgb="FF5E6B6D"/>
      <color rgb="FFAFB5B6"/>
    </mruColors>
  </colors>
  <extLst>
    <ext xmlns:x14="http://schemas.microsoft.com/office/spreadsheetml/2009/9/main" uri="{46F421CA-312F-682f-3DD2-61675219B42D}">
      <x14:dxfs count="17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theme="4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Dark6 2">
        <x14:slicerStyle name="Estilo de Segmentação de Dados 1">
          <x14:slicerStyleElements>
            <x14:slicerStyleElement type="selectedItemWithData" dxfId="16"/>
          </x14:slicerStyleElements>
        </x14:slicerStyle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Base</c:v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/>
              </a:solidFill>
              <a:ln w="19050" cap="flat" cmpd="sng" algn="ctr">
                <a:noFill/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DF-4EC7-ACE9-4C18007E03F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 cap="flat" cmpd="sng" algn="ctr">
                <a:noFill/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DF-4EC7-ACE9-4C18007E03F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 cap="flat" cmpd="sng" algn="ctr">
                <a:noFill/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DF-4EC7-ACE9-4C18007E03F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DF-4EC7-ACE9-4C18007E03F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DF-4EC7-ACE9-4C18007E03F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DF-4EC7-ACE9-4C18007E03F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05749B-1934-4683-B7F2-FC604C6D843D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DF-4EC7-ACE9-4C18007E03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003BB8-5365-4406-9BED-B1AAB27F3C96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DF-4EC7-ACE9-4C18007E03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2EC9F9-A33B-435F-B079-E03F19011112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DF-4EC7-ACE9-4C18007E03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9E09C8-1FE6-43EB-9C48-6D2F7131CE27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DF-4EC7-ACE9-4C18007E03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0982BD-0D4E-4DA3-8200-7180AC272F6E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DF-4EC7-ACE9-4C18007E03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A04D2F-C370-4742-805D-DE3D37B7D405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1DF-4EC7-ACE9-4C18007E0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Apoio!$A$25:$A$30</c:f>
              <c:strCache>
                <c:ptCount val="6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Excelente</c:v>
                </c:pt>
                <c:pt idx="5">
                  <c:v>Fim</c:v>
                </c:pt>
              </c:strCache>
            </c:strRef>
          </c:cat>
          <c:val>
            <c:numRef>
              <c:f>Apoio!$B$25:$B$30</c:f>
              <c:numCache>
                <c:formatCode>General</c:formatCode>
                <c:ptCount val="6"/>
                <c:pt idx="0">
                  <c:v>15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Legenda!$C$16:$C$21</c15:f>
                <c15:dlblRangeCache>
                  <c:ptCount val="6"/>
                  <c:pt idx="0">
                    <c:v>Ruim</c:v>
                  </c:pt>
                  <c:pt idx="1">
                    <c:v>Regular</c:v>
                  </c:pt>
                  <c:pt idx="2">
                    <c:v>Bom</c:v>
                  </c:pt>
                  <c:pt idx="3">
                    <c:v>Ótimo</c:v>
                  </c:pt>
                  <c:pt idx="4">
                    <c:v>Excelente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A1DF-4EC7-ACE9-4C18007E03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1DF-4EC7-ACE9-4C18007E03F6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1DF-4EC7-ACE9-4C18007E03F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1DF-4EC7-ACE9-4C18007E03F6}"/>
              </c:ext>
            </c:extLst>
          </c:dPt>
          <c:dLbls>
            <c:dLbl>
              <c:idx val="1"/>
              <c:tx>
                <c:strRef>
                  <c:f>Apoio!$E$25</c:f>
                  <c:strCache>
                    <c:ptCount val="1"/>
                    <c:pt idx="0">
                      <c:v>41%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{F2BA0229-3A29-4A34-BB9A-46388E7627C8}</c15:txfldGUID>
                      <c15:f>Apoio!$E$25</c15:f>
                      <c15:dlblFieldTableCache>
                        <c:ptCount val="1"/>
                        <c:pt idx="0">
                          <c:v>41%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1DF-4EC7-ACE9-4C18007E0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Apoio!$E$25:$E$27</c:f>
              <c:numCache>
                <c:formatCode>0.0%</c:formatCode>
                <c:ptCount val="3"/>
                <c:pt idx="0" formatCode="0%">
                  <c:v>0.40779220779220782</c:v>
                </c:pt>
                <c:pt idx="1">
                  <c:v>1.4999999999999999E-2</c:v>
                </c:pt>
                <c:pt idx="2">
                  <c:v>1.5772077922077923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DF-4EC7-ACE9-4C18007E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Base</c:v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3"/>
              </a:solidFill>
              <a:ln w="19050" cap="flat" cmpd="sng" algn="ctr">
                <a:noFill/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FA-486A-94A4-D4E10CD6EFB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 cap="flat" cmpd="sng" algn="ctr">
                <a:noFill/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FA-486A-94A4-D4E10CD6EFB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 cap="flat" cmpd="sng" algn="ctr">
                <a:noFill/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FA-486A-94A4-D4E10CD6EFB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FA-486A-94A4-D4E10CD6EFB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FA-486A-94A4-D4E10CD6EFB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FA-486A-94A4-D4E10CD6EFB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3EF0871-D52D-4861-9E10-58185E4F06A2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FA-486A-94A4-D4E10CD6EF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4AFE8A-206A-4EF5-A56C-D70E7384BDB3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FA-486A-94A4-D4E10CD6EF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39D932-E735-4AB0-9999-F0D19027A665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FA-486A-94A4-D4E10CD6EF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F818FC-C3CB-4CA3-A96E-8C96A56C29A1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FA-486A-94A4-D4E10CD6EF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20596C-ED75-4F7B-8162-239369B95CC3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FA-486A-94A4-D4E10CD6EF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302042-CD3B-46C4-BA42-09B97FE9DC90}" type="CELLRANGE">
                      <a:rPr lang="en-US"/>
                      <a:pPr/>
                      <a:t>[INTERVALODACÉLULA]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CFA-486A-94A4-D4E10CD6E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Apoio!$A$35:$A$40</c:f>
              <c:strCache>
                <c:ptCount val="6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Excelente</c:v>
                </c:pt>
                <c:pt idx="5">
                  <c:v>Fim</c:v>
                </c:pt>
              </c:strCache>
            </c:strRef>
          </c:cat>
          <c:val>
            <c:numRef>
              <c:f>Apoio!$B$35:$B$40</c:f>
              <c:numCache>
                <c:formatCode>General</c:formatCode>
                <c:ptCount val="6"/>
                <c:pt idx="0">
                  <c:v>15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Legenda!$C$16:$C$21</c15:f>
                <c15:dlblRangeCache>
                  <c:ptCount val="6"/>
                  <c:pt idx="0">
                    <c:v>Ruim</c:v>
                  </c:pt>
                  <c:pt idx="1">
                    <c:v>Regular</c:v>
                  </c:pt>
                  <c:pt idx="2">
                    <c:v>Bom</c:v>
                  </c:pt>
                  <c:pt idx="3">
                    <c:v>Ótimo</c:v>
                  </c:pt>
                  <c:pt idx="4">
                    <c:v>Excelente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BCFA-486A-94A4-D4E10CD6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CFA-486A-94A4-D4E10CD6EFB6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CFA-486A-94A4-D4E10CD6EFB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FA-486A-94A4-D4E10CD6EFB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FA-486A-94A4-D4E10CD6EFB6}"/>
                </c:ext>
              </c:extLst>
            </c:dLbl>
            <c:dLbl>
              <c:idx val="1"/>
              <c:tx>
                <c:strRef>
                  <c:f>Apoio!$E$35</c:f>
                  <c:strCache>
                    <c:ptCount val="1"/>
                    <c:pt idx="0">
                      <c:v>897%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{6533A0F8-7F51-424D-9D1B-86A34439F4B6}</c15:txfldGUID>
                      <c15:f>Apoio!$E$35</c15:f>
                      <c15:dlblFieldTableCache>
                        <c:ptCount val="1"/>
                        <c:pt idx="0">
                          <c:v>897%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CFA-486A-94A4-D4E10CD6EFB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FA-486A-94A4-D4E10CD6E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Apoio!$E$35:$E$37</c:f>
              <c:numCache>
                <c:formatCode>0.0%</c:formatCode>
                <c:ptCount val="3"/>
                <c:pt idx="0" formatCode="0%">
                  <c:v>8.9714285714285715</c:v>
                </c:pt>
                <c:pt idx="1">
                  <c:v>1.4999999999999999E-2</c:v>
                </c:pt>
                <c:pt idx="2">
                  <c:v>-6.9864285714285721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FA-486A-94A4-D4E10CD6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Apoio!$B$44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Apoio!$A$45:$A$48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Apoio!$B$45:$B$48</c:f>
              <c:numCache>
                <c:formatCode>_("R$"* #,##0.00_);_("R$"* \(#,##0.00\);_("R$"* "-"??_);_(@_)</c:formatCode>
                <c:ptCount val="4"/>
                <c:pt idx="0">
                  <c:v>33000</c:v>
                </c:pt>
                <c:pt idx="1">
                  <c:v>57000</c:v>
                </c:pt>
                <c:pt idx="2">
                  <c:v>34000</c:v>
                </c:pt>
                <c:pt idx="3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DFE-BC7A-B3AE2BBA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876463"/>
        <c:axId val="944877295"/>
      </c:barChart>
      <c:lineChart>
        <c:grouping val="standard"/>
        <c:varyColors val="0"/>
        <c:ser>
          <c:idx val="1"/>
          <c:order val="1"/>
          <c:tx>
            <c:strRef>
              <c:f>Apoio!$C$44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Apoio!$A$45:$A$48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Apoio!$C$45:$C$48</c:f>
              <c:numCache>
                <c:formatCode>_("R$"* #,##0.00_);_("R$"* \(#,##0.00\);_("R$"* "-"??_);_(@_)</c:formatCode>
                <c:ptCount val="4"/>
                <c:pt idx="0">
                  <c:v>100000</c:v>
                </c:pt>
                <c:pt idx="1">
                  <c:v>150000</c:v>
                </c:pt>
                <c:pt idx="2">
                  <c:v>70000</c:v>
                </c:pt>
                <c:pt idx="3">
                  <c:v>65000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64-4DFE-BC7A-B3AE2BBA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876463"/>
        <c:axId val="944877295"/>
      </c:lineChart>
      <c:catAx>
        <c:axId val="9448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77295"/>
        <c:crosses val="autoZero"/>
        <c:auto val="1"/>
        <c:lblAlgn val="ctr"/>
        <c:lblOffset val="100"/>
        <c:noMultiLvlLbl val="0"/>
      </c:catAx>
      <c:valAx>
        <c:axId val="944877295"/>
        <c:scaling>
          <c:orientation val="minMax"/>
          <c:max val="1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7646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Apoio!$B$52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Apoio!$A$53:$A$56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Apoio!$B$53:$B$56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7-43AF-8335-1B3028FC484B}"/>
            </c:ext>
          </c:extLst>
        </c:ser>
        <c:ser>
          <c:idx val="1"/>
          <c:order val="1"/>
          <c:tx>
            <c:strRef>
              <c:f>Apoio!$C$52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00B050">
                <a:alpha val="95000"/>
              </a:srgb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Apoio!$A$53:$A$56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Apoio!$C$53:$C$56</c:f>
              <c:numCache>
                <c:formatCode>0%</c:formatCode>
                <c:ptCount val="4"/>
                <c:pt idx="0">
                  <c:v>0.33</c:v>
                </c:pt>
                <c:pt idx="1">
                  <c:v>0.38</c:v>
                </c:pt>
                <c:pt idx="2">
                  <c:v>0.48571428571428571</c:v>
                </c:pt>
                <c:pt idx="3">
                  <c:v>0.50769230769230766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7-43AF-8335-1B3028FC484B}"/>
            </c:ext>
          </c:extLst>
        </c:ser>
        <c:ser>
          <c:idx val="2"/>
          <c:order val="2"/>
          <c:tx>
            <c:strRef>
              <c:f>Apoio!$D$52</c:f>
              <c:strCache>
                <c:ptCount val="1"/>
                <c:pt idx="0">
                  <c:v>Restante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Apoio!$A$53:$A$56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Apoio!$D$53:$D$56</c:f>
              <c:numCache>
                <c:formatCode>0%</c:formatCode>
                <c:ptCount val="4"/>
                <c:pt idx="0">
                  <c:v>0.66999999999999993</c:v>
                </c:pt>
                <c:pt idx="1">
                  <c:v>0.62</c:v>
                </c:pt>
                <c:pt idx="2">
                  <c:v>0.51428571428571423</c:v>
                </c:pt>
                <c:pt idx="3">
                  <c:v>0.49230769230769234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7-43AF-8335-1B3028FC484B}"/>
            </c:ext>
          </c:extLst>
        </c:ser>
        <c:ser>
          <c:idx val="3"/>
          <c:order val="3"/>
          <c:tx>
            <c:strRef>
              <c:f>Apoio!$E$52</c:f>
              <c:strCache>
                <c:ptCount val="1"/>
                <c:pt idx="0">
                  <c:v>Topo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Apoio!$A$53:$A$56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Apoio!$E$53:$E$56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7-43AF-8335-1B3028FC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cylinder"/>
        <c:axId val="1561744144"/>
        <c:axId val="1561757872"/>
        <c:axId val="0"/>
      </c:bar3DChart>
      <c:catAx>
        <c:axId val="15617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57872"/>
        <c:crosses val="autoZero"/>
        <c:auto val="1"/>
        <c:lblAlgn val="ctr"/>
        <c:lblOffset val="100"/>
        <c:noMultiLvlLbl val="0"/>
      </c:catAx>
      <c:valAx>
        <c:axId val="15617578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617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Apoio!$B$60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Apoio!$A$61:$A$64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Apoio!$B$61:$B$64</c:f>
              <c:numCache>
                <c:formatCode>0%</c:formatCode>
                <c:ptCount val="4"/>
                <c:pt idx="0">
                  <c:v>7.26</c:v>
                </c:pt>
                <c:pt idx="1">
                  <c:v>8.36</c:v>
                </c:pt>
                <c:pt idx="2">
                  <c:v>10.685714285714285</c:v>
                </c:pt>
                <c:pt idx="3">
                  <c:v>11.169230769230769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0B9-BA45-EE53722CD6D3}"/>
            </c:ext>
          </c:extLst>
        </c:ser>
        <c:ser>
          <c:idx val="1"/>
          <c:order val="1"/>
          <c:tx>
            <c:strRef>
              <c:f>Apoio!$C$60</c:f>
              <c:strCache>
                <c:ptCount val="1"/>
                <c:pt idx="0">
                  <c:v>Final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Apoio!$A$61:$A$64</c:f>
              <c:strCache>
                <c:ptCount val="4"/>
                <c:pt idx="0">
                  <c:v>Peter</c:v>
                </c:pt>
                <c:pt idx="1">
                  <c:v>Jonh</c:v>
                </c:pt>
                <c:pt idx="2">
                  <c:v>Derek</c:v>
                </c:pt>
                <c:pt idx="3">
                  <c:v>Mary</c:v>
                </c:pt>
              </c:strCache>
            </c:strRef>
          </c:cat>
          <c:val>
            <c:numRef>
              <c:f>Apoio!$C$61:$C$64</c:f>
              <c:numCache>
                <c:formatCode>0%</c:formatCode>
                <c:ptCount val="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0-40B9-BA45-EE53722C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35849968"/>
        <c:axId val="1935828336"/>
      </c:barChart>
      <c:catAx>
        <c:axId val="193584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28336"/>
        <c:crosses val="autoZero"/>
        <c:auto val="1"/>
        <c:lblAlgn val="ctr"/>
        <c:lblOffset val="100"/>
        <c:noMultiLvlLbl val="0"/>
      </c:catAx>
      <c:valAx>
        <c:axId val="1935828336"/>
        <c:scaling>
          <c:orientation val="minMax"/>
          <c:max val="1.8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Legenda!$D$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svg"/><Relationship Id="rId18" Type="http://schemas.openxmlformats.org/officeDocument/2006/relationships/chart" Target="../charts/chart5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image" Target="../media/image13.png"/><Relationship Id="rId17" Type="http://schemas.openxmlformats.org/officeDocument/2006/relationships/chart" Target="../charts/chart4.xml"/><Relationship Id="rId2" Type="http://schemas.openxmlformats.org/officeDocument/2006/relationships/image" Target="../media/image3.png"/><Relationship Id="rId16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svg"/><Relationship Id="rId5" Type="http://schemas.openxmlformats.org/officeDocument/2006/relationships/image" Target="../media/image6.svg"/><Relationship Id="rId15" Type="http://schemas.openxmlformats.org/officeDocument/2006/relationships/chart" Target="../charts/chart2.xml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sv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33867</xdr:colOff>
      <xdr:row>0</xdr:row>
      <xdr:rowOff>0</xdr:rowOff>
    </xdr:from>
    <xdr:to>
      <xdr:col>23</xdr:col>
      <xdr:colOff>407247</xdr:colOff>
      <xdr:row>42</xdr:row>
      <xdr:rowOff>91440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3867" y="0"/>
          <a:ext cx="14394180" cy="79146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60960</xdr:colOff>
      <xdr:row>0</xdr:row>
      <xdr:rowOff>72390</xdr:rowOff>
    </xdr:from>
    <xdr:to>
      <xdr:col>4</xdr:col>
      <xdr:colOff>426720</xdr:colOff>
      <xdr:row>4</xdr:row>
      <xdr:rowOff>87630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0960" y="72390"/>
          <a:ext cx="280416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Título Dashboard</a:t>
          </a:r>
        </a:p>
      </xdr:txBody>
    </xdr:sp>
    <xdr:clientData/>
  </xdr:twoCellAnchor>
  <xdr:twoCellAnchor>
    <xdr:from>
      <xdr:col>4</xdr:col>
      <xdr:colOff>487680</xdr:colOff>
      <xdr:row>0</xdr:row>
      <xdr:rowOff>72390</xdr:rowOff>
    </xdr:from>
    <xdr:to>
      <xdr:col>7</xdr:col>
      <xdr:colOff>259080</xdr:colOff>
      <xdr:row>4</xdr:row>
      <xdr:rowOff>87630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926080" y="72390"/>
          <a:ext cx="160020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Total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Vendas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327660</xdr:colOff>
      <xdr:row>0</xdr:row>
      <xdr:rowOff>72390</xdr:rowOff>
    </xdr:from>
    <xdr:to>
      <xdr:col>10</xdr:col>
      <xdr:colOff>99060</xdr:colOff>
      <xdr:row>4</xdr:row>
      <xdr:rowOff>87630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4594860" y="72390"/>
          <a:ext cx="160020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Objetivo de Vendas</a:t>
          </a:r>
        </a:p>
      </xdr:txBody>
    </xdr:sp>
    <xdr:clientData/>
  </xdr:twoCellAnchor>
  <xdr:twoCellAnchor>
    <xdr:from>
      <xdr:col>21</xdr:col>
      <xdr:colOff>129540</xdr:colOff>
      <xdr:row>0</xdr:row>
      <xdr:rowOff>72390</xdr:rowOff>
    </xdr:from>
    <xdr:to>
      <xdr:col>23</xdr:col>
      <xdr:colOff>312420</xdr:colOff>
      <xdr:row>4</xdr:row>
      <xdr:rowOff>87630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931140" y="72390"/>
          <a:ext cx="140208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Seleção Idioma</a:t>
          </a:r>
        </a:p>
      </xdr:txBody>
    </xdr:sp>
    <xdr:clientData/>
  </xdr:twoCellAnchor>
  <xdr:twoCellAnchor>
    <xdr:from>
      <xdr:col>15</xdr:col>
      <xdr:colOff>449580</xdr:colOff>
      <xdr:row>0</xdr:row>
      <xdr:rowOff>72390</xdr:rowOff>
    </xdr:from>
    <xdr:to>
      <xdr:col>18</xdr:col>
      <xdr:colOff>220980</xdr:colOff>
      <xdr:row>4</xdr:row>
      <xdr:rowOff>87630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593580" y="72390"/>
          <a:ext cx="160020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Días Corridos</a:t>
          </a:r>
        </a:p>
      </xdr:txBody>
    </xdr:sp>
    <xdr:clientData/>
  </xdr:twoCellAnchor>
  <xdr:twoCellAnchor>
    <xdr:from>
      <xdr:col>10</xdr:col>
      <xdr:colOff>167640</xdr:colOff>
      <xdr:row>0</xdr:row>
      <xdr:rowOff>72390</xdr:rowOff>
    </xdr:from>
    <xdr:to>
      <xdr:col>12</xdr:col>
      <xdr:colOff>548640</xdr:colOff>
      <xdr:row>4</xdr:row>
      <xdr:rowOff>87630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263640" y="72390"/>
          <a:ext cx="160020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Previsão de Vendas</a:t>
          </a:r>
        </a:p>
      </xdr:txBody>
    </xdr:sp>
    <xdr:clientData/>
  </xdr:twoCellAnchor>
  <xdr:twoCellAnchor>
    <xdr:from>
      <xdr:col>13</xdr:col>
      <xdr:colOff>0</xdr:colOff>
      <xdr:row>0</xdr:row>
      <xdr:rowOff>72390</xdr:rowOff>
    </xdr:from>
    <xdr:to>
      <xdr:col>15</xdr:col>
      <xdr:colOff>381000</xdr:colOff>
      <xdr:row>4</xdr:row>
      <xdr:rowOff>87630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7924800" y="72390"/>
          <a:ext cx="160020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Días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Uteis no Mês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18</xdr:col>
      <xdr:colOff>289560</xdr:colOff>
      <xdr:row>0</xdr:row>
      <xdr:rowOff>72390</xdr:rowOff>
    </xdr:from>
    <xdr:to>
      <xdr:col>21</xdr:col>
      <xdr:colOff>60960</xdr:colOff>
      <xdr:row>4</xdr:row>
      <xdr:rowOff>87630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1262360" y="72390"/>
          <a:ext cx="1600200" cy="760307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Días Restantes</a:t>
          </a:r>
        </a:p>
      </xdr:txBody>
    </xdr:sp>
    <xdr:clientData/>
  </xdr:twoCellAnchor>
  <xdr:twoCellAnchor>
    <xdr:from>
      <xdr:col>0</xdr:col>
      <xdr:colOff>86360</xdr:colOff>
      <xdr:row>4</xdr:row>
      <xdr:rowOff>131656</xdr:rowOff>
    </xdr:from>
    <xdr:to>
      <xdr:col>5</xdr:col>
      <xdr:colOff>457200</xdr:colOff>
      <xdr:row>19</xdr:row>
      <xdr:rowOff>87085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86360" y="871885"/>
          <a:ext cx="3418840" cy="2731286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Vendas x Meta</a:t>
          </a:r>
        </a:p>
      </xdr:txBody>
    </xdr:sp>
    <xdr:clientData/>
  </xdr:twoCellAnchor>
  <xdr:twoCellAnchor>
    <xdr:from>
      <xdr:col>5</xdr:col>
      <xdr:colOff>554446</xdr:colOff>
      <xdr:row>4</xdr:row>
      <xdr:rowOff>153427</xdr:rowOff>
    </xdr:from>
    <xdr:to>
      <xdr:col>11</xdr:col>
      <xdr:colOff>315686</xdr:colOff>
      <xdr:row>19</xdr:row>
      <xdr:rowOff>84666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02446" y="898494"/>
          <a:ext cx="3418840" cy="2725239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Projeção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de Vendas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403980</xdr:colOff>
      <xdr:row>4</xdr:row>
      <xdr:rowOff>163285</xdr:rowOff>
    </xdr:from>
    <xdr:to>
      <xdr:col>23</xdr:col>
      <xdr:colOff>304799</xdr:colOff>
      <xdr:row>19</xdr:row>
      <xdr:rowOff>59266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7109580" y="908352"/>
          <a:ext cx="7216019" cy="2689981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Realizado x Meta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x Vendedor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88295</xdr:colOff>
      <xdr:row>19</xdr:row>
      <xdr:rowOff>130627</xdr:rowOff>
    </xdr:from>
    <xdr:to>
      <xdr:col>11</xdr:col>
      <xdr:colOff>313267</xdr:colOff>
      <xdr:row>42</xdr:row>
      <xdr:rowOff>43542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88295" y="3669694"/>
          <a:ext cx="6930572" cy="4197048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Realizado x Vendor</a:t>
          </a:r>
        </a:p>
      </xdr:txBody>
    </xdr:sp>
    <xdr:clientData/>
  </xdr:twoCellAnchor>
  <xdr:twoCellAnchor>
    <xdr:from>
      <xdr:col>11</xdr:col>
      <xdr:colOff>414867</xdr:colOff>
      <xdr:row>19</xdr:row>
      <xdr:rowOff>118533</xdr:rowOff>
    </xdr:from>
    <xdr:to>
      <xdr:col>23</xdr:col>
      <xdr:colOff>315686</xdr:colOff>
      <xdr:row>42</xdr:row>
      <xdr:rowOff>54428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7120467" y="3657600"/>
          <a:ext cx="7216019" cy="4220028"/>
        </a:xfrm>
        <a:prstGeom prst="rect">
          <a:avLst/>
        </a:prstGeom>
        <a:solidFill>
          <a:schemeClr val="accent6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Previsão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de Vendas x Vendedor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33867</xdr:colOff>
      <xdr:row>0</xdr:row>
      <xdr:rowOff>0</xdr:rowOff>
    </xdr:from>
    <xdr:to>
      <xdr:col>23</xdr:col>
      <xdr:colOff>407247</xdr:colOff>
      <xdr:row>42</xdr:row>
      <xdr:rowOff>91440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3867" y="0"/>
          <a:ext cx="14394180" cy="77724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60960</xdr:colOff>
      <xdr:row>0</xdr:row>
      <xdr:rowOff>72390</xdr:rowOff>
    </xdr:from>
    <xdr:to>
      <xdr:col>4</xdr:col>
      <xdr:colOff>426720</xdr:colOff>
      <xdr:row>4</xdr:row>
      <xdr:rowOff>87630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0960" y="72390"/>
          <a:ext cx="2804160" cy="746760"/>
        </a:xfrm>
        <a:prstGeom prst="rect">
          <a:avLst/>
        </a:prstGeom>
        <a:solidFill>
          <a:srgbClr val="37AE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487680</xdr:colOff>
      <xdr:row>1</xdr:row>
      <xdr:rowOff>144475</xdr:rowOff>
    </xdr:from>
    <xdr:to>
      <xdr:col>7</xdr:col>
      <xdr:colOff>259080</xdr:colOff>
      <xdr:row>4</xdr:row>
      <xdr:rowOff>96639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926080" y="330742"/>
          <a:ext cx="1600200" cy="510964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19050"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310727</xdr:colOff>
      <xdr:row>1</xdr:row>
      <xdr:rowOff>144357</xdr:rowOff>
    </xdr:from>
    <xdr:to>
      <xdr:col>10</xdr:col>
      <xdr:colOff>82127</xdr:colOff>
      <xdr:row>4</xdr:row>
      <xdr:rowOff>96757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4577927" y="330624"/>
          <a:ext cx="1600200" cy="511200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19050"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21</xdr:col>
      <xdr:colOff>95673</xdr:colOff>
      <xdr:row>1</xdr:row>
      <xdr:rowOff>144357</xdr:rowOff>
    </xdr:from>
    <xdr:to>
      <xdr:col>23</xdr:col>
      <xdr:colOff>296333</xdr:colOff>
      <xdr:row>4</xdr:row>
      <xdr:rowOff>96757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2897273" y="330624"/>
          <a:ext cx="1419860" cy="511200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19050"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424180</xdr:colOff>
      <xdr:row>1</xdr:row>
      <xdr:rowOff>144357</xdr:rowOff>
    </xdr:from>
    <xdr:to>
      <xdr:col>18</xdr:col>
      <xdr:colOff>195580</xdr:colOff>
      <xdr:row>4</xdr:row>
      <xdr:rowOff>96757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9568180" y="330624"/>
          <a:ext cx="1600200" cy="511200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19050"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136187</xdr:colOff>
      <xdr:row>1</xdr:row>
      <xdr:rowOff>144357</xdr:rowOff>
    </xdr:from>
    <xdr:to>
      <xdr:col>12</xdr:col>
      <xdr:colOff>531706</xdr:colOff>
      <xdr:row>4</xdr:row>
      <xdr:rowOff>96757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6232187" y="325940"/>
          <a:ext cx="1614719" cy="497149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19050"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601133</xdr:colOff>
      <xdr:row>1</xdr:row>
      <xdr:rowOff>144357</xdr:rowOff>
    </xdr:from>
    <xdr:to>
      <xdr:col>15</xdr:col>
      <xdr:colOff>372533</xdr:colOff>
      <xdr:row>4</xdr:row>
      <xdr:rowOff>96757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7916333" y="330624"/>
          <a:ext cx="1600200" cy="511200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19050"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18</xdr:col>
      <xdr:colOff>264160</xdr:colOff>
      <xdr:row>1</xdr:row>
      <xdr:rowOff>144357</xdr:rowOff>
    </xdr:from>
    <xdr:to>
      <xdr:col>21</xdr:col>
      <xdr:colOff>35560</xdr:colOff>
      <xdr:row>4</xdr:row>
      <xdr:rowOff>96757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1236960" y="330624"/>
          <a:ext cx="1600200" cy="511200"/>
        </a:xfrm>
        <a:prstGeom prst="rect">
          <a:avLst/>
        </a:prstGeom>
        <a:solidFill>
          <a:schemeClr val="accent1">
            <a:lumMod val="40000"/>
            <a:lumOff val="60000"/>
            <a:alpha val="50000"/>
          </a:schemeClr>
        </a:solidFill>
        <a:ln w="19050">
          <a:solidFill>
            <a:schemeClr val="accent1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554446</xdr:colOff>
      <xdr:row>4</xdr:row>
      <xdr:rowOff>139430</xdr:rowOff>
    </xdr:from>
    <xdr:to>
      <xdr:col>11</xdr:col>
      <xdr:colOff>346364</xdr:colOff>
      <xdr:row>19</xdr:row>
      <xdr:rowOff>84666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3602446" y="870950"/>
          <a:ext cx="3449518" cy="2688436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endParaRPr lang="en-US" sz="1600" b="1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403980</xdr:colOff>
      <xdr:row>4</xdr:row>
      <xdr:rowOff>163285</xdr:rowOff>
    </xdr:from>
    <xdr:to>
      <xdr:col>23</xdr:col>
      <xdr:colOff>304799</xdr:colOff>
      <xdr:row>19</xdr:row>
      <xdr:rowOff>59266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7109580" y="894805"/>
          <a:ext cx="7216019" cy="2639181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endParaRPr lang="en-US" sz="1600" b="1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88294</xdr:colOff>
      <xdr:row>19</xdr:row>
      <xdr:rowOff>130627</xdr:rowOff>
    </xdr:from>
    <xdr:to>
      <xdr:col>11</xdr:col>
      <xdr:colOff>342899</xdr:colOff>
      <xdr:row>42</xdr:row>
      <xdr:rowOff>43542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88294" y="3605347"/>
          <a:ext cx="6960205" cy="4119155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endParaRPr lang="en-US" sz="1600" b="1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401615</xdr:colOff>
      <xdr:row>19</xdr:row>
      <xdr:rowOff>98655</xdr:rowOff>
    </xdr:from>
    <xdr:to>
      <xdr:col>23</xdr:col>
      <xdr:colOff>302434</xdr:colOff>
      <xdr:row>42</xdr:row>
      <xdr:rowOff>34550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7107215" y="3623733"/>
          <a:ext cx="7216019" cy="4203095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endParaRPr lang="en-US" sz="1600" b="1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487680</xdr:colOff>
      <xdr:row>0</xdr:row>
      <xdr:rowOff>64851</xdr:rowOff>
    </xdr:from>
    <xdr:to>
      <xdr:col>7</xdr:col>
      <xdr:colOff>259080</xdr:colOff>
      <xdr:row>1</xdr:row>
      <xdr:rowOff>127000</xdr:rowOff>
    </xdr:to>
    <xdr:sp macro="" textlink="Legenda!C4">
      <xdr:nvSpPr>
        <xdr:cNvPr id="16" name="Retângul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926080" y="64851"/>
          <a:ext cx="1600200" cy="243732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EF6AE74-B61D-42AF-9477-CB018D1CB362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Total Vendas</a:t>
          </a:fld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309880</xdr:colOff>
      <xdr:row>0</xdr:row>
      <xdr:rowOff>64851</xdr:rowOff>
    </xdr:from>
    <xdr:to>
      <xdr:col>10</xdr:col>
      <xdr:colOff>81280</xdr:colOff>
      <xdr:row>1</xdr:row>
      <xdr:rowOff>129702</xdr:rowOff>
    </xdr:to>
    <xdr:sp macro="" textlink="Legenda!C5">
      <xdr:nvSpPr>
        <xdr:cNvPr id="17" name="Retângul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4577080" y="64851"/>
          <a:ext cx="1600200" cy="246434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5029D190-7064-4FE2-8791-703D66BA4994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Objetivo de Vendas</a:t>
          </a:fld>
          <a:endParaRPr lang="en-US" sz="11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140546</xdr:colOff>
      <xdr:row>0</xdr:row>
      <xdr:rowOff>58366</xdr:rowOff>
    </xdr:from>
    <xdr:to>
      <xdr:col>12</xdr:col>
      <xdr:colOff>538263</xdr:colOff>
      <xdr:row>1</xdr:row>
      <xdr:rowOff>127000</xdr:rowOff>
    </xdr:to>
    <xdr:sp macro="" textlink="Legenda!C6">
      <xdr:nvSpPr>
        <xdr:cNvPr id="18" name="Retângul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6236546" y="58366"/>
          <a:ext cx="1616917" cy="250217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45565E9D-E264-4386-8630-91323157296F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Previsâo de vendas</a:t>
          </a:fld>
          <a:endParaRPr lang="en-US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592784</xdr:colOff>
      <xdr:row>0</xdr:row>
      <xdr:rowOff>58366</xdr:rowOff>
    </xdr:from>
    <xdr:to>
      <xdr:col>15</xdr:col>
      <xdr:colOff>372894</xdr:colOff>
      <xdr:row>1</xdr:row>
      <xdr:rowOff>125248</xdr:rowOff>
    </xdr:to>
    <xdr:sp macro="" textlink="Legenda!C7">
      <xdr:nvSpPr>
        <xdr:cNvPr id="19" name="Retângul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7907984" y="58366"/>
          <a:ext cx="1608910" cy="248590"/>
        </a:xfrm>
        <a:prstGeom prst="rect">
          <a:avLst/>
        </a:prstGeom>
        <a:solidFill>
          <a:srgbClr val="FC615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41A471A4-CE78-4C43-8673-F6C79E242503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Dias Úteis Mês</a:t>
          </a:fld>
          <a:endParaRPr lang="en-US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424618</xdr:colOff>
      <xdr:row>0</xdr:row>
      <xdr:rowOff>58366</xdr:rowOff>
    </xdr:from>
    <xdr:to>
      <xdr:col>18</xdr:col>
      <xdr:colOff>196018</xdr:colOff>
      <xdr:row>1</xdr:row>
      <xdr:rowOff>119993</xdr:rowOff>
    </xdr:to>
    <xdr:sp macro="" textlink="Legenda!C8">
      <xdr:nvSpPr>
        <xdr:cNvPr id="20" name="Retângul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9568618" y="58366"/>
          <a:ext cx="1600200" cy="243210"/>
        </a:xfrm>
        <a:prstGeom prst="rect">
          <a:avLst/>
        </a:prstGeom>
        <a:solidFill>
          <a:srgbClr val="FC615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1C9B9B3D-1A31-4ED9-A6A4-65931B9E5314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Dias Corridos</a:t>
          </a:fld>
          <a:endParaRPr lang="en-US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21</xdr:col>
      <xdr:colOff>93541</xdr:colOff>
      <xdr:row>0</xdr:row>
      <xdr:rowOff>65356</xdr:rowOff>
    </xdr:from>
    <xdr:to>
      <xdr:col>23</xdr:col>
      <xdr:colOff>289034</xdr:colOff>
      <xdr:row>1</xdr:row>
      <xdr:rowOff>107148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2895141" y="65356"/>
          <a:ext cx="1414693" cy="225723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Idioma</a:t>
          </a:r>
        </a:p>
      </xdr:txBody>
    </xdr:sp>
    <xdr:clientData/>
  </xdr:twoCellAnchor>
  <xdr:twoCellAnchor>
    <xdr:from>
      <xdr:col>18</xdr:col>
      <xdr:colOff>252919</xdr:colOff>
      <xdr:row>0</xdr:row>
      <xdr:rowOff>61609</xdr:rowOff>
    </xdr:from>
    <xdr:to>
      <xdr:col>21</xdr:col>
      <xdr:colOff>43617</xdr:colOff>
      <xdr:row>1</xdr:row>
      <xdr:rowOff>112403</xdr:rowOff>
    </xdr:to>
    <xdr:sp macro="" textlink="Legenda!C9">
      <xdr:nvSpPr>
        <xdr:cNvPr id="22" name="Retângul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1225719" y="61609"/>
          <a:ext cx="1619498" cy="232377"/>
        </a:xfrm>
        <a:prstGeom prst="rect">
          <a:avLst/>
        </a:prstGeom>
        <a:solidFill>
          <a:srgbClr val="FC615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fld id="{83D2138D-4822-495D-8D88-A68C32F11A48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Dias restantes</a:t>
          </a:fld>
          <a:endParaRPr lang="en-US" sz="11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0</xdr:col>
      <xdr:colOff>80683</xdr:colOff>
      <xdr:row>0</xdr:row>
      <xdr:rowOff>116541</xdr:rowOff>
    </xdr:from>
    <xdr:to>
      <xdr:col>1</xdr:col>
      <xdr:colOff>118717</xdr:colOff>
      <xdr:row>4</xdr:row>
      <xdr:rowOff>46999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83" y="116541"/>
          <a:ext cx="647634" cy="647634"/>
        </a:xfrm>
        <a:prstGeom prst="rect">
          <a:avLst/>
        </a:prstGeom>
      </xdr:spPr>
    </xdr:pic>
    <xdr:clientData/>
  </xdr:twoCellAnchor>
  <xdr:twoCellAnchor>
    <xdr:from>
      <xdr:col>1</xdr:col>
      <xdr:colOff>128588</xdr:colOff>
      <xdr:row>0</xdr:row>
      <xdr:rowOff>171451</xdr:rowOff>
    </xdr:from>
    <xdr:to>
      <xdr:col>4</xdr:col>
      <xdr:colOff>338138</xdr:colOff>
      <xdr:row>3</xdr:row>
      <xdr:rowOff>172571</xdr:rowOff>
    </xdr:to>
    <xdr:sp macro="" textlink="Legenda!C3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738188" y="171451"/>
          <a:ext cx="2038350" cy="544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8D0A45E-2B2C-4906-AB90-8E8334498942}" type="TxLink">
            <a:rPr lang="en-US" sz="1400" b="1" i="0" u="none" strike="noStrike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Calibri"/>
              <a:cs typeface="Calibri"/>
            </a:rPr>
            <a:pPr algn="ctr"/>
            <a:t>Análise de Perfomance de Vendas</a:t>
          </a:fld>
          <a:endParaRPr lang="en-U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5</xdr:col>
      <xdr:colOff>464820</xdr:colOff>
      <xdr:row>2</xdr:row>
      <xdr:rowOff>85914</xdr:rowOff>
    </xdr:from>
    <xdr:to>
      <xdr:col>7</xdr:col>
      <xdr:colOff>330758</xdr:colOff>
      <xdr:row>4</xdr:row>
      <xdr:rowOff>4354</xdr:rowOff>
    </xdr:to>
    <xdr:sp macro="" textlink="Apoio!B15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3512820" y="451674"/>
          <a:ext cx="1085138" cy="2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6B30C2-6149-49CC-8AB9-C15EEAD3CE09}" type="TxLink">
            <a:rPr lang="en-US" sz="1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/>
            <a:t> R$ 157.000 </a:t>
          </a:fld>
          <a:endParaRPr lang="en-US" sz="1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297180</xdr:colOff>
      <xdr:row>2</xdr:row>
      <xdr:rowOff>84239</xdr:rowOff>
    </xdr:from>
    <xdr:to>
      <xdr:col>10</xdr:col>
      <xdr:colOff>159936</xdr:colOff>
      <xdr:row>4</xdr:row>
      <xdr:rowOff>2679</xdr:rowOff>
    </xdr:to>
    <xdr:sp macro="" textlink="Apoio!B16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5173980" y="449999"/>
          <a:ext cx="1081956" cy="2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66048A-4724-4BF4-8C45-8B8905D01BCD}" type="TxLink">
            <a:rPr lang="en-US" sz="1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/>
            <a:t> R$ 385.000 </a:t>
          </a:fld>
          <a:endParaRPr lang="en-US" sz="1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160020</xdr:colOff>
      <xdr:row>2</xdr:row>
      <xdr:rowOff>63975</xdr:rowOff>
    </xdr:from>
    <xdr:to>
      <xdr:col>13</xdr:col>
      <xdr:colOff>7704</xdr:colOff>
      <xdr:row>3</xdr:row>
      <xdr:rowOff>164123</xdr:rowOff>
    </xdr:to>
    <xdr:sp macro="" textlink="Apoio!B17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865620" y="429735"/>
          <a:ext cx="1066884" cy="283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8226518-B6B8-4CF1-92B9-F23D6CFCF88C}" type="TxLink">
            <a:rPr lang="en-US" sz="1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/>
            <a:t> R$ 3.454.000 </a:t>
          </a:fld>
          <a:endParaRPr lang="en-US" sz="1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519363</xdr:colOff>
      <xdr:row>1</xdr:row>
      <xdr:rowOff>123241</xdr:rowOff>
    </xdr:from>
    <xdr:to>
      <xdr:col>14</xdr:col>
      <xdr:colOff>552020</xdr:colOff>
      <xdr:row>3</xdr:row>
      <xdr:rowOff>149297</xdr:rowOff>
    </xdr:to>
    <xdr:sp macro="" textlink="Apoio!B18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8444163" y="302535"/>
          <a:ext cx="642257" cy="384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9D52D59-2FD0-489E-881A-FB2FCA3AE512}" type="TxLink">
            <a:rPr lang="en-US" sz="2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/>
            <a:t>22</a:t>
          </a:fld>
          <a:endParaRPr lang="en-US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481423</xdr:colOff>
      <xdr:row>1</xdr:row>
      <xdr:rowOff>153583</xdr:rowOff>
    </xdr:from>
    <xdr:to>
      <xdr:col>17</xdr:col>
      <xdr:colOff>514080</xdr:colOff>
      <xdr:row>4</xdr:row>
      <xdr:rowOff>2759</xdr:rowOff>
    </xdr:to>
    <xdr:sp macro="" textlink="Apoio!B19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0235023" y="332877"/>
          <a:ext cx="642257" cy="387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1D3527-2EDF-439E-A039-850168265955}" type="TxLink">
            <a:rPr lang="en-US" sz="2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/>
            <a:t>1</a:t>
          </a:fld>
          <a:endParaRPr lang="en-US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19</xdr:col>
      <xdr:colOff>260891</xdr:colOff>
      <xdr:row>1</xdr:row>
      <xdr:rowOff>137899</xdr:rowOff>
    </xdr:from>
    <xdr:to>
      <xdr:col>20</xdr:col>
      <xdr:colOff>293548</xdr:colOff>
      <xdr:row>3</xdr:row>
      <xdr:rowOff>162325</xdr:rowOff>
    </xdr:to>
    <xdr:sp macro="" textlink="Apoio!B20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11843291" y="317193"/>
          <a:ext cx="642257" cy="383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AC8BF30-9FE1-4F74-A899-68D0E0D4A903}" type="TxLink">
            <a:rPr lang="en-US" sz="2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/>
            <a:t>21</a:t>
          </a:fld>
          <a:endParaRPr lang="en-US" sz="2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365760</xdr:colOff>
          <xdr:row>1</xdr:row>
          <xdr:rowOff>129540</xdr:rowOff>
        </xdr:from>
        <xdr:to>
          <xdr:col>22</xdr:col>
          <xdr:colOff>571500</xdr:colOff>
          <xdr:row>2</xdr:row>
          <xdr:rowOff>175260</xdr:rowOff>
        </xdr:to>
        <xdr:sp macro="" textlink="">
          <xdr:nvSpPr>
            <xdr:cNvPr id="9217" name="Option 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Português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373380</xdr:colOff>
          <xdr:row>3</xdr:row>
          <xdr:rowOff>22860</xdr:rowOff>
        </xdr:from>
        <xdr:to>
          <xdr:col>22</xdr:col>
          <xdr:colOff>426720</xdr:colOff>
          <xdr:row>4</xdr:row>
          <xdr:rowOff>99060</xdr:rowOff>
        </xdr:to>
        <xdr:sp macro="" textlink="">
          <xdr:nvSpPr>
            <xdr:cNvPr id="9218" name="Option 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Inglês</a:t>
              </a:r>
            </a:p>
          </xdr:txBody>
        </xdr:sp>
        <xdr:clientData/>
      </xdr:twoCellAnchor>
    </mc:Choice>
    <mc:Fallback/>
  </mc:AlternateContent>
  <xdr:twoCellAnchor editAs="oneCell">
    <xdr:from>
      <xdr:col>7</xdr:col>
      <xdr:colOff>466165</xdr:colOff>
      <xdr:row>1</xdr:row>
      <xdr:rowOff>170330</xdr:rowOff>
    </xdr:from>
    <xdr:to>
      <xdr:col>8</xdr:col>
      <xdr:colOff>297205</xdr:colOff>
      <xdr:row>4</xdr:row>
      <xdr:rowOff>64448</xdr:rowOff>
    </xdr:to>
    <xdr:pic>
      <xdr:nvPicPr>
        <xdr:cNvPr id="33" name="Gráfico 32" descr="Alvo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33365" y="349624"/>
          <a:ext cx="440640" cy="4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338259</xdr:colOff>
      <xdr:row>1</xdr:row>
      <xdr:rowOff>167930</xdr:rowOff>
    </xdr:from>
    <xdr:to>
      <xdr:col>19</xdr:col>
      <xdr:colOff>169299</xdr:colOff>
      <xdr:row>4</xdr:row>
      <xdr:rowOff>62048</xdr:rowOff>
    </xdr:to>
    <xdr:pic>
      <xdr:nvPicPr>
        <xdr:cNvPr id="35" name="Gráfico 34" descr="Ampulheta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311059" y="347224"/>
          <a:ext cx="440640" cy="432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452400</xdr:colOff>
      <xdr:row>1</xdr:row>
      <xdr:rowOff>161944</xdr:rowOff>
    </xdr:from>
    <xdr:to>
      <xdr:col>16</xdr:col>
      <xdr:colOff>283440</xdr:colOff>
      <xdr:row>4</xdr:row>
      <xdr:rowOff>56062</xdr:rowOff>
    </xdr:to>
    <xdr:pic>
      <xdr:nvPicPr>
        <xdr:cNvPr id="37" name="Gráfico 36" descr="Cronômetro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596400" y="341238"/>
          <a:ext cx="440640" cy="43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234847</xdr:colOff>
      <xdr:row>1</xdr:row>
      <xdr:rowOff>138029</xdr:rowOff>
    </xdr:from>
    <xdr:to>
      <xdr:col>11</xdr:col>
      <xdr:colOff>65887</xdr:colOff>
      <xdr:row>4</xdr:row>
      <xdr:rowOff>32147</xdr:rowOff>
    </xdr:to>
    <xdr:pic>
      <xdr:nvPicPr>
        <xdr:cNvPr id="39" name="Gráfico 38" descr="Tendência ascendente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330847" y="317323"/>
          <a:ext cx="440640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537248</xdr:colOff>
      <xdr:row>1</xdr:row>
      <xdr:rowOff>167902</xdr:rowOff>
    </xdr:from>
    <xdr:to>
      <xdr:col>5</xdr:col>
      <xdr:colOff>368288</xdr:colOff>
      <xdr:row>4</xdr:row>
      <xdr:rowOff>62020</xdr:rowOff>
    </xdr:to>
    <xdr:pic>
      <xdr:nvPicPr>
        <xdr:cNvPr id="41" name="Gráfico 40" descr="Dinheiro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975648" y="347196"/>
          <a:ext cx="440640" cy="43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23858</xdr:colOff>
      <xdr:row>1</xdr:row>
      <xdr:rowOff>161916</xdr:rowOff>
    </xdr:from>
    <xdr:to>
      <xdr:col>13</xdr:col>
      <xdr:colOff>464498</xdr:colOff>
      <xdr:row>4</xdr:row>
      <xdr:rowOff>56034</xdr:rowOff>
    </xdr:to>
    <xdr:pic>
      <xdr:nvPicPr>
        <xdr:cNvPr id="43" name="Gráfico 42" descr="Engrenagens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948658" y="341210"/>
          <a:ext cx="440640" cy="432000"/>
        </a:xfrm>
        <a:prstGeom prst="rect">
          <a:avLst/>
        </a:prstGeom>
      </xdr:spPr>
    </xdr:pic>
    <xdr:clientData/>
  </xdr:twoCellAnchor>
  <xdr:twoCellAnchor>
    <xdr:from>
      <xdr:col>0</xdr:col>
      <xdr:colOff>86360</xdr:colOff>
      <xdr:row>4</xdr:row>
      <xdr:rowOff>131656</xdr:rowOff>
    </xdr:from>
    <xdr:to>
      <xdr:col>5</xdr:col>
      <xdr:colOff>495300</xdr:colOff>
      <xdr:row>19</xdr:row>
      <xdr:rowOff>87085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6360" y="863176"/>
          <a:ext cx="3456940" cy="2698629"/>
        </a:xfrm>
        <a:prstGeom prst="rect">
          <a:avLst/>
        </a:prstGeom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85222</xdr:colOff>
      <xdr:row>5</xdr:row>
      <xdr:rowOff>41085</xdr:rowOff>
    </xdr:from>
    <xdr:to>
      <xdr:col>5</xdr:col>
      <xdr:colOff>466222</xdr:colOff>
      <xdr:row>21</xdr:row>
      <xdr:rowOff>124341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96037</xdr:colOff>
      <xdr:row>4</xdr:row>
      <xdr:rowOff>151058</xdr:rowOff>
    </xdr:from>
    <xdr:to>
      <xdr:col>5</xdr:col>
      <xdr:colOff>479502</xdr:colOff>
      <xdr:row>6</xdr:row>
      <xdr:rowOff>31071</xdr:rowOff>
    </xdr:to>
    <xdr:sp macro="" textlink="Legenda!C5">
      <xdr:nvSpPr>
        <xdr:cNvPr id="42" name="Retângulo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96037" y="882578"/>
          <a:ext cx="3431465" cy="245773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674B6D0-F58B-47B2-A59F-C70413858569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Objetivo de Vendas</a:t>
          </a:fld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481893</xdr:colOff>
      <xdr:row>12</xdr:row>
      <xdr:rowOff>149975</xdr:rowOff>
    </xdr:from>
    <xdr:to>
      <xdr:col>3</xdr:col>
      <xdr:colOff>52293</xdr:colOff>
      <xdr:row>13</xdr:row>
      <xdr:rowOff>148999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1701093" y="2344535"/>
          <a:ext cx="180000" cy="181904"/>
        </a:xfrm>
        <a:prstGeom prst="ellipse">
          <a:avLst/>
        </a:prstGeom>
        <a:gradFill flip="none" rotWithShape="1">
          <a:gsLst>
            <a:gs pos="0">
              <a:schemeClr val="accent2">
                <a:lumMod val="40000"/>
                <a:lumOff val="60000"/>
              </a:schemeClr>
            </a:gs>
            <a:gs pos="46000">
              <a:schemeClr val="accent2">
                <a:lumMod val="95000"/>
                <a:lumOff val="5000"/>
              </a:schemeClr>
            </a:gs>
            <a:gs pos="100000">
              <a:schemeClr val="accent2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447677</xdr:colOff>
      <xdr:row>5</xdr:row>
      <xdr:rowOff>23716</xdr:rowOff>
    </xdr:from>
    <xdr:to>
      <xdr:col>11</xdr:col>
      <xdr:colOff>485327</xdr:colOff>
      <xdr:row>20</xdr:row>
      <xdr:rowOff>127462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562966</xdr:colOff>
      <xdr:row>4</xdr:row>
      <xdr:rowOff>151016</xdr:rowOff>
    </xdr:from>
    <xdr:to>
      <xdr:col>11</xdr:col>
      <xdr:colOff>346364</xdr:colOff>
      <xdr:row>6</xdr:row>
      <xdr:rowOff>31029</xdr:rowOff>
    </xdr:to>
    <xdr:sp macro="" textlink="Legenda!C6">
      <xdr:nvSpPr>
        <xdr:cNvPr id="45" name="Retângul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3610966" y="885307"/>
          <a:ext cx="3440998" cy="247158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1B16CC-D750-437F-9B0E-F281C5646B10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Previsâo de vendas</a:t>
          </a:fld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371124</xdr:colOff>
      <xdr:row>12</xdr:row>
      <xdr:rowOff>47012</xdr:rowOff>
    </xdr:from>
    <xdr:to>
      <xdr:col>8</xdr:col>
      <xdr:colOff>551124</xdr:colOff>
      <xdr:row>13</xdr:row>
      <xdr:rowOff>46036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/>
      </xdr:nvSpPr>
      <xdr:spPr>
        <a:xfrm>
          <a:off x="5247924" y="2232651"/>
          <a:ext cx="180000" cy="181161"/>
        </a:xfrm>
        <a:prstGeom prst="ellipse">
          <a:avLst/>
        </a:prstGeom>
        <a:gradFill flip="none" rotWithShape="1">
          <a:gsLst>
            <a:gs pos="0">
              <a:schemeClr val="accent2">
                <a:lumMod val="40000"/>
                <a:lumOff val="60000"/>
              </a:schemeClr>
            </a:gs>
            <a:gs pos="46000">
              <a:schemeClr val="accent2">
                <a:lumMod val="95000"/>
                <a:lumOff val="5000"/>
              </a:schemeClr>
            </a:gs>
            <a:gs pos="100000">
              <a:schemeClr val="accent2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392211</xdr:colOff>
      <xdr:row>6</xdr:row>
      <xdr:rowOff>63867</xdr:rowOff>
    </xdr:from>
    <xdr:to>
      <xdr:col>23</xdr:col>
      <xdr:colOff>342901</xdr:colOff>
      <xdr:row>19</xdr:row>
      <xdr:rowOff>57150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562966</xdr:colOff>
      <xdr:row>4</xdr:row>
      <xdr:rowOff>158476</xdr:rowOff>
    </xdr:from>
    <xdr:to>
      <xdr:col>11</xdr:col>
      <xdr:colOff>346364</xdr:colOff>
      <xdr:row>6</xdr:row>
      <xdr:rowOff>38489</xdr:rowOff>
    </xdr:to>
    <xdr:sp macro="" textlink="Legenda!C6">
      <xdr:nvSpPr>
        <xdr:cNvPr id="50" name="Retângulo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3610966" y="885307"/>
          <a:ext cx="3440998" cy="243428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1B16CC-D750-437F-9B0E-F281C5646B10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Previsâo de vendas</a:t>
          </a:fld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406223</xdr:colOff>
      <xdr:row>4</xdr:row>
      <xdr:rowOff>170330</xdr:rowOff>
    </xdr:from>
    <xdr:to>
      <xdr:col>23</xdr:col>
      <xdr:colOff>296090</xdr:colOff>
      <xdr:row>6</xdr:row>
      <xdr:rowOff>50343</xdr:rowOff>
    </xdr:to>
    <xdr:sp macro="" textlink="Legenda!C12">
      <xdr:nvSpPr>
        <xdr:cNvPr id="51" name="Retângulo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7111823" y="901850"/>
          <a:ext cx="7205067" cy="245773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1156105-03B9-45CD-8261-A79C0ED498A7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pPr algn="ctr"/>
            <a:t>Realizado X meta por vendedor</a:t>
          </a:fld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91286</xdr:colOff>
      <xdr:row>19</xdr:row>
      <xdr:rowOff>145142</xdr:rowOff>
    </xdr:from>
    <xdr:to>
      <xdr:col>11</xdr:col>
      <xdr:colOff>344486</xdr:colOff>
      <xdr:row>42</xdr:row>
      <xdr:rowOff>54531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87371</xdr:colOff>
      <xdr:row>19</xdr:row>
      <xdr:rowOff>130943</xdr:rowOff>
    </xdr:from>
    <xdr:to>
      <xdr:col>11</xdr:col>
      <xdr:colOff>339634</xdr:colOff>
      <xdr:row>21</xdr:row>
      <xdr:rowOff>8186</xdr:rowOff>
    </xdr:to>
    <xdr:sp macro="" textlink="Legenda!C13">
      <xdr:nvSpPr>
        <xdr:cNvPr id="53" name="Retângulo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>
          <a:off x="87371" y="3605663"/>
          <a:ext cx="6957863" cy="243003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4AC2DC3-647E-4E58-8F71-C39294FF0346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Realizado por vendedor</a:t>
          </a:fld>
          <a:endParaRPr lang="en-US" sz="11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6150</xdr:colOff>
      <xdr:row>20</xdr:row>
      <xdr:rowOff>99060</xdr:rowOff>
    </xdr:from>
    <xdr:to>
      <xdr:col>23</xdr:col>
      <xdr:colOff>327660</xdr:colOff>
      <xdr:row>41</xdr:row>
      <xdr:rowOff>175372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419475</xdr:colOff>
      <xdr:row>19</xdr:row>
      <xdr:rowOff>126598</xdr:rowOff>
    </xdr:from>
    <xdr:to>
      <xdr:col>23</xdr:col>
      <xdr:colOff>304800</xdr:colOff>
      <xdr:row>21</xdr:row>
      <xdr:rowOff>6611</xdr:rowOff>
    </xdr:to>
    <xdr:sp macro="" textlink="Legenda!C14">
      <xdr:nvSpPr>
        <xdr:cNvPr id="56" name="Retângulo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7125075" y="3601318"/>
          <a:ext cx="7200525" cy="245773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25AE4EF-2E6F-4EF6-8F54-0AF6DC8CCC6D}" type="TxLink">
            <a:rPr lang="en-US" sz="11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Previsão de Vendas por Vendedor</a:t>
          </a:fld>
          <a:endParaRPr lang="en-US" sz="11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77DCA-E147-45E4-B4DC-8D41DF7EFA33}" name="Tabela2" displayName="Tabela2" ref="B7:H12" totalsRowShown="0" headerRowDxfId="8" dataDxfId="7">
  <autoFilter ref="B7:H12" xr:uid="{722EFF7C-3362-4D3F-99B4-DD149A140249}"/>
  <tableColumns count="7">
    <tableColumn id="1" xr3:uid="{492CD3E4-7BAE-473B-93AB-96BAA563D270}" name="Vendedor" dataDxfId="6"/>
    <tableColumn id="2" xr3:uid="{C66C7873-2CDA-4467-9191-2C1CAA1ADC62}" name="Vendas" dataDxfId="5" dataCellStyle="Moeda"/>
    <tableColumn id="3" xr3:uid="{8CBFB20A-2DFA-4DD2-A578-28C9718EB476}" name="Meta" dataDxfId="4" dataCellStyle="Moeda"/>
    <tableColumn id="4" xr3:uid="{273A7F44-0CB5-4A8C-95DF-78443B2A686E}" name="Média Diaria" dataDxfId="3" dataCellStyle="Moeda">
      <calculatedColumnFormula>Tabela2[[#This Row],[Vendas]]/$E$5</calculatedColumnFormula>
    </tableColumn>
    <tableColumn id="5" xr3:uid="{604E1561-4F78-4223-86D0-ADDBF0799BFF}" name="% Atingido" dataDxfId="2" dataCellStyle="Porcentagem">
      <calculatedColumnFormula>Tabela2[[#This Row],[Vendas]]/Tabela2[[#This Row],[Meta]]</calculatedColumnFormula>
    </tableColumn>
    <tableColumn id="6" xr3:uid="{6E277088-630B-47AE-A494-3E67E86DFCFD}" name="Previsão R$" dataDxfId="1" dataCellStyle="Moeda">
      <calculatedColumnFormula>Tabela2[[#This Row],[Média Diaria]]*$G$5</calculatedColumnFormula>
    </tableColumn>
    <tableColumn id="7" xr3:uid="{6E4A7203-CFF4-43F7-923A-8AD176A8AB50}" name="Previsão %" dataDxfId="0">
      <calculatedColumnFormula>Tabela2[[#This Row],[Previsão R$]]/Tabela2[[#This Row],[Meta]]*100</calculatedColumnFormula>
    </tableColumn>
  </tableColumns>
  <tableStyleInfo name="TableStyleLight9" showFirstColumn="1" showLastColumn="0" showRowStripes="1" showColumnStripes="1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D_3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4ABDB6"/>
      </a:accent1>
      <a:accent2>
        <a:srgbClr val="4D7E73"/>
      </a:accent2>
      <a:accent3>
        <a:srgbClr val="FE491A"/>
      </a:accent3>
      <a:accent4>
        <a:srgbClr val="F7B733"/>
      </a:accent4>
      <a:accent5>
        <a:srgbClr val="E9C893"/>
      </a:accent5>
      <a:accent6>
        <a:srgbClr val="DFDCE2"/>
      </a:accent6>
      <a:hlink>
        <a:srgbClr val="F49100"/>
      </a:hlink>
      <a:folHlink>
        <a:srgbClr val="739D9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C283-8155-4587-92B0-C4EC3BE76C03}">
  <dimension ref="B2:I27"/>
  <sheetViews>
    <sheetView showGridLines="0" zoomScale="130" zoomScaleNormal="130"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57.33203125" style="1" bestFit="1" customWidth="1"/>
    <col min="3" max="3" width="15.33203125" style="1" bestFit="1" customWidth="1"/>
    <col min="4" max="4" width="9.109375" style="1"/>
    <col min="5" max="5" width="12.33203125" style="1" customWidth="1"/>
    <col min="6" max="6" width="18.109375" style="1" customWidth="1"/>
    <col min="7" max="7" width="15.44140625" style="1" customWidth="1"/>
    <col min="8" max="16384" width="9.109375" style="1"/>
  </cols>
  <sheetData>
    <row r="2" spans="2:9" ht="18" thickBot="1" x14ac:dyDescent="0.4">
      <c r="B2" s="2" t="s">
        <v>0</v>
      </c>
      <c r="C2" s="2"/>
      <c r="D2" s="2" t="s">
        <v>1</v>
      </c>
      <c r="E2" s="8"/>
      <c r="F2" s="60" t="s">
        <v>2</v>
      </c>
      <c r="G2" s="60"/>
      <c r="H2" s="9"/>
    </row>
    <row r="3" spans="2:9" ht="15" thickTop="1" x14ac:dyDescent="0.3">
      <c r="B3" s="3" t="s">
        <v>80</v>
      </c>
      <c r="C3" s="3"/>
      <c r="E3" s="4"/>
      <c r="F3" s="4"/>
    </row>
    <row r="4" spans="2:9" x14ac:dyDescent="0.3">
      <c r="B4" s="3" t="s">
        <v>81</v>
      </c>
      <c r="C4" s="3"/>
      <c r="D4" s="4"/>
      <c r="F4" s="13" t="s">
        <v>18</v>
      </c>
      <c r="G4" s="14"/>
    </row>
    <row r="5" spans="2:9" ht="18" thickBot="1" x14ac:dyDescent="0.4">
      <c r="B5" s="48" t="s">
        <v>7</v>
      </c>
      <c r="C5" s="2" t="s">
        <v>6</v>
      </c>
      <c r="D5" s="2"/>
      <c r="F5" s="7" t="s">
        <v>19</v>
      </c>
      <c r="G5" s="15"/>
    </row>
    <row r="6" spans="2:9" ht="15" thickTop="1" x14ac:dyDescent="0.3">
      <c r="B6" s="4" t="s">
        <v>12</v>
      </c>
      <c r="C6" s="5" t="s">
        <v>3</v>
      </c>
      <c r="D6" s="4"/>
      <c r="F6" s="7" t="s">
        <v>20</v>
      </c>
      <c r="G6" s="16"/>
    </row>
    <row r="7" spans="2:9" x14ac:dyDescent="0.3">
      <c r="B7" s="4" t="s">
        <v>47</v>
      </c>
      <c r="C7" s="5" t="s">
        <v>3</v>
      </c>
      <c r="D7" s="4"/>
      <c r="F7" s="7" t="s">
        <v>21</v>
      </c>
      <c r="G7" s="17"/>
    </row>
    <row r="8" spans="2:9" x14ac:dyDescent="0.3">
      <c r="B8" s="5" t="s">
        <v>60</v>
      </c>
      <c r="C8" s="5" t="s">
        <v>3</v>
      </c>
      <c r="D8" s="4"/>
      <c r="F8" s="7" t="s">
        <v>22</v>
      </c>
      <c r="G8" s="18"/>
      <c r="I8"/>
    </row>
    <row r="9" spans="2:9" x14ac:dyDescent="0.3">
      <c r="B9" s="5" t="s">
        <v>43</v>
      </c>
      <c r="C9" s="4" t="s">
        <v>3</v>
      </c>
      <c r="D9" s="5"/>
      <c r="F9" s="7" t="s">
        <v>23</v>
      </c>
      <c r="G9" s="19"/>
    </row>
    <row r="10" spans="2:9" x14ac:dyDescent="0.3">
      <c r="B10" s="5" t="s">
        <v>27</v>
      </c>
      <c r="C10" s="4" t="s">
        <v>3</v>
      </c>
      <c r="D10" s="5"/>
      <c r="E10" s="4"/>
      <c r="F10" s="4"/>
    </row>
    <row r="11" spans="2:9" x14ac:dyDescent="0.3">
      <c r="B11" s="5" t="s">
        <v>44</v>
      </c>
      <c r="C11" s="5" t="s">
        <v>3</v>
      </c>
      <c r="E11" s="4"/>
      <c r="F11" s="4"/>
    </row>
    <row r="12" spans="2:9" x14ac:dyDescent="0.3">
      <c r="B12" s="1" t="s">
        <v>42</v>
      </c>
      <c r="C12" s="1" t="s">
        <v>14</v>
      </c>
      <c r="E12" s="4"/>
      <c r="F12" s="4"/>
    </row>
    <row r="13" spans="2:9" ht="17.399999999999999" x14ac:dyDescent="0.35">
      <c r="B13" s="4" t="s">
        <v>17</v>
      </c>
      <c r="C13" s="1" t="s">
        <v>14</v>
      </c>
      <c r="E13" s="4"/>
      <c r="F13" s="4"/>
      <c r="G13" s="10"/>
    </row>
    <row r="14" spans="2:9" ht="17.399999999999999" x14ac:dyDescent="0.35">
      <c r="B14" s="1" t="s">
        <v>15</v>
      </c>
      <c r="C14" s="1" t="s">
        <v>16</v>
      </c>
      <c r="D14" s="12"/>
      <c r="E14" s="4"/>
      <c r="F14" s="4"/>
    </row>
    <row r="15" spans="2:9" x14ac:dyDescent="0.3">
      <c r="B15" s="1" t="s">
        <v>67</v>
      </c>
      <c r="C15" s="5" t="s">
        <v>68</v>
      </c>
      <c r="D15" s="4"/>
      <c r="E15" s="4"/>
      <c r="F15" s="4"/>
    </row>
    <row r="16" spans="2:9" x14ac:dyDescent="0.3">
      <c r="B16" s="4" t="s">
        <v>69</v>
      </c>
      <c r="C16" s="4" t="s">
        <v>70</v>
      </c>
      <c r="E16" s="4"/>
      <c r="F16" s="4"/>
    </row>
    <row r="17" spans="2:6" x14ac:dyDescent="0.3">
      <c r="E17" s="4"/>
      <c r="F17" s="4"/>
    </row>
    <row r="18" spans="2:6" ht="18" thickBot="1" x14ac:dyDescent="0.4">
      <c r="B18" s="2" t="s">
        <v>4</v>
      </c>
      <c r="C18" s="2"/>
      <c r="D18" s="2"/>
      <c r="E18" s="4"/>
      <c r="F18" s="4"/>
    </row>
    <row r="19" spans="2:6" ht="15" thickTop="1" x14ac:dyDescent="0.3">
      <c r="B19" s="4" t="s">
        <v>8</v>
      </c>
      <c r="C19" s="4"/>
      <c r="D19" s="4"/>
    </row>
    <row r="20" spans="2:6" ht="18" thickBot="1" x14ac:dyDescent="0.4">
      <c r="B20" s="2" t="s">
        <v>5</v>
      </c>
      <c r="C20" s="2"/>
      <c r="D20" s="2"/>
    </row>
    <row r="21" spans="2:6" ht="15" thickTop="1" x14ac:dyDescent="0.3">
      <c r="B21" s="4" t="s">
        <v>9</v>
      </c>
      <c r="C21" s="4"/>
      <c r="D21" s="4"/>
    </row>
    <row r="27" spans="2:6" x14ac:dyDescent="0.3">
      <c r="B27" s="6"/>
    </row>
  </sheetData>
  <mergeCells count="1">
    <mergeCell ref="F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0D8-C49D-4103-BE60-DA399539C0F6}">
  <sheetPr>
    <tabColor theme="3" tint="-0.249977111117893"/>
  </sheetPr>
  <dimension ref="A1:I18"/>
  <sheetViews>
    <sheetView zoomScale="145" zoomScaleNormal="145" workbookViewId="0">
      <selection activeCell="C8" sqref="C8"/>
    </sheetView>
  </sheetViews>
  <sheetFormatPr defaultColWidth="9.109375" defaultRowHeight="14.4" x14ac:dyDescent="0.3"/>
  <cols>
    <col min="1" max="1" width="5.44140625" style="1" customWidth="1"/>
    <col min="2" max="2" width="18.109375" style="1" customWidth="1"/>
    <col min="3" max="3" width="17.33203125" style="1" customWidth="1"/>
    <col min="4" max="4" width="15.44140625" style="1" customWidth="1"/>
    <col min="5" max="5" width="14.33203125" style="1" customWidth="1"/>
    <col min="6" max="6" width="13.88671875" style="1" customWidth="1"/>
    <col min="7" max="7" width="18.88671875" style="1" customWidth="1"/>
    <col min="8" max="8" width="17.33203125" style="1" customWidth="1"/>
    <col min="9" max="9" width="3.33203125" style="1" customWidth="1"/>
    <col min="10" max="16384" width="9.109375" style="31"/>
  </cols>
  <sheetData>
    <row r="1" spans="1:9" ht="4.5" customHeight="1" x14ac:dyDescent="0.3">
      <c r="A1" s="32"/>
      <c r="B1" s="32"/>
      <c r="C1" s="33"/>
      <c r="D1" s="33"/>
      <c r="E1" s="33"/>
      <c r="F1" s="33"/>
      <c r="G1" s="33"/>
      <c r="H1" s="33"/>
      <c r="I1" s="33"/>
    </row>
    <row r="2" spans="1:9" ht="27.75" customHeight="1" x14ac:dyDescent="0.3">
      <c r="A2" s="61" t="s">
        <v>37</v>
      </c>
      <c r="B2" s="61"/>
      <c r="C2" s="61"/>
      <c r="D2" s="61"/>
      <c r="E2" s="61"/>
      <c r="F2" s="61"/>
      <c r="G2" s="61"/>
      <c r="H2" s="61"/>
      <c r="I2" s="61"/>
    </row>
    <row r="3" spans="1:9" ht="15" thickBot="1" x14ac:dyDescent="0.35">
      <c r="A3" s="22"/>
      <c r="B3" s="22"/>
      <c r="C3" s="22"/>
      <c r="D3" s="22"/>
      <c r="E3" s="22"/>
      <c r="F3" s="22"/>
      <c r="G3" s="22"/>
      <c r="H3" s="22"/>
      <c r="I3" s="22"/>
    </row>
    <row r="4" spans="1:9" x14ac:dyDescent="0.3">
      <c r="A4" s="22"/>
      <c r="B4" s="37" t="s">
        <v>24</v>
      </c>
      <c r="C4" s="38" t="s">
        <v>25</v>
      </c>
      <c r="D4" s="38" t="s">
        <v>26</v>
      </c>
      <c r="E4" s="38" t="s">
        <v>27</v>
      </c>
      <c r="F4" s="38" t="s">
        <v>28</v>
      </c>
      <c r="G4" s="39" t="s">
        <v>29</v>
      </c>
      <c r="H4" s="39" t="s">
        <v>30</v>
      </c>
      <c r="I4" s="22"/>
    </row>
    <row r="5" spans="1:9" x14ac:dyDescent="0.3">
      <c r="A5" s="22"/>
      <c r="B5" s="47">
        <f ca="1">EOMONTH(TODAY(),-1)+1</f>
        <v>44713</v>
      </c>
      <c r="C5" s="20">
        <f ca="1">TODAY()</f>
        <v>44713</v>
      </c>
      <c r="D5" s="20">
        <f ca="1">EOMONTH(B5,0)</f>
        <v>44742</v>
      </c>
      <c r="E5" s="21">
        <f ca="1">NETWORKDAYS(B5,C5)</f>
        <v>1</v>
      </c>
      <c r="F5" s="21">
        <f ca="1">G5-E5</f>
        <v>21</v>
      </c>
      <c r="G5" s="21">
        <f ca="1">NETWORKDAYS(B5,D5)</f>
        <v>22</v>
      </c>
      <c r="H5" s="21"/>
      <c r="I5" s="22"/>
    </row>
    <row r="6" spans="1:9" x14ac:dyDescent="0.3">
      <c r="A6" s="22"/>
      <c r="B6" s="22"/>
      <c r="C6" s="22"/>
      <c r="D6" s="22"/>
      <c r="E6" s="22"/>
      <c r="F6" s="22"/>
      <c r="G6" s="22"/>
      <c r="H6" s="22"/>
      <c r="I6" s="22"/>
    </row>
    <row r="7" spans="1:9" x14ac:dyDescent="0.3">
      <c r="A7" s="22"/>
      <c r="B7" s="35" t="s">
        <v>11</v>
      </c>
      <c r="C7" s="36" t="s">
        <v>31</v>
      </c>
      <c r="D7" s="36" t="s">
        <v>13</v>
      </c>
      <c r="E7" s="35" t="s">
        <v>32</v>
      </c>
      <c r="F7" s="35" t="s">
        <v>33</v>
      </c>
      <c r="G7" s="35" t="s">
        <v>34</v>
      </c>
      <c r="H7" s="35" t="s">
        <v>35</v>
      </c>
      <c r="I7" s="22"/>
    </row>
    <row r="8" spans="1:9" x14ac:dyDescent="0.3">
      <c r="A8" s="22"/>
      <c r="B8" s="22" t="s">
        <v>38</v>
      </c>
      <c r="C8" s="23">
        <v>33000</v>
      </c>
      <c r="D8" s="23">
        <v>100000</v>
      </c>
      <c r="E8" s="24">
        <f ca="1">Tabela2[[#This Row],[Vendas]]/$E$5</f>
        <v>33000</v>
      </c>
      <c r="F8" s="25">
        <f>Tabela2[[#This Row],[Vendas]]/Tabela2[[#This Row],[Meta]]</f>
        <v>0.33</v>
      </c>
      <c r="G8" s="24">
        <f ca="1">Tabela2[[#This Row],[Média Diaria]]*$G$5</f>
        <v>726000</v>
      </c>
      <c r="H8" s="26">
        <f ca="1">Tabela2[[#This Row],[Previsão R$]]/Tabela2[[#This Row],[Meta]]*100</f>
        <v>726</v>
      </c>
      <c r="I8" s="22"/>
    </row>
    <row r="9" spans="1:9" x14ac:dyDescent="0.3">
      <c r="A9" s="22"/>
      <c r="B9" s="22" t="s">
        <v>39</v>
      </c>
      <c r="C9" s="23">
        <v>57000</v>
      </c>
      <c r="D9" s="23">
        <v>150000</v>
      </c>
      <c r="E9" s="24">
        <f ca="1">Tabela2[[#This Row],[Vendas]]/$E$5</f>
        <v>57000</v>
      </c>
      <c r="F9" s="25">
        <f>Tabela2[[#This Row],[Vendas]]/Tabela2[[#This Row],[Meta]]</f>
        <v>0.38</v>
      </c>
      <c r="G9" s="24">
        <f ca="1">Tabela2[[#This Row],[Média Diaria]]*$G$5</f>
        <v>1254000</v>
      </c>
      <c r="H9" s="26">
        <f ca="1">Tabela2[[#This Row],[Previsão R$]]/Tabela2[[#This Row],[Meta]]*100</f>
        <v>836</v>
      </c>
      <c r="I9" s="22"/>
    </row>
    <row r="10" spans="1:9" x14ac:dyDescent="0.3">
      <c r="A10" s="22"/>
      <c r="B10" s="22" t="s">
        <v>40</v>
      </c>
      <c r="C10" s="23">
        <v>34000</v>
      </c>
      <c r="D10" s="23">
        <v>70000</v>
      </c>
      <c r="E10" s="24">
        <f ca="1">Tabela2[[#This Row],[Vendas]]/$E$5</f>
        <v>34000</v>
      </c>
      <c r="F10" s="25">
        <f>Tabela2[[#This Row],[Vendas]]/Tabela2[[#This Row],[Meta]]</f>
        <v>0.48571428571428571</v>
      </c>
      <c r="G10" s="24">
        <f ca="1">Tabela2[[#This Row],[Média Diaria]]*$G$5</f>
        <v>748000</v>
      </c>
      <c r="H10" s="26">
        <f ca="1">Tabela2[[#This Row],[Previsão R$]]/Tabela2[[#This Row],[Meta]]*100</f>
        <v>1068.5714285714284</v>
      </c>
      <c r="I10" s="22"/>
    </row>
    <row r="11" spans="1:9" x14ac:dyDescent="0.3">
      <c r="A11" s="22"/>
      <c r="B11" s="22" t="s">
        <v>41</v>
      </c>
      <c r="C11" s="23">
        <v>33000</v>
      </c>
      <c r="D11" s="23">
        <v>65000</v>
      </c>
      <c r="E11" s="24">
        <f ca="1">Tabela2[[#This Row],[Vendas]]/$E$5</f>
        <v>33000</v>
      </c>
      <c r="F11" s="25">
        <f>Tabela2[[#This Row],[Vendas]]/Tabela2[[#This Row],[Meta]]</f>
        <v>0.50769230769230766</v>
      </c>
      <c r="G11" s="24">
        <f ca="1">Tabela2[[#This Row],[Média Diaria]]*$G$5</f>
        <v>726000</v>
      </c>
      <c r="H11" s="26">
        <f ca="1">Tabela2[[#This Row],[Previsão R$]]/Tabela2[[#This Row],[Meta]]*100</f>
        <v>1116.9230769230769</v>
      </c>
      <c r="I11" s="22"/>
    </row>
    <row r="12" spans="1:9" x14ac:dyDescent="0.3">
      <c r="A12" s="22"/>
      <c r="B12" s="27" t="s">
        <v>36</v>
      </c>
      <c r="C12" s="28">
        <f>SUM(C8:C11)</f>
        <v>157000</v>
      </c>
      <c r="D12" s="28">
        <f>SUM(D8:D11)</f>
        <v>385000</v>
      </c>
      <c r="E12" s="28">
        <f ca="1">Tabela2[[#This Row],[Vendas]]/$E$5</f>
        <v>157000</v>
      </c>
      <c r="F12" s="29">
        <f>Tabela2[[#This Row],[Vendas]]/Tabela2[[#This Row],[Meta]]</f>
        <v>0.40779220779220782</v>
      </c>
      <c r="G12" s="28">
        <f ca="1">Tabela2[[#This Row],[Média Diaria]]*$G$5</f>
        <v>3454000</v>
      </c>
      <c r="H12" s="30">
        <f ca="1">Tabela2[[#This Row],[Previsão R$]]/Tabela2[[#This Row],[Meta]]*100</f>
        <v>897.14285714285711</v>
      </c>
      <c r="I12" s="22"/>
    </row>
    <row r="13" spans="1:9" x14ac:dyDescent="0.3">
      <c r="A13" s="22"/>
      <c r="B13" s="22"/>
      <c r="C13" s="22"/>
      <c r="D13" s="22"/>
      <c r="E13" s="22"/>
      <c r="F13" s="22"/>
      <c r="G13" s="22"/>
      <c r="H13" s="22"/>
      <c r="I13" s="22"/>
    </row>
    <row r="14" spans="1:9" x14ac:dyDescent="0.3">
      <c r="A14" s="22"/>
      <c r="B14" s="22"/>
      <c r="C14" s="22"/>
      <c r="D14" s="22"/>
      <c r="E14" s="22"/>
      <c r="F14" s="22"/>
      <c r="G14" s="22"/>
      <c r="H14" s="22"/>
      <c r="I14" s="22"/>
    </row>
    <row r="15" spans="1:9" x14ac:dyDescent="0.3">
      <c r="A15" s="22"/>
      <c r="B15" s="34"/>
      <c r="C15" s="22"/>
      <c r="D15" s="22"/>
      <c r="E15" s="22"/>
      <c r="F15" s="22"/>
      <c r="G15" s="22"/>
      <c r="H15" s="22"/>
      <c r="I15" s="22"/>
    </row>
    <row r="16" spans="1:9" x14ac:dyDescent="0.3">
      <c r="A16" s="22"/>
      <c r="B16" s="34"/>
      <c r="C16" s="22"/>
      <c r="D16" s="22"/>
      <c r="E16" s="22"/>
      <c r="F16" s="22"/>
      <c r="G16" s="22"/>
      <c r="H16" s="22"/>
      <c r="I16" s="22"/>
    </row>
    <row r="17" spans="1:9" x14ac:dyDescent="0.3">
      <c r="A17" s="22"/>
      <c r="B17" s="22"/>
      <c r="C17" s="22"/>
      <c r="D17" s="22"/>
      <c r="E17" s="22"/>
      <c r="F17" s="22"/>
      <c r="G17" s="22"/>
      <c r="H17" s="22"/>
      <c r="I17" s="22"/>
    </row>
    <row r="18" spans="1:9" x14ac:dyDescent="0.3">
      <c r="A18" s="22"/>
      <c r="B18" s="22"/>
      <c r="C18" s="22"/>
      <c r="D18" s="22"/>
      <c r="E18" s="22"/>
      <c r="F18" s="22"/>
      <c r="G18" s="22"/>
      <c r="H18" s="22"/>
      <c r="I18" s="22"/>
    </row>
  </sheetData>
  <mergeCells count="1">
    <mergeCell ref="A2:I2"/>
  </mergeCells>
  <conditionalFormatting sqref="H8:H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{65AC7F18-0465-49F6-B0F0-C7338BD1C26B}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C7F18-0465-49F6-B0F0-C7338BD1C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0465-045B-4662-B0E2-9517B28EE712}">
  <dimension ref="A1"/>
  <sheetViews>
    <sheetView showGridLines="0" zoomScale="90" zoomScaleNormal="90" workbookViewId="0">
      <selection activeCell="Y15" sqref="Y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224E-E988-42AD-9830-9C4AB4C31371}">
  <dimension ref="A1:D20"/>
  <sheetViews>
    <sheetView zoomScale="120" zoomScaleNormal="120" workbookViewId="0">
      <selection activeCell="C11" sqref="C11"/>
    </sheetView>
  </sheetViews>
  <sheetFormatPr defaultRowHeight="14.4" x14ac:dyDescent="0.3"/>
  <cols>
    <col min="1" max="1" width="31.88671875" bestFit="1" customWidth="1"/>
    <col min="2" max="2" width="29" customWidth="1"/>
    <col min="3" max="3" width="35.109375" customWidth="1"/>
  </cols>
  <sheetData>
    <row r="1" spans="1:4" ht="16.2" thickBot="1" x14ac:dyDescent="0.35">
      <c r="A1" s="62" t="s">
        <v>73</v>
      </c>
      <c r="B1" s="62"/>
      <c r="C1" s="45" t="s">
        <v>74</v>
      </c>
      <c r="D1" s="44">
        <v>1</v>
      </c>
    </row>
    <row r="2" spans="1:4" ht="18.600000000000001" thickTop="1" thickBot="1" x14ac:dyDescent="0.4">
      <c r="A2" s="40" t="s">
        <v>45</v>
      </c>
      <c r="B2" s="40" t="s">
        <v>46</v>
      </c>
      <c r="C2" s="10" t="s">
        <v>56</v>
      </c>
    </row>
    <row r="3" spans="1:4" x14ac:dyDescent="0.3">
      <c r="A3" s="41" t="s">
        <v>57</v>
      </c>
      <c r="B3" s="42" t="s">
        <v>58</v>
      </c>
      <c r="C3" s="46" t="str">
        <f>INDEX(A3:B3,1,$D$1)</f>
        <v>Análise de Perfomance de Vendas</v>
      </c>
    </row>
    <row r="4" spans="1:4" x14ac:dyDescent="0.3">
      <c r="A4" s="41" t="s">
        <v>12</v>
      </c>
      <c r="B4" s="42" t="s">
        <v>51</v>
      </c>
      <c r="C4" s="46" t="str">
        <f t="shared" ref="C4:C20" si="0">INDEX(A4:B4,1,$D$1)</f>
        <v>Total Vendas</v>
      </c>
    </row>
    <row r="5" spans="1:4" x14ac:dyDescent="0.3">
      <c r="A5" s="41" t="s">
        <v>47</v>
      </c>
      <c r="B5" s="42" t="s">
        <v>52</v>
      </c>
      <c r="C5" s="46" t="str">
        <f t="shared" si="0"/>
        <v>Objetivo de Vendas</v>
      </c>
    </row>
    <row r="6" spans="1:4" x14ac:dyDescent="0.3">
      <c r="A6" s="41" t="s">
        <v>60</v>
      </c>
      <c r="B6" s="42" t="s">
        <v>61</v>
      </c>
      <c r="C6" s="46" t="str">
        <f t="shared" si="0"/>
        <v>Previsâo de vendas</v>
      </c>
    </row>
    <row r="7" spans="1:4" x14ac:dyDescent="0.3">
      <c r="A7" s="41" t="s">
        <v>43</v>
      </c>
      <c r="B7" s="42" t="s">
        <v>48</v>
      </c>
      <c r="C7" s="46" t="str">
        <f t="shared" si="0"/>
        <v>Dias Úteis Mês</v>
      </c>
    </row>
    <row r="8" spans="1:4" x14ac:dyDescent="0.3">
      <c r="A8" s="41" t="s">
        <v>27</v>
      </c>
      <c r="B8" s="42" t="s">
        <v>49</v>
      </c>
      <c r="C8" s="46" t="str">
        <f t="shared" si="0"/>
        <v>Dias Corridos</v>
      </c>
    </row>
    <row r="9" spans="1:4" x14ac:dyDescent="0.3">
      <c r="A9" s="41" t="s">
        <v>44</v>
      </c>
      <c r="B9" s="42" t="s">
        <v>50</v>
      </c>
      <c r="C9" s="46" t="str">
        <f t="shared" si="0"/>
        <v>Dias restantes</v>
      </c>
    </row>
    <row r="10" spans="1:4" x14ac:dyDescent="0.3">
      <c r="A10" s="41" t="s">
        <v>42</v>
      </c>
      <c r="B10" s="42" t="s">
        <v>53</v>
      </c>
      <c r="C10" s="46" t="str">
        <f t="shared" si="0"/>
        <v>Vendas X Meta</v>
      </c>
    </row>
    <row r="11" spans="1:4" x14ac:dyDescent="0.3">
      <c r="A11" s="41" t="s">
        <v>17</v>
      </c>
      <c r="B11" s="43" t="s">
        <v>55</v>
      </c>
      <c r="C11" s="46" t="str">
        <f t="shared" si="0"/>
        <v>Projeção de Vendas X Meta</v>
      </c>
    </row>
    <row r="12" spans="1:4" x14ac:dyDescent="0.3">
      <c r="A12" s="41" t="s">
        <v>15</v>
      </c>
      <c r="B12" s="42" t="s">
        <v>54</v>
      </c>
      <c r="C12" s="46" t="str">
        <f t="shared" si="0"/>
        <v>Realizado X meta por vendedor</v>
      </c>
    </row>
    <row r="13" spans="1:4" x14ac:dyDescent="0.3">
      <c r="A13" s="41" t="s">
        <v>67</v>
      </c>
      <c r="B13" s="43" t="s">
        <v>71</v>
      </c>
      <c r="C13" s="46" t="str">
        <f t="shared" si="0"/>
        <v>Realizado por vendedor</v>
      </c>
    </row>
    <row r="14" spans="1:4" x14ac:dyDescent="0.3">
      <c r="A14" s="41" t="s">
        <v>69</v>
      </c>
      <c r="B14" s="43" t="s">
        <v>72</v>
      </c>
      <c r="C14" s="46" t="str">
        <f t="shared" si="0"/>
        <v>Previsão de Vendas por Vendedor</v>
      </c>
    </row>
    <row r="15" spans="1:4" ht="15" thickBot="1" x14ac:dyDescent="0.35">
      <c r="A15" s="62" t="s">
        <v>79</v>
      </c>
      <c r="B15" s="62"/>
      <c r="C15" s="1"/>
    </row>
    <row r="16" spans="1:4" ht="15" thickTop="1" x14ac:dyDescent="0.3">
      <c r="A16" s="41" t="s">
        <v>62</v>
      </c>
      <c r="B16" s="43" t="s">
        <v>75</v>
      </c>
      <c r="C16" s="46" t="str">
        <f t="shared" si="0"/>
        <v>Ruim</v>
      </c>
    </row>
    <row r="17" spans="1:3" x14ac:dyDescent="0.3">
      <c r="A17" s="41" t="s">
        <v>63</v>
      </c>
      <c r="B17" s="43" t="s">
        <v>63</v>
      </c>
      <c r="C17" s="46" t="str">
        <f t="shared" si="0"/>
        <v>Regular</v>
      </c>
    </row>
    <row r="18" spans="1:3" x14ac:dyDescent="0.3">
      <c r="A18" s="41" t="s">
        <v>64</v>
      </c>
      <c r="B18" s="43" t="s">
        <v>76</v>
      </c>
      <c r="C18" s="46" t="str">
        <f t="shared" si="0"/>
        <v>Bom</v>
      </c>
    </row>
    <row r="19" spans="1:3" x14ac:dyDescent="0.3">
      <c r="A19" s="41" t="s">
        <v>65</v>
      </c>
      <c r="B19" s="43" t="s">
        <v>77</v>
      </c>
      <c r="C19" s="46" t="str">
        <f t="shared" si="0"/>
        <v>Ótimo</v>
      </c>
    </row>
    <row r="20" spans="1:3" x14ac:dyDescent="0.3">
      <c r="A20" s="41" t="s">
        <v>66</v>
      </c>
      <c r="B20" s="43" t="s">
        <v>78</v>
      </c>
      <c r="C20" s="46" t="str">
        <f t="shared" si="0"/>
        <v>Excelente</v>
      </c>
    </row>
  </sheetData>
  <mergeCells count="2">
    <mergeCell ref="A1:B1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22CB-4C84-4760-9CB5-0218E0AAF9B8}">
  <dimension ref="A1:P65"/>
  <sheetViews>
    <sheetView zoomScale="130" zoomScaleNormal="130" workbookViewId="0">
      <selection activeCell="C13" sqref="C13"/>
    </sheetView>
  </sheetViews>
  <sheetFormatPr defaultColWidth="12.6640625" defaultRowHeight="14.4" x14ac:dyDescent="0.3"/>
  <cols>
    <col min="1" max="1" width="29.88671875" customWidth="1"/>
    <col min="2" max="2" width="25.6640625" bestFit="1" customWidth="1"/>
    <col min="3" max="3" width="14.109375" bestFit="1" customWidth="1"/>
    <col min="4" max="4" width="13.88671875" bestFit="1" customWidth="1"/>
    <col min="5" max="5" width="11" customWidth="1"/>
    <col min="6" max="6" width="22.109375" bestFit="1" customWidth="1"/>
  </cols>
  <sheetData>
    <row r="1" spans="1:16" ht="18" thickBot="1" x14ac:dyDescent="0.4">
      <c r="A1" s="2" t="s">
        <v>7</v>
      </c>
      <c r="B1" s="2" t="s">
        <v>6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thickTop="1" x14ac:dyDescent="0.3">
      <c r="A2" s="4" t="s">
        <v>12</v>
      </c>
      <c r="B2" s="5" t="s">
        <v>3</v>
      </c>
      <c r="C2" s="11" t="s">
        <v>82</v>
      </c>
      <c r="D2" s="1"/>
      <c r="E2" s="11"/>
      <c r="F2" s="1"/>
      <c r="G2" s="11"/>
      <c r="H2" s="11"/>
      <c r="I2" s="1"/>
      <c r="J2" s="11"/>
      <c r="K2" s="11"/>
      <c r="L2" s="1"/>
      <c r="M2" s="11"/>
      <c r="N2" s="11"/>
      <c r="O2" s="11"/>
      <c r="P2" s="1"/>
    </row>
    <row r="3" spans="1:16" x14ac:dyDescent="0.3">
      <c r="A3" s="4" t="s">
        <v>47</v>
      </c>
      <c r="B3" s="5" t="s">
        <v>3</v>
      </c>
      <c r="C3" s="11" t="s">
        <v>82</v>
      </c>
      <c r="D3" s="1"/>
      <c r="E3" s="11"/>
      <c r="F3" s="1"/>
      <c r="G3" s="11"/>
      <c r="H3" s="11"/>
      <c r="I3" s="1"/>
      <c r="J3" s="11"/>
      <c r="K3" s="11"/>
      <c r="L3" s="1"/>
      <c r="M3" s="11"/>
      <c r="N3" s="11"/>
      <c r="O3" s="11"/>
      <c r="P3" s="1"/>
    </row>
    <row r="4" spans="1:16" x14ac:dyDescent="0.3">
      <c r="A4" s="5" t="s">
        <v>60</v>
      </c>
      <c r="B4" s="5" t="s">
        <v>3</v>
      </c>
      <c r="C4" s="11" t="s">
        <v>82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s="1" customFormat="1" x14ac:dyDescent="0.3">
      <c r="A5" s="5" t="s">
        <v>43</v>
      </c>
      <c r="B5" s="4" t="s">
        <v>3</v>
      </c>
      <c r="C5" s="11" t="s">
        <v>82</v>
      </c>
    </row>
    <row r="6" spans="1:16" x14ac:dyDescent="0.3">
      <c r="A6" s="5" t="s">
        <v>27</v>
      </c>
      <c r="B6" s="4" t="s">
        <v>3</v>
      </c>
      <c r="C6" s="11" t="s">
        <v>82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5" t="s">
        <v>44</v>
      </c>
      <c r="B7" s="5" t="s">
        <v>3</v>
      </c>
      <c r="C7" s="11" t="s">
        <v>82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 t="s">
        <v>42</v>
      </c>
      <c r="B8" s="1" t="s">
        <v>14</v>
      </c>
      <c r="C8" s="11" t="s">
        <v>82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4" t="s">
        <v>17</v>
      </c>
      <c r="B9" s="1" t="s">
        <v>14</v>
      </c>
      <c r="C9" s="11" t="s">
        <v>82</v>
      </c>
    </row>
    <row r="10" spans="1:16" s="1" customFormat="1" x14ac:dyDescent="0.3">
      <c r="A10" s="1" t="s">
        <v>15</v>
      </c>
      <c r="B10" s="1" t="s">
        <v>16</v>
      </c>
      <c r="C10" s="11" t="s">
        <v>82</v>
      </c>
    </row>
    <row r="11" spans="1:16" x14ac:dyDescent="0.3">
      <c r="A11" s="1" t="s">
        <v>67</v>
      </c>
      <c r="B11" s="5" t="s">
        <v>68</v>
      </c>
      <c r="C11" s="11" t="s">
        <v>82</v>
      </c>
    </row>
    <row r="12" spans="1:16" x14ac:dyDescent="0.3">
      <c r="A12" s="4" t="s">
        <v>69</v>
      </c>
      <c r="B12" s="4" t="s">
        <v>70</v>
      </c>
      <c r="C12" s="11" t="s">
        <v>82</v>
      </c>
    </row>
    <row r="14" spans="1:16" ht="18" thickBot="1" x14ac:dyDescent="0.4">
      <c r="A14" s="50" t="s">
        <v>59</v>
      </c>
      <c r="B14" s="2" t="s">
        <v>10</v>
      </c>
    </row>
    <row r="15" spans="1:16" ht="15" thickTop="1" x14ac:dyDescent="0.3">
      <c r="A15" s="3" t="s">
        <v>12</v>
      </c>
      <c r="B15" s="51">
        <f>Base!C12</f>
        <v>157000</v>
      </c>
    </row>
    <row r="16" spans="1:16" x14ac:dyDescent="0.3">
      <c r="A16" s="3" t="s">
        <v>47</v>
      </c>
      <c r="B16" s="51">
        <f>Base!D12</f>
        <v>385000</v>
      </c>
    </row>
    <row r="17" spans="1:6" x14ac:dyDescent="0.3">
      <c r="A17" s="49" t="s">
        <v>60</v>
      </c>
      <c r="B17" s="51">
        <f ca="1">Base!G12</f>
        <v>3454000</v>
      </c>
    </row>
    <row r="18" spans="1:6" x14ac:dyDescent="0.3">
      <c r="A18" s="49" t="s">
        <v>43</v>
      </c>
      <c r="B18" s="52">
        <f ca="1">Base!G5</f>
        <v>22</v>
      </c>
    </row>
    <row r="19" spans="1:6" x14ac:dyDescent="0.3">
      <c r="A19" s="49" t="s">
        <v>27</v>
      </c>
      <c r="B19" s="52">
        <f ca="1">Base!E5</f>
        <v>1</v>
      </c>
    </row>
    <row r="20" spans="1:6" x14ac:dyDescent="0.3">
      <c r="A20" s="49" t="s">
        <v>44</v>
      </c>
      <c r="B20" s="52">
        <f ca="1">Base!F5</f>
        <v>21</v>
      </c>
    </row>
    <row r="23" spans="1:6" x14ac:dyDescent="0.3">
      <c r="A23" s="53" t="s">
        <v>42</v>
      </c>
    </row>
    <row r="24" spans="1:6" x14ac:dyDescent="0.3">
      <c r="A24" s="55" t="s">
        <v>83</v>
      </c>
      <c r="B24" s="55" t="s">
        <v>84</v>
      </c>
      <c r="D24" s="55" t="s">
        <v>86</v>
      </c>
      <c r="E24" s="55" t="s">
        <v>87</v>
      </c>
      <c r="F24" s="55" t="s">
        <v>10</v>
      </c>
    </row>
    <row r="25" spans="1:6" x14ac:dyDescent="0.3">
      <c r="A25" s="54" t="s">
        <v>62</v>
      </c>
      <c r="B25" s="54">
        <v>15</v>
      </c>
      <c r="D25" s="54" t="s">
        <v>88</v>
      </c>
      <c r="E25" s="56">
        <f>B15/B16</f>
        <v>0.40779220779220782</v>
      </c>
      <c r="F25" s="54" t="s">
        <v>90</v>
      </c>
    </row>
    <row r="26" spans="1:6" x14ac:dyDescent="0.3">
      <c r="A26" s="54" t="s">
        <v>63</v>
      </c>
      <c r="B26" s="54">
        <v>35</v>
      </c>
      <c r="D26" s="54" t="s">
        <v>86</v>
      </c>
      <c r="E26" s="57">
        <v>1.4999999999999999E-2</v>
      </c>
      <c r="F26" s="54" t="s">
        <v>91</v>
      </c>
    </row>
    <row r="27" spans="1:6" x14ac:dyDescent="0.3">
      <c r="A27" s="54" t="s">
        <v>64</v>
      </c>
      <c r="B27" s="54">
        <v>30</v>
      </c>
      <c r="D27" s="54" t="s">
        <v>89</v>
      </c>
      <c r="E27" s="57">
        <f>2-(E25+E26)</f>
        <v>1.5772077922077923</v>
      </c>
      <c r="F27" s="54" t="s">
        <v>92</v>
      </c>
    </row>
    <row r="28" spans="1:6" x14ac:dyDescent="0.3">
      <c r="A28" s="54" t="s">
        <v>65</v>
      </c>
      <c r="B28" s="54">
        <v>20</v>
      </c>
    </row>
    <row r="29" spans="1:6" x14ac:dyDescent="0.3">
      <c r="A29" s="54" t="s">
        <v>66</v>
      </c>
      <c r="B29" s="54">
        <v>30</v>
      </c>
    </row>
    <row r="30" spans="1:6" x14ac:dyDescent="0.3">
      <c r="A30" s="54" t="s">
        <v>85</v>
      </c>
      <c r="B30" s="54">
        <v>70</v>
      </c>
    </row>
    <row r="33" spans="1:6" x14ac:dyDescent="0.3">
      <c r="A33" s="53" t="s">
        <v>17</v>
      </c>
    </row>
    <row r="34" spans="1:6" x14ac:dyDescent="0.3">
      <c r="A34" s="55" t="s">
        <v>83</v>
      </c>
      <c r="B34" s="55" t="s">
        <v>84</v>
      </c>
      <c r="C34" s="1"/>
      <c r="D34" s="55" t="s">
        <v>86</v>
      </c>
      <c r="E34" s="55" t="s">
        <v>87</v>
      </c>
      <c r="F34" s="55" t="s">
        <v>10</v>
      </c>
    </row>
    <row r="35" spans="1:6" x14ac:dyDescent="0.3">
      <c r="A35" s="54" t="s">
        <v>62</v>
      </c>
      <c r="B35" s="54">
        <v>15</v>
      </c>
      <c r="C35" s="1"/>
      <c r="D35" s="54" t="s">
        <v>88</v>
      </c>
      <c r="E35" s="56">
        <f ca="1">B17/B16</f>
        <v>8.9714285714285715</v>
      </c>
      <c r="F35" s="54" t="s">
        <v>93</v>
      </c>
    </row>
    <row r="36" spans="1:6" x14ac:dyDescent="0.3">
      <c r="A36" s="54" t="s">
        <v>63</v>
      </c>
      <c r="B36" s="54">
        <v>35</v>
      </c>
      <c r="C36" s="1"/>
      <c r="D36" s="54" t="s">
        <v>86</v>
      </c>
      <c r="E36" s="57">
        <v>1.4999999999999999E-2</v>
      </c>
      <c r="F36" s="54" t="s">
        <v>91</v>
      </c>
    </row>
    <row r="37" spans="1:6" x14ac:dyDescent="0.3">
      <c r="A37" s="54" t="s">
        <v>64</v>
      </c>
      <c r="B37" s="54">
        <v>30</v>
      </c>
      <c r="C37" s="1"/>
      <c r="D37" s="54" t="s">
        <v>89</v>
      </c>
      <c r="E37" s="57">
        <f ca="1">2-(E35+E36)</f>
        <v>-6.9864285714285721</v>
      </c>
      <c r="F37" s="54" t="s">
        <v>92</v>
      </c>
    </row>
    <row r="38" spans="1:6" x14ac:dyDescent="0.3">
      <c r="A38" s="54" t="s">
        <v>65</v>
      </c>
      <c r="B38" s="54">
        <v>20</v>
      </c>
      <c r="C38" s="1"/>
      <c r="D38" s="1"/>
      <c r="E38" s="1"/>
      <c r="F38" s="1"/>
    </row>
    <row r="39" spans="1:6" x14ac:dyDescent="0.3">
      <c r="A39" s="54" t="s">
        <v>66</v>
      </c>
      <c r="B39" s="54">
        <v>30</v>
      </c>
      <c r="C39" s="1"/>
      <c r="D39" s="1"/>
      <c r="E39" s="1"/>
      <c r="F39" s="1"/>
    </row>
    <row r="40" spans="1:6" x14ac:dyDescent="0.3">
      <c r="A40" s="54" t="s">
        <v>85</v>
      </c>
      <c r="B40" s="54">
        <v>70</v>
      </c>
      <c r="C40" s="1"/>
      <c r="D40" s="1"/>
      <c r="E40" s="1"/>
      <c r="F40" s="1"/>
    </row>
    <row r="43" spans="1:6" x14ac:dyDescent="0.3">
      <c r="A43" s="53" t="s">
        <v>15</v>
      </c>
    </row>
    <row r="44" spans="1:6" x14ac:dyDescent="0.3">
      <c r="A44" s="55" t="s">
        <v>11</v>
      </c>
      <c r="B44" s="55" t="s">
        <v>31</v>
      </c>
      <c r="C44" s="55" t="s">
        <v>13</v>
      </c>
    </row>
    <row r="45" spans="1:6" x14ac:dyDescent="0.3">
      <c r="A45" s="54" t="str">
        <f>Base!B8</f>
        <v>Peter</v>
      </c>
      <c r="B45" s="58">
        <f>Base!C8</f>
        <v>33000</v>
      </c>
      <c r="C45" s="58">
        <f>Base!D8</f>
        <v>100000</v>
      </c>
    </row>
    <row r="46" spans="1:6" x14ac:dyDescent="0.3">
      <c r="A46" s="54" t="str">
        <f>Base!B9</f>
        <v>Jonh</v>
      </c>
      <c r="B46" s="58">
        <f>Base!C9</f>
        <v>57000</v>
      </c>
      <c r="C46" s="58">
        <f>Base!D9</f>
        <v>150000</v>
      </c>
    </row>
    <row r="47" spans="1:6" x14ac:dyDescent="0.3">
      <c r="A47" s="54" t="str">
        <f>Base!B10</f>
        <v>Derek</v>
      </c>
      <c r="B47" s="58">
        <f>Base!C10</f>
        <v>34000</v>
      </c>
      <c r="C47" s="58">
        <f>Base!D10</f>
        <v>70000</v>
      </c>
    </row>
    <row r="48" spans="1:6" x14ac:dyDescent="0.3">
      <c r="A48" s="54" t="str">
        <f>Base!B11</f>
        <v>Mary</v>
      </c>
      <c r="B48" s="58">
        <f>Base!C11</f>
        <v>33000</v>
      </c>
      <c r="C48" s="58">
        <f>Base!D11</f>
        <v>65000</v>
      </c>
    </row>
    <row r="49" spans="1:5" x14ac:dyDescent="0.3">
      <c r="A49" s="1"/>
    </row>
    <row r="50" spans="1:5" x14ac:dyDescent="0.3">
      <c r="A50" s="1"/>
    </row>
    <row r="51" spans="1:5" x14ac:dyDescent="0.3">
      <c r="A51" s="53" t="s">
        <v>67</v>
      </c>
    </row>
    <row r="52" spans="1:5" x14ac:dyDescent="0.3">
      <c r="A52" s="55" t="s">
        <v>11</v>
      </c>
      <c r="B52" s="55" t="s">
        <v>83</v>
      </c>
      <c r="C52" s="55" t="s">
        <v>96</v>
      </c>
      <c r="D52" s="55" t="s">
        <v>94</v>
      </c>
      <c r="E52" s="55" t="s">
        <v>95</v>
      </c>
    </row>
    <row r="53" spans="1:5" x14ac:dyDescent="0.3">
      <c r="A53" s="54" t="str">
        <f>Base!B8</f>
        <v>Peter</v>
      </c>
      <c r="B53" s="56">
        <v>0.05</v>
      </c>
      <c r="C53" s="56">
        <f>Base!F8</f>
        <v>0.33</v>
      </c>
      <c r="D53" s="56">
        <f>1-C53</f>
        <v>0.66999999999999993</v>
      </c>
      <c r="E53" s="56">
        <v>0.05</v>
      </c>
    </row>
    <row r="54" spans="1:5" x14ac:dyDescent="0.3">
      <c r="A54" s="54" t="str">
        <f>Base!B9</f>
        <v>Jonh</v>
      </c>
      <c r="B54" s="56">
        <v>0.05</v>
      </c>
      <c r="C54" s="56">
        <f>Base!F9</f>
        <v>0.38</v>
      </c>
      <c r="D54" s="56">
        <f t="shared" ref="D54:D56" si="0">1-C54</f>
        <v>0.62</v>
      </c>
      <c r="E54" s="56">
        <v>0.05</v>
      </c>
    </row>
    <row r="55" spans="1:5" x14ac:dyDescent="0.3">
      <c r="A55" s="54" t="str">
        <f>Base!B10</f>
        <v>Derek</v>
      </c>
      <c r="B55" s="56">
        <v>0.05</v>
      </c>
      <c r="C55" s="56">
        <f>Base!F10</f>
        <v>0.48571428571428571</v>
      </c>
      <c r="D55" s="56">
        <f t="shared" si="0"/>
        <v>0.51428571428571423</v>
      </c>
      <c r="E55" s="56">
        <v>0.05</v>
      </c>
    </row>
    <row r="56" spans="1:5" x14ac:dyDescent="0.3">
      <c r="A56" s="54" t="str">
        <f>Base!B11</f>
        <v>Mary</v>
      </c>
      <c r="B56" s="56">
        <v>0.05</v>
      </c>
      <c r="C56" s="56">
        <f>Base!F11</f>
        <v>0.50769230769230766</v>
      </c>
      <c r="D56" s="56">
        <f t="shared" si="0"/>
        <v>0.49230769230769234</v>
      </c>
      <c r="E56" s="56">
        <v>0.05</v>
      </c>
    </row>
    <row r="57" spans="1:5" x14ac:dyDescent="0.3">
      <c r="A57" s="1"/>
      <c r="B57" s="59"/>
      <c r="C57" s="59"/>
      <c r="D57" s="59"/>
      <c r="E57" s="59"/>
    </row>
    <row r="58" spans="1:5" x14ac:dyDescent="0.3">
      <c r="A58" s="1"/>
      <c r="B58" s="59"/>
      <c r="C58" s="59"/>
      <c r="D58" s="59"/>
      <c r="E58" s="59"/>
    </row>
    <row r="59" spans="1:5" x14ac:dyDescent="0.3">
      <c r="A59" s="53" t="s">
        <v>69</v>
      </c>
      <c r="B59" s="59"/>
      <c r="C59" s="59"/>
      <c r="D59" s="59"/>
      <c r="E59" s="59"/>
    </row>
    <row r="60" spans="1:5" x14ac:dyDescent="0.3">
      <c r="A60" s="55" t="s">
        <v>11</v>
      </c>
      <c r="B60" s="55" t="s">
        <v>97</v>
      </c>
      <c r="C60" s="55" t="s">
        <v>98</v>
      </c>
      <c r="D60" s="59"/>
      <c r="E60" s="59"/>
    </row>
    <row r="61" spans="1:5" x14ac:dyDescent="0.3">
      <c r="A61" s="54" t="str">
        <f>Base!B8</f>
        <v>Peter</v>
      </c>
      <c r="B61" s="56">
        <f ca="1">Base!H8/100</f>
        <v>7.26</v>
      </c>
      <c r="C61" s="56">
        <v>0.15</v>
      </c>
      <c r="D61" s="59"/>
      <c r="E61" s="59"/>
    </row>
    <row r="62" spans="1:5" x14ac:dyDescent="0.3">
      <c r="A62" s="54" t="str">
        <f>Base!B9</f>
        <v>Jonh</v>
      </c>
      <c r="B62" s="56">
        <f ca="1">Base!H9/100</f>
        <v>8.36</v>
      </c>
      <c r="C62" s="56">
        <v>0.15</v>
      </c>
    </row>
    <row r="63" spans="1:5" x14ac:dyDescent="0.3">
      <c r="A63" s="54" t="str">
        <f>Base!B10</f>
        <v>Derek</v>
      </c>
      <c r="B63" s="56">
        <f ca="1">Base!H10/100</f>
        <v>10.685714285714285</v>
      </c>
      <c r="C63" s="56">
        <v>0.15</v>
      </c>
    </row>
    <row r="64" spans="1:5" x14ac:dyDescent="0.3">
      <c r="A64" s="54" t="str">
        <f>Base!B11</f>
        <v>Mary</v>
      </c>
      <c r="B64" s="56">
        <f ca="1">Base!H11/100</f>
        <v>11.169230769230769</v>
      </c>
      <c r="C64" s="56">
        <v>0.15</v>
      </c>
    </row>
    <row r="65" spans="1:1" x14ac:dyDescent="0.3">
      <c r="A65" s="1"/>
    </row>
  </sheetData>
  <autoFilter ref="A24:B30" xr:uid="{DEE822CB-4C84-4760-9CB5-0218E0AAF9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BC01-79B4-45ED-A973-A53439B08F4A}">
  <dimension ref="D1"/>
  <sheetViews>
    <sheetView showGridLines="0" tabSelected="1" zoomScale="80" zoomScaleNormal="80" workbookViewId="0">
      <selection activeCell="Y16" sqref="Y16"/>
    </sheetView>
  </sheetViews>
  <sheetFormatPr defaultRowHeight="14.4" x14ac:dyDescent="0.3"/>
  <cols>
    <col min="1" max="16384" width="8.88671875" style="1"/>
  </cols>
  <sheetData>
    <row r="1" spans="4:4" x14ac:dyDescent="0.3">
      <c r="D1" s="1">
        <v>1</v>
      </c>
    </row>
  </sheetData>
  <sheetProtection algorithmName="SHA-512" hashValue="8/21KBtjSiex+ZxLit1McQxJKo7iZyvdmXkn4lHOEyB9SRRl9Z+IpiZwyfx9bcvmX5mLsnrFVeSVGsBcCYaDdg==" saltValue="PgYvYcfWKpiTXs5u8TN7C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Option Button 1">
              <controlPr defaultSize="0" autoFill="0" autoLine="0" autoPict="0">
                <anchor moveWithCells="1">
                  <from>
                    <xdr:col>21</xdr:col>
                    <xdr:colOff>365760</xdr:colOff>
                    <xdr:row>1</xdr:row>
                    <xdr:rowOff>129540</xdr:rowOff>
                  </from>
                  <to>
                    <xdr:col>22</xdr:col>
                    <xdr:colOff>571500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Option Button 2">
              <controlPr defaultSize="0" autoFill="0" autoLine="0" autoPict="0">
                <anchor moveWithCells="1">
                  <from>
                    <xdr:col>21</xdr:col>
                    <xdr:colOff>373380</xdr:colOff>
                    <xdr:row>3</xdr:row>
                    <xdr:rowOff>22860</xdr:rowOff>
                  </from>
                  <to>
                    <xdr:col>22</xdr:col>
                    <xdr:colOff>426720</xdr:colOff>
                    <xdr:row>4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Requisitos</vt:lpstr>
      <vt:lpstr>Base</vt:lpstr>
      <vt:lpstr>Rascunho</vt:lpstr>
      <vt:lpstr>Legenda</vt:lpstr>
      <vt:lpstr>Apoio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Moreno Marcos</cp:lastModifiedBy>
  <dcterms:created xsi:type="dcterms:W3CDTF">2018-09-10T13:30:26Z</dcterms:created>
  <dcterms:modified xsi:type="dcterms:W3CDTF">2022-06-02T00:08:56Z</dcterms:modified>
</cp:coreProperties>
</file>