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rga\Downloads\"/>
    </mc:Choice>
  </mc:AlternateContent>
  <xr:revisionPtr revIDLastSave="0" documentId="13_ncr:1_{D37E283E-9E12-4FB1-A2A0-892CF566D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el" sheetId="1" r:id="rId1"/>
    <sheet name="Tableau damortissement" sheetId="3" r:id="rId2"/>
  </sheets>
  <calcPr calcId="191029"/>
</workbook>
</file>

<file path=xl/calcChain.xml><?xml version="1.0" encoding="utf-8"?>
<calcChain xmlns="http://schemas.openxmlformats.org/spreadsheetml/2006/main">
  <c r="C30" i="1" l="1"/>
  <c r="D30" i="1"/>
  <c r="E30" i="1"/>
  <c r="E27" i="1"/>
  <c r="E28" i="1" s="1"/>
  <c r="D27" i="1"/>
  <c r="D28" i="1" s="1"/>
  <c r="C27" i="1"/>
  <c r="C28" i="1" s="1"/>
  <c r="C19" i="1"/>
  <c r="O5" i="1" s="1"/>
  <c r="C16" i="1"/>
  <c r="C13" i="1"/>
  <c r="H10" i="1" s="1"/>
  <c r="H11" i="1" s="1"/>
  <c r="C9" i="1"/>
  <c r="C6" i="1"/>
  <c r="C10" i="1" s="1"/>
  <c r="O4" i="1" l="1"/>
  <c r="H12" i="1"/>
  <c r="C299" i="3"/>
  <c r="C295" i="3"/>
  <c r="C291" i="3"/>
  <c r="C287" i="3"/>
  <c r="C283" i="3"/>
  <c r="C279" i="3"/>
  <c r="C275" i="3"/>
  <c r="C271" i="3"/>
  <c r="C267" i="3"/>
  <c r="C263" i="3"/>
  <c r="C259" i="3"/>
  <c r="C255" i="3"/>
  <c r="C251" i="3"/>
  <c r="C247" i="3"/>
  <c r="C243" i="3"/>
  <c r="C241" i="3"/>
  <c r="C239" i="3"/>
  <c r="C237" i="3"/>
  <c r="C235" i="3"/>
  <c r="C233" i="3"/>
  <c r="C231" i="3"/>
  <c r="C229" i="3"/>
  <c r="C227" i="3"/>
  <c r="C225" i="3"/>
  <c r="C223" i="3"/>
  <c r="C221" i="3"/>
  <c r="C219" i="3"/>
  <c r="C217" i="3"/>
  <c r="C301" i="3"/>
  <c r="C297" i="3"/>
  <c r="C293" i="3"/>
  <c r="C289" i="3"/>
  <c r="C285" i="3"/>
  <c r="C281" i="3"/>
  <c r="C277" i="3"/>
  <c r="C273" i="3"/>
  <c r="C269" i="3"/>
  <c r="C265" i="3"/>
  <c r="C261" i="3"/>
  <c r="C257" i="3"/>
  <c r="C253" i="3"/>
  <c r="C249" i="3"/>
  <c r="C245" i="3"/>
  <c r="C242" i="3"/>
  <c r="C240" i="3"/>
  <c r="C238" i="3"/>
  <c r="C236" i="3"/>
  <c r="C234" i="3"/>
  <c r="C232" i="3"/>
  <c r="C230" i="3"/>
  <c r="C228" i="3"/>
  <c r="C226" i="3"/>
  <c r="C224" i="3"/>
  <c r="C222" i="3"/>
  <c r="C220" i="3"/>
  <c r="C218" i="3"/>
  <c r="C302" i="3"/>
  <c r="C298" i="3"/>
  <c r="C294" i="3"/>
  <c r="C290" i="3"/>
  <c r="C286" i="3"/>
  <c r="C282" i="3"/>
  <c r="C278" i="3"/>
  <c r="C274" i="3"/>
  <c r="C270" i="3"/>
  <c r="C266" i="3"/>
  <c r="C262" i="3"/>
  <c r="C258" i="3"/>
  <c r="C254" i="3"/>
  <c r="C250" i="3"/>
  <c r="C246" i="3"/>
  <c r="L242" i="3"/>
  <c r="L240" i="3"/>
  <c r="L238" i="3"/>
  <c r="L236" i="3"/>
  <c r="L234" i="3"/>
  <c r="L232" i="3"/>
  <c r="L230" i="3"/>
  <c r="L228" i="3"/>
  <c r="L226" i="3"/>
  <c r="L224" i="3"/>
  <c r="L222" i="3"/>
  <c r="L220" i="3"/>
  <c r="L218" i="3"/>
  <c r="L216" i="3"/>
  <c r="C284" i="3"/>
  <c r="C276" i="3"/>
  <c r="C252" i="3"/>
  <c r="L231" i="3"/>
  <c r="L214" i="3"/>
  <c r="L212" i="3"/>
  <c r="L210" i="3"/>
  <c r="L208" i="3"/>
  <c r="L206" i="3"/>
  <c r="L204" i="3"/>
  <c r="L202" i="3"/>
  <c r="L200" i="3"/>
  <c r="L198" i="3"/>
  <c r="L196" i="3"/>
  <c r="L194" i="3"/>
  <c r="L192" i="3"/>
  <c r="C256" i="3"/>
  <c r="L233" i="3"/>
  <c r="L217" i="3"/>
  <c r="C260" i="3"/>
  <c r="L235" i="3"/>
  <c r="L219" i="3"/>
  <c r="C215" i="3"/>
  <c r="C213" i="3"/>
  <c r="C211" i="3"/>
  <c r="C209" i="3"/>
  <c r="C207" i="3"/>
  <c r="C205" i="3"/>
  <c r="C300" i="3"/>
  <c r="C264" i="3"/>
  <c r="L237" i="3"/>
  <c r="L221" i="3"/>
  <c r="C296" i="3"/>
  <c r="C280" i="3"/>
  <c r="C268" i="3"/>
  <c r="L239" i="3"/>
  <c r="L223" i="3"/>
  <c r="L241" i="3"/>
  <c r="L227" i="3"/>
  <c r="C206" i="3"/>
  <c r="C203" i="3"/>
  <c r="C195" i="3"/>
  <c r="L213" i="3"/>
  <c r="L209" i="3"/>
  <c r="C202" i="3"/>
  <c r="L197" i="3"/>
  <c r="C194" i="3"/>
  <c r="L191" i="3"/>
  <c r="L189" i="3"/>
  <c r="L187" i="3"/>
  <c r="L185" i="3"/>
  <c r="L183" i="3"/>
  <c r="C182" i="3"/>
  <c r="U180" i="3"/>
  <c r="L179" i="3"/>
  <c r="C178" i="3"/>
  <c r="U176" i="3"/>
  <c r="L175" i="3"/>
  <c r="C174" i="3"/>
  <c r="U172" i="3"/>
  <c r="L171" i="3"/>
  <c r="C170" i="3"/>
  <c r="U168" i="3"/>
  <c r="L167" i="3"/>
  <c r="C288" i="3"/>
  <c r="C201" i="3"/>
  <c r="C193" i="3"/>
  <c r="C272" i="3"/>
  <c r="C244" i="3"/>
  <c r="L229" i="3"/>
  <c r="C216" i="3"/>
  <c r="C212" i="3"/>
  <c r="C208" i="3"/>
  <c r="L205" i="3"/>
  <c r="L203" i="3"/>
  <c r="C200" i="3"/>
  <c r="L195" i="3"/>
  <c r="C192" i="3"/>
  <c r="C190" i="3"/>
  <c r="C188" i="3"/>
  <c r="C186" i="3"/>
  <c r="C184" i="3"/>
  <c r="L182" i="3"/>
  <c r="C181" i="3"/>
  <c r="U179" i="3"/>
  <c r="L178" i="3"/>
  <c r="C177" i="3"/>
  <c r="U175" i="3"/>
  <c r="L174" i="3"/>
  <c r="C173" i="3"/>
  <c r="U171" i="3"/>
  <c r="L170" i="3"/>
  <c r="C199" i="3"/>
  <c r="L207" i="3"/>
  <c r="C191" i="3"/>
  <c r="U178" i="3"/>
  <c r="U177" i="3"/>
  <c r="L168" i="3"/>
  <c r="U167" i="3"/>
  <c r="U166" i="3"/>
  <c r="C292" i="3"/>
  <c r="L190" i="3"/>
  <c r="C189" i="3"/>
  <c r="L177" i="3"/>
  <c r="L176" i="3"/>
  <c r="U165" i="3"/>
  <c r="L164" i="3"/>
  <c r="C163" i="3"/>
  <c r="U161" i="3"/>
  <c r="L160" i="3"/>
  <c r="C159" i="3"/>
  <c r="U157" i="3"/>
  <c r="L156" i="3"/>
  <c r="C155" i="3"/>
  <c r="U153" i="3"/>
  <c r="L152" i="3"/>
  <c r="C151" i="3"/>
  <c r="U149" i="3"/>
  <c r="L148" i="3"/>
  <c r="C147" i="3"/>
  <c r="U145" i="3"/>
  <c r="L144" i="3"/>
  <c r="C143" i="3"/>
  <c r="L225" i="3"/>
  <c r="L201" i="3"/>
  <c r="L199" i="3"/>
  <c r="C197" i="3"/>
  <c r="L188" i="3"/>
  <c r="C187" i="3"/>
  <c r="C176" i="3"/>
  <c r="C175" i="3"/>
  <c r="L169" i="3"/>
  <c r="C214" i="3"/>
  <c r="C204" i="3"/>
  <c r="L186" i="3"/>
  <c r="C185" i="3"/>
  <c r="U174" i="3"/>
  <c r="U173" i="3"/>
  <c r="C167" i="3"/>
  <c r="C166" i="3"/>
  <c r="U164" i="3"/>
  <c r="L163" i="3"/>
  <c r="C162" i="3"/>
  <c r="U160" i="3"/>
  <c r="L159" i="3"/>
  <c r="C158" i="3"/>
  <c r="U156" i="3"/>
  <c r="L155" i="3"/>
  <c r="C154" i="3"/>
  <c r="U152" i="3"/>
  <c r="L151" i="3"/>
  <c r="C150" i="3"/>
  <c r="U148" i="3"/>
  <c r="L147" i="3"/>
  <c r="C146" i="3"/>
  <c r="U144" i="3"/>
  <c r="L143" i="3"/>
  <c r="C142" i="3"/>
  <c r="U140" i="3"/>
  <c r="C210" i="3"/>
  <c r="L184" i="3"/>
  <c r="C183" i="3"/>
  <c r="L173" i="3"/>
  <c r="L172" i="3"/>
  <c r="C168" i="3"/>
  <c r="C196" i="3"/>
  <c r="L181" i="3"/>
  <c r="C165" i="3"/>
  <c r="C164" i="3"/>
  <c r="L154" i="3"/>
  <c r="L153" i="3"/>
  <c r="C169" i="3"/>
  <c r="U163" i="3"/>
  <c r="U162" i="3"/>
  <c r="C153" i="3"/>
  <c r="C152" i="3"/>
  <c r="C149" i="3"/>
  <c r="L146" i="3"/>
  <c r="U142" i="3"/>
  <c r="U137" i="3"/>
  <c r="U136" i="3"/>
  <c r="U135" i="3"/>
  <c r="U134" i="3"/>
  <c r="L133" i="3"/>
  <c r="C132" i="3"/>
  <c r="U130" i="3"/>
  <c r="L129" i="3"/>
  <c r="C128" i="3"/>
  <c r="U126" i="3"/>
  <c r="L125" i="3"/>
  <c r="C124" i="3"/>
  <c r="U122" i="3"/>
  <c r="L121" i="3"/>
  <c r="C120" i="3"/>
  <c r="U118" i="3"/>
  <c r="L117" i="3"/>
  <c r="C116" i="3"/>
  <c r="U114" i="3"/>
  <c r="L113" i="3"/>
  <c r="C112" i="3"/>
  <c r="U110" i="3"/>
  <c r="L109" i="3"/>
  <c r="C108" i="3"/>
  <c r="U106" i="3"/>
  <c r="L105" i="3"/>
  <c r="C104" i="3"/>
  <c r="U102" i="3"/>
  <c r="L101" i="3"/>
  <c r="C100" i="3"/>
  <c r="U98" i="3"/>
  <c r="L97" i="3"/>
  <c r="C96" i="3"/>
  <c r="U94" i="3"/>
  <c r="L93" i="3"/>
  <c r="C92" i="3"/>
  <c r="U90" i="3"/>
  <c r="L89" i="3"/>
  <c r="C88" i="3"/>
  <c r="U86" i="3"/>
  <c r="L85" i="3"/>
  <c r="C84" i="3"/>
  <c r="U82" i="3"/>
  <c r="L193" i="3"/>
  <c r="C171" i="3"/>
  <c r="L162" i="3"/>
  <c r="L161" i="3"/>
  <c r="U151" i="3"/>
  <c r="C144" i="3"/>
  <c r="L141" i="3"/>
  <c r="U139" i="3"/>
  <c r="U138" i="3"/>
  <c r="L215" i="3"/>
  <c r="L180" i="3"/>
  <c r="U170" i="3"/>
  <c r="C161" i="3"/>
  <c r="C160" i="3"/>
  <c r="U150" i="3"/>
  <c r="C148" i="3"/>
  <c r="L145" i="3"/>
  <c r="C135" i="3"/>
  <c r="U133" i="3"/>
  <c r="L132" i="3"/>
  <c r="C131" i="3"/>
  <c r="U129" i="3"/>
  <c r="L128" i="3"/>
  <c r="C127" i="3"/>
  <c r="U125" i="3"/>
  <c r="L124" i="3"/>
  <c r="C123" i="3"/>
  <c r="U121" i="3"/>
  <c r="L120" i="3"/>
  <c r="C119" i="3"/>
  <c r="U117" i="3"/>
  <c r="L116" i="3"/>
  <c r="C115" i="3"/>
  <c r="U113" i="3"/>
  <c r="L112" i="3"/>
  <c r="C111" i="3"/>
  <c r="U109" i="3"/>
  <c r="L108" i="3"/>
  <c r="C107" i="3"/>
  <c r="U105" i="3"/>
  <c r="L104" i="3"/>
  <c r="C103" i="3"/>
  <c r="U101" i="3"/>
  <c r="L100" i="3"/>
  <c r="C99" i="3"/>
  <c r="U97" i="3"/>
  <c r="L96" i="3"/>
  <c r="C95" i="3"/>
  <c r="U93" i="3"/>
  <c r="L92" i="3"/>
  <c r="C91" i="3"/>
  <c r="U182" i="3"/>
  <c r="C180" i="3"/>
  <c r="U159" i="3"/>
  <c r="U158" i="3"/>
  <c r="L142" i="3"/>
  <c r="C139" i="3"/>
  <c r="C138" i="3"/>
  <c r="C137" i="3"/>
  <c r="C136" i="3"/>
  <c r="L211" i="3"/>
  <c r="C172" i="3"/>
  <c r="C157" i="3"/>
  <c r="L139" i="3"/>
  <c r="U132" i="3"/>
  <c r="U131" i="3"/>
  <c r="C122" i="3"/>
  <c r="C121" i="3"/>
  <c r="L111" i="3"/>
  <c r="L110" i="3"/>
  <c r="U107" i="3"/>
  <c r="C105" i="3"/>
  <c r="L102" i="3"/>
  <c r="U99" i="3"/>
  <c r="C97" i="3"/>
  <c r="L94" i="3"/>
  <c r="L91" i="3"/>
  <c r="C90" i="3"/>
  <c r="U87" i="3"/>
  <c r="U81" i="3"/>
  <c r="L80" i="3"/>
  <c r="C79" i="3"/>
  <c r="U77" i="3"/>
  <c r="L76" i="3"/>
  <c r="C75" i="3"/>
  <c r="U73" i="3"/>
  <c r="L72" i="3"/>
  <c r="C71" i="3"/>
  <c r="U69" i="3"/>
  <c r="L68" i="3"/>
  <c r="C67" i="3"/>
  <c r="U65" i="3"/>
  <c r="L64" i="3"/>
  <c r="C63" i="3"/>
  <c r="L166" i="3"/>
  <c r="L150" i="3"/>
  <c r="U143" i="3"/>
  <c r="L136" i="3"/>
  <c r="L131" i="3"/>
  <c r="L130" i="3"/>
  <c r="U120" i="3"/>
  <c r="U119" i="3"/>
  <c r="U92" i="3"/>
  <c r="C83" i="3"/>
  <c r="C248" i="3"/>
  <c r="C179" i="3"/>
  <c r="U147" i="3"/>
  <c r="U141" i="3"/>
  <c r="L140" i="3"/>
  <c r="C130" i="3"/>
  <c r="C129" i="3"/>
  <c r="L119" i="3"/>
  <c r="L118" i="3"/>
  <c r="C110" i="3"/>
  <c r="L107" i="3"/>
  <c r="U104" i="3"/>
  <c r="C102" i="3"/>
  <c r="L99" i="3"/>
  <c r="U96" i="3"/>
  <c r="C94" i="3"/>
  <c r="U88" i="3"/>
  <c r="C87" i="3"/>
  <c r="C86" i="3"/>
  <c r="C85" i="3"/>
  <c r="C82" i="3"/>
  <c r="U80" i="3"/>
  <c r="L79" i="3"/>
  <c r="C78" i="3"/>
  <c r="U76" i="3"/>
  <c r="L75" i="3"/>
  <c r="C74" i="3"/>
  <c r="U72" i="3"/>
  <c r="L71" i="3"/>
  <c r="C70" i="3"/>
  <c r="U68" i="3"/>
  <c r="L67" i="3"/>
  <c r="C66" i="3"/>
  <c r="U64" i="3"/>
  <c r="L63" i="3"/>
  <c r="U169" i="3"/>
  <c r="C156" i="3"/>
  <c r="C140" i="3"/>
  <c r="U128" i="3"/>
  <c r="U127" i="3"/>
  <c r="C118" i="3"/>
  <c r="C117" i="3"/>
  <c r="L149" i="3"/>
  <c r="C141" i="3"/>
  <c r="L138" i="3"/>
  <c r="L134" i="3"/>
  <c r="U124" i="3"/>
  <c r="U123" i="3"/>
  <c r="C114" i="3"/>
  <c r="C113" i="3"/>
  <c r="U108" i="3"/>
  <c r="C106" i="3"/>
  <c r="L103" i="3"/>
  <c r="U100" i="3"/>
  <c r="C98" i="3"/>
  <c r="L95" i="3"/>
  <c r="C93" i="3"/>
  <c r="C89" i="3"/>
  <c r="L88" i="3"/>
  <c r="L81" i="3"/>
  <c r="C80" i="3"/>
  <c r="U181" i="3"/>
  <c r="U155" i="3"/>
  <c r="L135" i="3"/>
  <c r="U95" i="3"/>
  <c r="U91" i="3"/>
  <c r="U89" i="3"/>
  <c r="L70" i="3"/>
  <c r="L122" i="3"/>
  <c r="U115" i="3"/>
  <c r="U112" i="3"/>
  <c r="L77" i="3"/>
  <c r="U74" i="3"/>
  <c r="U71" i="3"/>
  <c r="C69" i="3"/>
  <c r="U66" i="3"/>
  <c r="U63" i="3"/>
  <c r="U61" i="3"/>
  <c r="L60" i="3"/>
  <c r="C59" i="3"/>
  <c r="U57" i="3"/>
  <c r="L56" i="3"/>
  <c r="C55" i="3"/>
  <c r="U53" i="3"/>
  <c r="L52" i="3"/>
  <c r="C51" i="3"/>
  <c r="U49" i="3"/>
  <c r="L48" i="3"/>
  <c r="C47" i="3"/>
  <c r="U45" i="3"/>
  <c r="L44" i="3"/>
  <c r="C43" i="3"/>
  <c r="U41" i="3"/>
  <c r="L40" i="3"/>
  <c r="C39" i="3"/>
  <c r="U37" i="3"/>
  <c r="L36" i="3"/>
  <c r="C35" i="3"/>
  <c r="U33" i="3"/>
  <c r="L32" i="3"/>
  <c r="C31" i="3"/>
  <c r="U29" i="3"/>
  <c r="L28" i="3"/>
  <c r="C27" i="3"/>
  <c r="U25" i="3"/>
  <c r="L24" i="3"/>
  <c r="C23" i="3"/>
  <c r="U21" i="3"/>
  <c r="L20" i="3"/>
  <c r="C19" i="3"/>
  <c r="U17" i="3"/>
  <c r="L16" i="3"/>
  <c r="C15" i="3"/>
  <c r="U13" i="3"/>
  <c r="U154" i="3"/>
  <c r="C125" i="3"/>
  <c r="L115" i="3"/>
  <c r="L82" i="3"/>
  <c r="C73" i="3"/>
  <c r="C198" i="3"/>
  <c r="U146" i="3"/>
  <c r="L137" i="3"/>
  <c r="C134" i="3"/>
  <c r="L127" i="3"/>
  <c r="C109" i="3"/>
  <c r="L86" i="3"/>
  <c r="U83" i="3"/>
  <c r="C81" i="3"/>
  <c r="C77" i="3"/>
  <c r="L74" i="3"/>
  <c r="U67" i="3"/>
  <c r="L65" i="3"/>
  <c r="C62" i="3"/>
  <c r="U60" i="3"/>
  <c r="L59" i="3"/>
  <c r="C58" i="3"/>
  <c r="U56" i="3"/>
  <c r="L55" i="3"/>
  <c r="C54" i="3"/>
  <c r="U52" i="3"/>
  <c r="L51" i="3"/>
  <c r="C50" i="3"/>
  <c r="U48" i="3"/>
  <c r="L47" i="3"/>
  <c r="C46" i="3"/>
  <c r="U44" i="3"/>
  <c r="L43" i="3"/>
  <c r="C42" i="3"/>
  <c r="U40" i="3"/>
  <c r="L39" i="3"/>
  <c r="C38" i="3"/>
  <c r="U36" i="3"/>
  <c r="L35" i="3"/>
  <c r="C34" i="3"/>
  <c r="U32" i="3"/>
  <c r="L31" i="3"/>
  <c r="C30" i="3"/>
  <c r="U28" i="3"/>
  <c r="L27" i="3"/>
  <c r="C26" i="3"/>
  <c r="U24" i="3"/>
  <c r="L23" i="3"/>
  <c r="C22" i="3"/>
  <c r="U20" i="3"/>
  <c r="L19" i="3"/>
  <c r="C18" i="3"/>
  <c r="U16" i="3"/>
  <c r="L15" i="3"/>
  <c r="C14" i="3"/>
  <c r="U12" i="3"/>
  <c r="C133" i="3"/>
  <c r="L126" i="3"/>
  <c r="L123" i="3"/>
  <c r="U116" i="3"/>
  <c r="C101" i="3"/>
  <c r="L84" i="3"/>
  <c r="C72" i="3"/>
  <c r="L157" i="3"/>
  <c r="L114" i="3"/>
  <c r="L106" i="3"/>
  <c r="U85" i="3"/>
  <c r="C64" i="3"/>
  <c r="L61" i="3"/>
  <c r="C53" i="3"/>
  <c r="U50" i="3"/>
  <c r="L42" i="3"/>
  <c r="C40" i="3"/>
  <c r="U31" i="3"/>
  <c r="L29" i="3"/>
  <c r="C21" i="3"/>
  <c r="U18" i="3"/>
  <c r="U78" i="3"/>
  <c r="L62" i="3"/>
  <c r="C60" i="3"/>
  <c r="U51" i="3"/>
  <c r="L49" i="3"/>
  <c r="C41" i="3"/>
  <c r="U38" i="3"/>
  <c r="L30" i="3"/>
  <c r="C28" i="3"/>
  <c r="U19" i="3"/>
  <c r="L17" i="3"/>
  <c r="C12" i="3"/>
  <c r="U10" i="3"/>
  <c r="L9" i="3"/>
  <c r="C8" i="3"/>
  <c r="U6" i="3"/>
  <c r="L5" i="3"/>
  <c r="C4" i="3"/>
  <c r="U2" i="3"/>
  <c r="C2" i="3"/>
  <c r="H4" i="1"/>
  <c r="U111" i="3"/>
  <c r="U84" i="3"/>
  <c r="L78" i="3"/>
  <c r="C76" i="3"/>
  <c r="C61" i="3"/>
  <c r="U58" i="3"/>
  <c r="L50" i="3"/>
  <c r="C48" i="3"/>
  <c r="U39" i="3"/>
  <c r="L37" i="3"/>
  <c r="C29" i="3"/>
  <c r="U26" i="3"/>
  <c r="L18" i="3"/>
  <c r="C16" i="3"/>
  <c r="F2" i="3"/>
  <c r="L98" i="3"/>
  <c r="U75" i="3"/>
  <c r="C65" i="3"/>
  <c r="U59" i="3"/>
  <c r="L57" i="3"/>
  <c r="C49" i="3"/>
  <c r="U46" i="3"/>
  <c r="L38" i="3"/>
  <c r="C36" i="3"/>
  <c r="U27" i="3"/>
  <c r="L25" i="3"/>
  <c r="C17" i="3"/>
  <c r="U14" i="3"/>
  <c r="C11" i="3"/>
  <c r="U9" i="3"/>
  <c r="L8" i="3"/>
  <c r="C7" i="3"/>
  <c r="U5" i="3"/>
  <c r="L4" i="3"/>
  <c r="C3" i="3"/>
  <c r="C37" i="3"/>
  <c r="L26" i="3"/>
  <c r="C24" i="3"/>
  <c r="U15" i="3"/>
  <c r="L13" i="3"/>
  <c r="L165" i="3"/>
  <c r="C126" i="3"/>
  <c r="U79" i="3"/>
  <c r="C57" i="3"/>
  <c r="L46" i="3"/>
  <c r="C44" i="3"/>
  <c r="U35" i="3"/>
  <c r="C25" i="3"/>
  <c r="U22" i="3"/>
  <c r="U8" i="3"/>
  <c r="C145" i="3"/>
  <c r="U103" i="3"/>
  <c r="L87" i="3"/>
  <c r="L83" i="3"/>
  <c r="L73" i="3"/>
  <c r="C68" i="3"/>
  <c r="L66" i="3"/>
  <c r="L58" i="3"/>
  <c r="C56" i="3"/>
  <c r="U47" i="3"/>
  <c r="L45" i="3"/>
  <c r="U34" i="3"/>
  <c r="L12" i="3"/>
  <c r="O2" i="3"/>
  <c r="L69" i="3"/>
  <c r="U54" i="3"/>
  <c r="L33" i="3"/>
  <c r="L14" i="3"/>
  <c r="L11" i="3"/>
  <c r="C10" i="3"/>
  <c r="L7" i="3"/>
  <c r="C6" i="3"/>
  <c r="U4" i="3"/>
  <c r="L3" i="3"/>
  <c r="L90" i="3"/>
  <c r="U55" i="3"/>
  <c r="L53" i="3"/>
  <c r="C45" i="3"/>
  <c r="U42" i="3"/>
  <c r="L34" i="3"/>
  <c r="C32" i="3"/>
  <c r="U23" i="3"/>
  <c r="L21" i="3"/>
  <c r="C13" i="3"/>
  <c r="X2" i="3"/>
  <c r="L158" i="3"/>
  <c r="U70" i="3"/>
  <c r="U62" i="3"/>
  <c r="L54" i="3"/>
  <c r="C52" i="3"/>
  <c r="U43" i="3"/>
  <c r="L41" i="3"/>
  <c r="C33" i="3"/>
  <c r="U30" i="3"/>
  <c r="L22" i="3"/>
  <c r="C20" i="3"/>
  <c r="U11" i="3"/>
  <c r="L10" i="3"/>
  <c r="C9" i="3"/>
  <c r="U7" i="3"/>
  <c r="L6" i="3"/>
  <c r="C5" i="3"/>
  <c r="U3" i="3"/>
  <c r="L2" i="3"/>
  <c r="H5" i="1"/>
  <c r="H6" i="1"/>
  <c r="H13" i="1"/>
  <c r="F17" i="1" s="1"/>
  <c r="O6" i="1"/>
  <c r="H14" i="1"/>
  <c r="K230" i="3" l="1"/>
  <c r="K229" i="3"/>
  <c r="K232" i="3"/>
  <c r="K231" i="3"/>
  <c r="K216" i="3"/>
  <c r="K214" i="3"/>
  <c r="K212" i="3"/>
  <c r="K210" i="3"/>
  <c r="K208" i="3"/>
  <c r="K234" i="3"/>
  <c r="K233" i="3"/>
  <c r="K218" i="3"/>
  <c r="K217" i="3"/>
  <c r="K236" i="3"/>
  <c r="K235" i="3"/>
  <c r="K220" i="3"/>
  <c r="K219" i="3"/>
  <c r="K238" i="3"/>
  <c r="K237" i="3"/>
  <c r="K222" i="3"/>
  <c r="K221" i="3"/>
  <c r="K224" i="3"/>
  <c r="K199" i="3"/>
  <c r="K180" i="3"/>
  <c r="K176" i="3"/>
  <c r="K172" i="3"/>
  <c r="K168" i="3"/>
  <c r="K241" i="3"/>
  <c r="K227" i="3"/>
  <c r="K198" i="3"/>
  <c r="K213" i="3"/>
  <c r="K209" i="3"/>
  <c r="K197" i="3"/>
  <c r="K191" i="3"/>
  <c r="K189" i="3"/>
  <c r="K187" i="3"/>
  <c r="K185" i="3"/>
  <c r="K183" i="3"/>
  <c r="K179" i="3"/>
  <c r="K175" i="3"/>
  <c r="K171" i="3"/>
  <c r="K240" i="3"/>
  <c r="K226" i="3"/>
  <c r="K223" i="3"/>
  <c r="K196" i="3"/>
  <c r="K205" i="3"/>
  <c r="K204" i="3"/>
  <c r="K203" i="3"/>
  <c r="K195" i="3"/>
  <c r="K182" i="3"/>
  <c r="K178" i="3"/>
  <c r="K174" i="3"/>
  <c r="K170" i="3"/>
  <c r="K228" i="3"/>
  <c r="K211" i="3"/>
  <c r="K165" i="3"/>
  <c r="K161" i="3"/>
  <c r="K157" i="3"/>
  <c r="K153" i="3"/>
  <c r="K149" i="3"/>
  <c r="K145" i="3"/>
  <c r="K141" i="3"/>
  <c r="K137" i="3"/>
  <c r="K242" i="3"/>
  <c r="K207" i="3"/>
  <c r="K194" i="3"/>
  <c r="K192" i="3"/>
  <c r="K190" i="3"/>
  <c r="K177" i="3"/>
  <c r="K164" i="3"/>
  <c r="K160" i="3"/>
  <c r="K156" i="3"/>
  <c r="K152" i="3"/>
  <c r="K148" i="3"/>
  <c r="K225" i="3"/>
  <c r="K206" i="3"/>
  <c r="K201" i="3"/>
  <c r="K188" i="3"/>
  <c r="K169" i="3"/>
  <c r="K239" i="3"/>
  <c r="K186" i="3"/>
  <c r="K163" i="3"/>
  <c r="K159" i="3"/>
  <c r="K155" i="3"/>
  <c r="K151" i="3"/>
  <c r="K202" i="3"/>
  <c r="K166" i="3"/>
  <c r="K147" i="3"/>
  <c r="K140" i="3"/>
  <c r="K139" i="3"/>
  <c r="K138" i="3"/>
  <c r="K134" i="3"/>
  <c r="K130" i="3"/>
  <c r="K126" i="3"/>
  <c r="K122" i="3"/>
  <c r="K118" i="3"/>
  <c r="K114" i="3"/>
  <c r="K110" i="3"/>
  <c r="K106" i="3"/>
  <c r="K102" i="3"/>
  <c r="K98" i="3"/>
  <c r="K94" i="3"/>
  <c r="K90" i="3"/>
  <c r="K184" i="3"/>
  <c r="K181" i="3"/>
  <c r="K154" i="3"/>
  <c r="K143" i="3"/>
  <c r="K167" i="3"/>
  <c r="K146" i="3"/>
  <c r="K133" i="3"/>
  <c r="K129" i="3"/>
  <c r="K125" i="3"/>
  <c r="K121" i="3"/>
  <c r="K117" i="3"/>
  <c r="K113" i="3"/>
  <c r="K109" i="3"/>
  <c r="K105" i="3"/>
  <c r="K101" i="3"/>
  <c r="K97" i="3"/>
  <c r="K200" i="3"/>
  <c r="K193" i="3"/>
  <c r="K162" i="3"/>
  <c r="K215" i="3"/>
  <c r="K173" i="3"/>
  <c r="K132" i="3"/>
  <c r="K128" i="3"/>
  <c r="K124" i="3"/>
  <c r="K120" i="3"/>
  <c r="K116" i="3"/>
  <c r="K112" i="3"/>
  <c r="K135" i="3"/>
  <c r="K123" i="3"/>
  <c r="K111" i="3"/>
  <c r="K108" i="3"/>
  <c r="K100" i="3"/>
  <c r="K91" i="3"/>
  <c r="K89" i="3"/>
  <c r="K80" i="3"/>
  <c r="K76" i="3"/>
  <c r="K72" i="3"/>
  <c r="K150" i="3"/>
  <c r="K136" i="3"/>
  <c r="K131" i="3"/>
  <c r="K93" i="3"/>
  <c r="K119" i="3"/>
  <c r="K107" i="3"/>
  <c r="K99" i="3"/>
  <c r="K79" i="3"/>
  <c r="K75" i="3"/>
  <c r="K115" i="3"/>
  <c r="K87" i="3"/>
  <c r="K86" i="3"/>
  <c r="K88" i="3"/>
  <c r="K78" i="3"/>
  <c r="K73" i="3"/>
  <c r="K67" i="3"/>
  <c r="K61" i="3"/>
  <c r="K57" i="3"/>
  <c r="K53" i="3"/>
  <c r="K49" i="3"/>
  <c r="K45" i="3"/>
  <c r="K41" i="3"/>
  <c r="K37" i="3"/>
  <c r="K33" i="3"/>
  <c r="K29" i="3"/>
  <c r="K25" i="3"/>
  <c r="K21" i="3"/>
  <c r="K17" i="3"/>
  <c r="K13" i="3"/>
  <c r="K142" i="3"/>
  <c r="K85" i="3"/>
  <c r="K70" i="3"/>
  <c r="K64" i="3"/>
  <c r="K95" i="3"/>
  <c r="K81" i="3"/>
  <c r="K77" i="3"/>
  <c r="K60" i="3"/>
  <c r="K56" i="3"/>
  <c r="K52" i="3"/>
  <c r="K48" i="3"/>
  <c r="K44" i="3"/>
  <c r="K40" i="3"/>
  <c r="K36" i="3"/>
  <c r="K32" i="3"/>
  <c r="K28" i="3"/>
  <c r="K24" i="3"/>
  <c r="K20" i="3"/>
  <c r="K16" i="3"/>
  <c r="K104" i="3"/>
  <c r="K82" i="3"/>
  <c r="K68" i="3"/>
  <c r="K158" i="3"/>
  <c r="K144" i="3"/>
  <c r="K96" i="3"/>
  <c r="K69" i="3"/>
  <c r="K66" i="3"/>
  <c r="K63" i="3"/>
  <c r="K62" i="3"/>
  <c r="K58" i="3"/>
  <c r="K54" i="3"/>
  <c r="K50" i="3"/>
  <c r="K46" i="3"/>
  <c r="K42" i="3"/>
  <c r="K38" i="3"/>
  <c r="K34" i="3"/>
  <c r="K30" i="3"/>
  <c r="K26" i="3"/>
  <c r="K22" i="3"/>
  <c r="K18" i="3"/>
  <c r="K14" i="3"/>
  <c r="K55" i="3"/>
  <c r="K23" i="3"/>
  <c r="K10" i="3"/>
  <c r="K6" i="3"/>
  <c r="K2" i="3"/>
  <c r="K65" i="3"/>
  <c r="K43" i="3"/>
  <c r="K31" i="3"/>
  <c r="K9" i="3"/>
  <c r="K5" i="3"/>
  <c r="K127" i="3"/>
  <c r="K92" i="3"/>
  <c r="K84" i="3"/>
  <c r="K51" i="3"/>
  <c r="K19" i="3"/>
  <c r="L5" i="1"/>
  <c r="K4" i="3"/>
  <c r="K59" i="3"/>
  <c r="K27" i="3"/>
  <c r="I5" i="1"/>
  <c r="D29" i="1" s="1"/>
  <c r="K71" i="3"/>
  <c r="K39" i="3"/>
  <c r="K8" i="3"/>
  <c r="K103" i="3"/>
  <c r="K83" i="3"/>
  <c r="K47" i="3"/>
  <c r="K15" i="3"/>
  <c r="K11" i="3"/>
  <c r="K7" i="3"/>
  <c r="K3" i="3"/>
  <c r="K74" i="3"/>
  <c r="K35" i="3"/>
  <c r="D31" i="1"/>
  <c r="K12" i="3"/>
  <c r="J5" i="1"/>
  <c r="K5" i="1" s="1"/>
  <c r="V2" i="3"/>
  <c r="W2" i="3" s="1"/>
  <c r="X3" i="3" s="1"/>
  <c r="Y2" i="3"/>
  <c r="B302" i="3"/>
  <c r="B298" i="3"/>
  <c r="B294" i="3"/>
  <c r="B290" i="3"/>
  <c r="B286" i="3"/>
  <c r="B282" i="3"/>
  <c r="B278" i="3"/>
  <c r="B274" i="3"/>
  <c r="B301" i="3"/>
  <c r="B297" i="3"/>
  <c r="B293" i="3"/>
  <c r="B289" i="3"/>
  <c r="B287" i="3"/>
  <c r="B267" i="3"/>
  <c r="B265" i="3"/>
  <c r="B250" i="3"/>
  <c r="B248" i="3"/>
  <c r="B239" i="3"/>
  <c r="B238" i="3"/>
  <c r="B223" i="3"/>
  <c r="B222" i="3"/>
  <c r="B284" i="3"/>
  <c r="B276" i="3"/>
  <c r="B271" i="3"/>
  <c r="B269" i="3"/>
  <c r="B254" i="3"/>
  <c r="B252" i="3"/>
  <c r="B241" i="3"/>
  <c r="B240" i="3"/>
  <c r="B225" i="3"/>
  <c r="B224" i="3"/>
  <c r="B281" i="3"/>
  <c r="B273" i="3"/>
  <c r="B258" i="3"/>
  <c r="B256" i="3"/>
  <c r="B243" i="3"/>
  <c r="B242" i="3"/>
  <c r="B227" i="3"/>
  <c r="B226" i="3"/>
  <c r="B283" i="3"/>
  <c r="B275" i="3"/>
  <c r="B262" i="3"/>
  <c r="B260" i="3"/>
  <c r="B247" i="3"/>
  <c r="B245" i="3"/>
  <c r="B229" i="3"/>
  <c r="B228" i="3"/>
  <c r="B215" i="3"/>
  <c r="B213" i="3"/>
  <c r="B211" i="3"/>
  <c r="B209" i="3"/>
  <c r="B207" i="3"/>
  <c r="B205" i="3"/>
  <c r="B203" i="3"/>
  <c r="B201" i="3"/>
  <c r="B199" i="3"/>
  <c r="B197" i="3"/>
  <c r="B195" i="3"/>
  <c r="B193" i="3"/>
  <c r="B300" i="3"/>
  <c r="B266" i="3"/>
  <c r="B264" i="3"/>
  <c r="B251" i="3"/>
  <c r="B249" i="3"/>
  <c r="B231" i="3"/>
  <c r="B230" i="3"/>
  <c r="B299" i="3"/>
  <c r="B291" i="3"/>
  <c r="B233" i="3"/>
  <c r="B219" i="3"/>
  <c r="B214" i="3"/>
  <c r="B210" i="3"/>
  <c r="B204" i="3"/>
  <c r="B196" i="3"/>
  <c r="B191" i="3"/>
  <c r="B189" i="3"/>
  <c r="B187" i="3"/>
  <c r="B185" i="3"/>
  <c r="B183" i="3"/>
  <c r="B179" i="3"/>
  <c r="B175" i="3"/>
  <c r="B171" i="3"/>
  <c r="B268" i="3"/>
  <c r="B263" i="3"/>
  <c r="B257" i="3"/>
  <c r="B246" i="3"/>
  <c r="B236" i="3"/>
  <c r="B206" i="3"/>
  <c r="B280" i="3"/>
  <c r="B202" i="3"/>
  <c r="B194" i="3"/>
  <c r="B182" i="3"/>
  <c r="B178" i="3"/>
  <c r="B174" i="3"/>
  <c r="B296" i="3"/>
  <c r="B288" i="3"/>
  <c r="B255" i="3"/>
  <c r="B235" i="3"/>
  <c r="B232" i="3"/>
  <c r="B221" i="3"/>
  <c r="B218" i="3"/>
  <c r="B295" i="3"/>
  <c r="B279" i="3"/>
  <c r="B272" i="3"/>
  <c r="B261" i="3"/>
  <c r="B244" i="3"/>
  <c r="B216" i="3"/>
  <c r="B212" i="3"/>
  <c r="B208" i="3"/>
  <c r="B200" i="3"/>
  <c r="B192" i="3"/>
  <c r="B190" i="3"/>
  <c r="B188" i="3"/>
  <c r="B186" i="3"/>
  <c r="B184" i="3"/>
  <c r="B181" i="3"/>
  <c r="B177" i="3"/>
  <c r="B173" i="3"/>
  <c r="B259" i="3"/>
  <c r="B180" i="3"/>
  <c r="B164" i="3"/>
  <c r="B160" i="3"/>
  <c r="B156" i="3"/>
  <c r="B152" i="3"/>
  <c r="B148" i="3"/>
  <c r="B144" i="3"/>
  <c r="B140" i="3"/>
  <c r="B136" i="3"/>
  <c r="B220" i="3"/>
  <c r="B292" i="3"/>
  <c r="B270" i="3"/>
  <c r="B234" i="3"/>
  <c r="B163" i="3"/>
  <c r="B159" i="3"/>
  <c r="B155" i="3"/>
  <c r="B151" i="3"/>
  <c r="B147" i="3"/>
  <c r="B285" i="3"/>
  <c r="B253" i="3"/>
  <c r="B176" i="3"/>
  <c r="B217" i="3"/>
  <c r="B170" i="3"/>
  <c r="B167" i="3"/>
  <c r="B166" i="3"/>
  <c r="B162" i="3"/>
  <c r="B158" i="3"/>
  <c r="B154" i="3"/>
  <c r="B172" i="3"/>
  <c r="B150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165" i="3"/>
  <c r="B142" i="3"/>
  <c r="B277" i="3"/>
  <c r="B169" i="3"/>
  <c r="B153" i="3"/>
  <c r="B149" i="3"/>
  <c r="B132" i="3"/>
  <c r="B128" i="3"/>
  <c r="B124" i="3"/>
  <c r="B120" i="3"/>
  <c r="B116" i="3"/>
  <c r="B112" i="3"/>
  <c r="B108" i="3"/>
  <c r="B104" i="3"/>
  <c r="B100" i="3"/>
  <c r="B96" i="3"/>
  <c r="B237" i="3"/>
  <c r="B161" i="3"/>
  <c r="B146" i="3"/>
  <c r="B135" i="3"/>
  <c r="B131" i="3"/>
  <c r="B127" i="3"/>
  <c r="B123" i="3"/>
  <c r="B119" i="3"/>
  <c r="B115" i="3"/>
  <c r="B111" i="3"/>
  <c r="B134" i="3"/>
  <c r="B157" i="3"/>
  <c r="B139" i="3"/>
  <c r="B122" i="3"/>
  <c r="B103" i="3"/>
  <c r="B95" i="3"/>
  <c r="B92" i="3"/>
  <c r="B90" i="3"/>
  <c r="B79" i="3"/>
  <c r="B75" i="3"/>
  <c r="B71" i="3"/>
  <c r="B84" i="3"/>
  <c r="B83" i="3"/>
  <c r="B130" i="3"/>
  <c r="B110" i="3"/>
  <c r="B102" i="3"/>
  <c r="B94" i="3"/>
  <c r="B88" i="3"/>
  <c r="B87" i="3"/>
  <c r="B86" i="3"/>
  <c r="B85" i="3"/>
  <c r="B82" i="3"/>
  <c r="B78" i="3"/>
  <c r="B126" i="3"/>
  <c r="B68" i="3"/>
  <c r="B65" i="3"/>
  <c r="B60" i="3"/>
  <c r="B56" i="3"/>
  <c r="B52" i="3"/>
  <c r="B48" i="3"/>
  <c r="B44" i="3"/>
  <c r="B40" i="3"/>
  <c r="B36" i="3"/>
  <c r="B32" i="3"/>
  <c r="B28" i="3"/>
  <c r="B24" i="3"/>
  <c r="B20" i="3"/>
  <c r="B16" i="3"/>
  <c r="B98" i="3"/>
  <c r="B138" i="3"/>
  <c r="B107" i="3"/>
  <c r="B91" i="3"/>
  <c r="B69" i="3"/>
  <c r="B66" i="3"/>
  <c r="B59" i="3"/>
  <c r="B55" i="3"/>
  <c r="B51" i="3"/>
  <c r="B47" i="3"/>
  <c r="B43" i="3"/>
  <c r="B39" i="3"/>
  <c r="B35" i="3"/>
  <c r="B31" i="3"/>
  <c r="B27" i="3"/>
  <c r="B23" i="3"/>
  <c r="B19" i="3"/>
  <c r="B15" i="3"/>
  <c r="B118" i="3"/>
  <c r="B80" i="3"/>
  <c r="B73" i="3"/>
  <c r="B63" i="3"/>
  <c r="B114" i="3"/>
  <c r="B106" i="3"/>
  <c r="B76" i="3"/>
  <c r="B64" i="3"/>
  <c r="B61" i="3"/>
  <c r="B57" i="3"/>
  <c r="B53" i="3"/>
  <c r="B49" i="3"/>
  <c r="B45" i="3"/>
  <c r="B41" i="3"/>
  <c r="B37" i="3"/>
  <c r="B33" i="3"/>
  <c r="B29" i="3"/>
  <c r="B25" i="3"/>
  <c r="B21" i="3"/>
  <c r="B17" i="3"/>
  <c r="B13" i="3"/>
  <c r="B198" i="3"/>
  <c r="B34" i="3"/>
  <c r="B9" i="3"/>
  <c r="B5" i="3"/>
  <c r="B74" i="3"/>
  <c r="B70" i="3"/>
  <c r="B67" i="3"/>
  <c r="B54" i="3"/>
  <c r="B22" i="3"/>
  <c r="B145" i="3"/>
  <c r="B137" i="3"/>
  <c r="B99" i="3"/>
  <c r="B81" i="3"/>
  <c r="B72" i="3"/>
  <c r="B42" i="3"/>
  <c r="B12" i="3"/>
  <c r="B8" i="3"/>
  <c r="B4" i="3"/>
  <c r="C31" i="1"/>
  <c r="B62" i="3"/>
  <c r="B30" i="3"/>
  <c r="B18" i="3"/>
  <c r="B7" i="3"/>
  <c r="B3" i="3"/>
  <c r="L6" i="1"/>
  <c r="B38" i="3"/>
  <c r="J6" i="1"/>
  <c r="K6" i="1" s="1"/>
  <c r="B168" i="3"/>
  <c r="B50" i="3"/>
  <c r="B11" i="3"/>
  <c r="B143" i="3"/>
  <c r="B77" i="3"/>
  <c r="B58" i="3"/>
  <c r="B26" i="3"/>
  <c r="B10" i="3"/>
  <c r="B6" i="3"/>
  <c r="B2" i="3"/>
  <c r="B141" i="3"/>
  <c r="B46" i="3"/>
  <c r="B14" i="3"/>
  <c r="I6" i="1"/>
  <c r="C29" i="1" s="1"/>
  <c r="P2" i="3"/>
  <c r="M2" i="3"/>
  <c r="N2" i="3" s="1"/>
  <c r="O3" i="3" s="1"/>
  <c r="T181" i="3"/>
  <c r="T177" i="3"/>
  <c r="T173" i="3"/>
  <c r="T169" i="3"/>
  <c r="T180" i="3"/>
  <c r="T176" i="3"/>
  <c r="T172" i="3"/>
  <c r="T179" i="3"/>
  <c r="T175" i="3"/>
  <c r="T171" i="3"/>
  <c r="T162" i="3"/>
  <c r="T158" i="3"/>
  <c r="T154" i="3"/>
  <c r="T150" i="3"/>
  <c r="T146" i="3"/>
  <c r="T142" i="3"/>
  <c r="T138" i="3"/>
  <c r="T178" i="3"/>
  <c r="T167" i="3"/>
  <c r="T166" i="3"/>
  <c r="T165" i="3"/>
  <c r="T161" i="3"/>
  <c r="T157" i="3"/>
  <c r="T153" i="3"/>
  <c r="T149" i="3"/>
  <c r="T145" i="3"/>
  <c r="T168" i="3"/>
  <c r="T174" i="3"/>
  <c r="T164" i="3"/>
  <c r="T160" i="3"/>
  <c r="T156" i="3"/>
  <c r="T152" i="3"/>
  <c r="T155" i="3"/>
  <c r="T131" i="3"/>
  <c r="T127" i="3"/>
  <c r="T123" i="3"/>
  <c r="T119" i="3"/>
  <c r="T115" i="3"/>
  <c r="T111" i="3"/>
  <c r="T107" i="3"/>
  <c r="T103" i="3"/>
  <c r="T99" i="3"/>
  <c r="T95" i="3"/>
  <c r="T91" i="3"/>
  <c r="T163" i="3"/>
  <c r="T144" i="3"/>
  <c r="T137" i="3"/>
  <c r="T136" i="3"/>
  <c r="T135" i="3"/>
  <c r="T134" i="3"/>
  <c r="T130" i="3"/>
  <c r="T126" i="3"/>
  <c r="T122" i="3"/>
  <c r="T118" i="3"/>
  <c r="T114" i="3"/>
  <c r="T110" i="3"/>
  <c r="T106" i="3"/>
  <c r="T102" i="3"/>
  <c r="T98" i="3"/>
  <c r="T94" i="3"/>
  <c r="T151" i="3"/>
  <c r="T140" i="3"/>
  <c r="T139" i="3"/>
  <c r="T170" i="3"/>
  <c r="T148" i="3"/>
  <c r="T133" i="3"/>
  <c r="T129" i="3"/>
  <c r="T125" i="3"/>
  <c r="T121" i="3"/>
  <c r="T117" i="3"/>
  <c r="T113" i="3"/>
  <c r="T112" i="3"/>
  <c r="T90" i="3"/>
  <c r="T86" i="3"/>
  <c r="T85" i="3"/>
  <c r="T84" i="3"/>
  <c r="T83" i="3"/>
  <c r="T159" i="3"/>
  <c r="T132" i="3"/>
  <c r="T105" i="3"/>
  <c r="T97" i="3"/>
  <c r="T87" i="3"/>
  <c r="T81" i="3"/>
  <c r="T77" i="3"/>
  <c r="T73" i="3"/>
  <c r="T143" i="3"/>
  <c r="T120" i="3"/>
  <c r="T92" i="3"/>
  <c r="T147" i="3"/>
  <c r="T141" i="3"/>
  <c r="T104" i="3"/>
  <c r="T96" i="3"/>
  <c r="T88" i="3"/>
  <c r="T80" i="3"/>
  <c r="T76" i="3"/>
  <c r="T93" i="3"/>
  <c r="T128" i="3"/>
  <c r="T100" i="3"/>
  <c r="T75" i="3"/>
  <c r="T62" i="3"/>
  <c r="T58" i="3"/>
  <c r="T54" i="3"/>
  <c r="T50" i="3"/>
  <c r="T46" i="3"/>
  <c r="T42" i="3"/>
  <c r="T38" i="3"/>
  <c r="T34" i="3"/>
  <c r="T30" i="3"/>
  <c r="T26" i="3"/>
  <c r="T22" i="3"/>
  <c r="T18" i="3"/>
  <c r="T14" i="3"/>
  <c r="T109" i="3"/>
  <c r="T89" i="3"/>
  <c r="T82" i="3"/>
  <c r="T69" i="3"/>
  <c r="T74" i="3"/>
  <c r="T71" i="3"/>
  <c r="T66" i="3"/>
  <c r="T63" i="3"/>
  <c r="T61" i="3"/>
  <c r="T57" i="3"/>
  <c r="T53" i="3"/>
  <c r="T49" i="3"/>
  <c r="T45" i="3"/>
  <c r="T41" i="3"/>
  <c r="T37" i="3"/>
  <c r="T33" i="3"/>
  <c r="T29" i="3"/>
  <c r="T25" i="3"/>
  <c r="T21" i="3"/>
  <c r="T17" i="3"/>
  <c r="T13" i="3"/>
  <c r="T124" i="3"/>
  <c r="T78" i="3"/>
  <c r="T72" i="3"/>
  <c r="T70" i="3"/>
  <c r="T68" i="3"/>
  <c r="T59" i="3"/>
  <c r="T55" i="3"/>
  <c r="T51" i="3"/>
  <c r="T47" i="3"/>
  <c r="T43" i="3"/>
  <c r="T39" i="3"/>
  <c r="T35" i="3"/>
  <c r="T31" i="3"/>
  <c r="T27" i="3"/>
  <c r="T23" i="3"/>
  <c r="T19" i="3"/>
  <c r="T15" i="3"/>
  <c r="T65" i="3"/>
  <c r="T44" i="3"/>
  <c r="T11" i="3"/>
  <c r="T7" i="3"/>
  <c r="T3" i="3"/>
  <c r="T32" i="3"/>
  <c r="T12" i="3"/>
  <c r="L4" i="1"/>
  <c r="T182" i="3"/>
  <c r="T52" i="3"/>
  <c r="T20" i="3"/>
  <c r="T10" i="3"/>
  <c r="T6" i="3"/>
  <c r="T2" i="3"/>
  <c r="T40" i="3"/>
  <c r="J4" i="1"/>
  <c r="K4" i="1" s="1"/>
  <c r="T28" i="3"/>
  <c r="T9" i="3"/>
  <c r="I4" i="1"/>
  <c r="E29" i="1" s="1"/>
  <c r="T67" i="3"/>
  <c r="T48" i="3"/>
  <c r="T64" i="3"/>
  <c r="T60" i="3"/>
  <c r="T5" i="3"/>
  <c r="T16" i="3"/>
  <c r="T116" i="3"/>
  <c r="T108" i="3"/>
  <c r="T101" i="3"/>
  <c r="T79" i="3"/>
  <c r="T36" i="3"/>
  <c r="T8" i="3"/>
  <c r="T4" i="3"/>
  <c r="E31" i="1"/>
  <c r="T56" i="3"/>
  <c r="T24" i="3"/>
  <c r="G2" i="3"/>
  <c r="D2" i="3"/>
  <c r="E2" i="3"/>
  <c r="F3" i="3" s="1"/>
  <c r="B304" i="3" l="1"/>
  <c r="Y3" i="3"/>
  <c r="V3" i="3"/>
  <c r="W3" i="3" s="1"/>
  <c r="X4" i="3" s="1"/>
  <c r="P3" i="3"/>
  <c r="M3" i="3"/>
  <c r="N3" i="3" s="1"/>
  <c r="O4" i="3" s="1"/>
  <c r="D3" i="3"/>
  <c r="E3" i="3" s="1"/>
  <c r="F4" i="3" s="1"/>
  <c r="G3" i="3"/>
  <c r="C32" i="1"/>
  <c r="C33" i="1" s="1"/>
  <c r="D32" i="1"/>
  <c r="D33" i="1" s="1"/>
  <c r="T304" i="3"/>
  <c r="E32" i="1"/>
  <c r="E33" i="1" s="1"/>
  <c r="K304" i="3"/>
  <c r="D4" i="3" l="1"/>
  <c r="E4" i="3" s="1"/>
  <c r="F5" i="3" s="1"/>
  <c r="G4" i="3"/>
  <c r="M4" i="3"/>
  <c r="N4" i="3" s="1"/>
  <c r="O5" i="3" s="1"/>
  <c r="P4" i="3"/>
  <c r="Y4" i="3"/>
  <c r="V4" i="3"/>
  <c r="W4" i="3" s="1"/>
  <c r="X5" i="3" s="1"/>
  <c r="V5" i="3" l="1"/>
  <c r="W5" i="3" s="1"/>
  <c r="X6" i="3" s="1"/>
  <c r="Y5" i="3"/>
  <c r="M5" i="3"/>
  <c r="N5" i="3" s="1"/>
  <c r="O6" i="3" s="1"/>
  <c r="P5" i="3"/>
  <c r="G5" i="3"/>
  <c r="D5" i="3"/>
  <c r="E5" i="3" s="1"/>
  <c r="F6" i="3" s="1"/>
  <c r="G6" i="3" l="1"/>
  <c r="D6" i="3"/>
  <c r="E6" i="3" s="1"/>
  <c r="F7" i="3" s="1"/>
  <c r="V6" i="3"/>
  <c r="W6" i="3" s="1"/>
  <c r="Y6" i="3"/>
  <c r="X7" i="3"/>
  <c r="P6" i="3"/>
  <c r="M6" i="3"/>
  <c r="N6" i="3" s="1"/>
  <c r="O7" i="3" s="1"/>
  <c r="D7" i="3" l="1"/>
  <c r="E7" i="3" s="1"/>
  <c r="F8" i="3"/>
  <c r="G7" i="3"/>
  <c r="P7" i="3"/>
  <c r="M7" i="3"/>
  <c r="N7" i="3" s="1"/>
  <c r="O8" i="3" s="1"/>
  <c r="Y7" i="3"/>
  <c r="V7" i="3"/>
  <c r="W7" i="3" s="1"/>
  <c r="X8" i="3" s="1"/>
  <c r="M8" i="3" l="1"/>
  <c r="N8" i="3" s="1"/>
  <c r="O9" i="3" s="1"/>
  <c r="P8" i="3"/>
  <c r="D8" i="3"/>
  <c r="E8" i="3" s="1"/>
  <c r="F9" i="3" s="1"/>
  <c r="G8" i="3"/>
  <c r="Y8" i="3"/>
  <c r="V8" i="3"/>
  <c r="W8" i="3" s="1"/>
  <c r="X9" i="3" s="1"/>
  <c r="G9" i="3" l="1"/>
  <c r="D9" i="3"/>
  <c r="E9" i="3" s="1"/>
  <c r="F10" i="3" s="1"/>
  <c r="M9" i="3"/>
  <c r="N9" i="3" s="1"/>
  <c r="O10" i="3"/>
  <c r="P9" i="3"/>
  <c r="V9" i="3"/>
  <c r="W9" i="3" s="1"/>
  <c r="X10" i="3"/>
  <c r="Y9" i="3"/>
  <c r="G10" i="3" l="1"/>
  <c r="D10" i="3"/>
  <c r="E10" i="3" s="1"/>
  <c r="F11" i="3" s="1"/>
  <c r="V10" i="3"/>
  <c r="W10" i="3" s="1"/>
  <c r="X11" i="3" s="1"/>
  <c r="Y10" i="3"/>
  <c r="P10" i="3"/>
  <c r="M10" i="3"/>
  <c r="N10" i="3" s="1"/>
  <c r="O11" i="3" s="1"/>
  <c r="P11" i="3" l="1"/>
  <c r="M11" i="3"/>
  <c r="N11" i="3" s="1"/>
  <c r="O12" i="3" s="1"/>
  <c r="Y11" i="3"/>
  <c r="V11" i="3"/>
  <c r="W11" i="3" s="1"/>
  <c r="X12" i="3" s="1"/>
  <c r="D11" i="3"/>
  <c r="E11" i="3" s="1"/>
  <c r="F12" i="3" s="1"/>
  <c r="G11" i="3"/>
  <c r="G12" i="3" l="1"/>
  <c r="D12" i="3"/>
  <c r="E12" i="3" s="1"/>
  <c r="F13" i="3" s="1"/>
  <c r="V12" i="3"/>
  <c r="W12" i="3" s="1"/>
  <c r="X13" i="3" s="1"/>
  <c r="Y12" i="3"/>
  <c r="M12" i="3"/>
  <c r="N12" i="3" s="1"/>
  <c r="O13" i="3" s="1"/>
  <c r="P12" i="3"/>
  <c r="V13" i="3" l="1"/>
  <c r="W13" i="3" s="1"/>
  <c r="X14" i="3" s="1"/>
  <c r="Y13" i="3"/>
  <c r="G13" i="3"/>
  <c r="D13" i="3"/>
  <c r="E13" i="3" s="1"/>
  <c r="F14" i="3" s="1"/>
  <c r="P13" i="3"/>
  <c r="M13" i="3"/>
  <c r="N13" i="3" s="1"/>
  <c r="O14" i="3" s="1"/>
  <c r="D14" i="3" l="1"/>
  <c r="E14" i="3" s="1"/>
  <c r="F15" i="3" s="1"/>
  <c r="G14" i="3"/>
  <c r="Y14" i="3"/>
  <c r="V14" i="3"/>
  <c r="W14" i="3" s="1"/>
  <c r="X15" i="3" s="1"/>
  <c r="P14" i="3"/>
  <c r="M14" i="3"/>
  <c r="N14" i="3" s="1"/>
  <c r="O15" i="3" s="1"/>
  <c r="Y15" i="3" l="1"/>
  <c r="V15" i="3"/>
  <c r="W15" i="3" s="1"/>
  <c r="X16" i="3" s="1"/>
  <c r="D15" i="3"/>
  <c r="E15" i="3" s="1"/>
  <c r="F16" i="3" s="1"/>
  <c r="G15" i="3"/>
  <c r="M15" i="3"/>
  <c r="N15" i="3" s="1"/>
  <c r="O16" i="3"/>
  <c r="P15" i="3"/>
  <c r="G16" i="3" l="1"/>
  <c r="D16" i="3"/>
  <c r="E16" i="3" s="1"/>
  <c r="F17" i="3" s="1"/>
  <c r="V16" i="3"/>
  <c r="W16" i="3" s="1"/>
  <c r="X17" i="3" s="1"/>
  <c r="Y16" i="3"/>
  <c r="M16" i="3"/>
  <c r="N16" i="3" s="1"/>
  <c r="O17" i="3" s="1"/>
  <c r="P16" i="3"/>
  <c r="P17" i="3" l="1"/>
  <c r="M17" i="3"/>
  <c r="N17" i="3" s="1"/>
  <c r="O18" i="3" s="1"/>
  <c r="V17" i="3"/>
  <c r="W17" i="3" s="1"/>
  <c r="X18" i="3" s="1"/>
  <c r="Y17" i="3"/>
  <c r="G17" i="3"/>
  <c r="D17" i="3"/>
  <c r="E17" i="3" s="1"/>
  <c r="F18" i="3" s="1"/>
  <c r="Y18" i="3" l="1"/>
  <c r="V18" i="3"/>
  <c r="W18" i="3" s="1"/>
  <c r="X19" i="3" s="1"/>
  <c r="P18" i="3"/>
  <c r="M18" i="3"/>
  <c r="N18" i="3" s="1"/>
  <c r="O19" i="3" s="1"/>
  <c r="D18" i="3"/>
  <c r="E18" i="3" s="1"/>
  <c r="F19" i="3"/>
  <c r="G18" i="3"/>
  <c r="Y19" i="3" l="1"/>
  <c r="V19" i="3"/>
  <c r="W19" i="3" s="1"/>
  <c r="X20" i="3" s="1"/>
  <c r="M19" i="3"/>
  <c r="N19" i="3" s="1"/>
  <c r="O20" i="3" s="1"/>
  <c r="P19" i="3"/>
  <c r="D19" i="3"/>
  <c r="E19" i="3" s="1"/>
  <c r="F20" i="3" s="1"/>
  <c r="G19" i="3"/>
  <c r="G20" i="3" l="1"/>
  <c r="D20" i="3"/>
  <c r="E20" i="3" s="1"/>
  <c r="F21" i="3" s="1"/>
  <c r="M20" i="3"/>
  <c r="N20" i="3" s="1"/>
  <c r="O21" i="3" s="1"/>
  <c r="P20" i="3"/>
  <c r="V20" i="3"/>
  <c r="W20" i="3" s="1"/>
  <c r="X21" i="3" s="1"/>
  <c r="Y20" i="3"/>
  <c r="P21" i="3" l="1"/>
  <c r="M21" i="3"/>
  <c r="N21" i="3" s="1"/>
  <c r="O22" i="3" s="1"/>
  <c r="G21" i="3"/>
  <c r="D21" i="3"/>
  <c r="E21" i="3" s="1"/>
  <c r="F22" i="3" s="1"/>
  <c r="V21" i="3"/>
  <c r="W21" i="3" s="1"/>
  <c r="X22" i="3" s="1"/>
  <c r="Y21" i="3"/>
  <c r="Y22" i="3" l="1"/>
  <c r="V22" i="3"/>
  <c r="W22" i="3" s="1"/>
  <c r="X23" i="3" s="1"/>
  <c r="D22" i="3"/>
  <c r="E22" i="3" s="1"/>
  <c r="F23" i="3"/>
  <c r="G22" i="3"/>
  <c r="P22" i="3"/>
  <c r="M22" i="3"/>
  <c r="N22" i="3" s="1"/>
  <c r="O23" i="3" s="1"/>
  <c r="Y23" i="3" l="1"/>
  <c r="V23" i="3"/>
  <c r="W23" i="3" s="1"/>
  <c r="X24" i="3" s="1"/>
  <c r="M23" i="3"/>
  <c r="N23" i="3" s="1"/>
  <c r="O24" i="3"/>
  <c r="P23" i="3"/>
  <c r="D23" i="3"/>
  <c r="E23" i="3" s="1"/>
  <c r="F24" i="3" s="1"/>
  <c r="G23" i="3"/>
  <c r="V24" i="3" l="1"/>
  <c r="W24" i="3" s="1"/>
  <c r="X25" i="3" s="1"/>
  <c r="Y24" i="3"/>
  <c r="G24" i="3"/>
  <c r="D24" i="3"/>
  <c r="E24" i="3" s="1"/>
  <c r="F25" i="3" s="1"/>
  <c r="M24" i="3"/>
  <c r="N24" i="3" s="1"/>
  <c r="O25" i="3" s="1"/>
  <c r="P24" i="3"/>
  <c r="P25" i="3" l="1"/>
  <c r="M25" i="3"/>
  <c r="N25" i="3" s="1"/>
  <c r="O26" i="3" s="1"/>
  <c r="G25" i="3"/>
  <c r="D25" i="3"/>
  <c r="E25" i="3" s="1"/>
  <c r="F26" i="3" s="1"/>
  <c r="V25" i="3"/>
  <c r="W25" i="3" s="1"/>
  <c r="X26" i="3" s="1"/>
  <c r="Y25" i="3"/>
  <c r="Y26" i="3" l="1"/>
  <c r="V26" i="3"/>
  <c r="W26" i="3" s="1"/>
  <c r="X27" i="3" s="1"/>
  <c r="D26" i="3"/>
  <c r="E26" i="3" s="1"/>
  <c r="F27" i="3"/>
  <c r="G26" i="3"/>
  <c r="P26" i="3"/>
  <c r="M26" i="3"/>
  <c r="N26" i="3" s="1"/>
  <c r="O27" i="3" s="1"/>
  <c r="Y27" i="3" l="1"/>
  <c r="V27" i="3"/>
  <c r="W27" i="3" s="1"/>
  <c r="X28" i="3" s="1"/>
  <c r="M27" i="3"/>
  <c r="N27" i="3" s="1"/>
  <c r="O28" i="3" s="1"/>
  <c r="P27" i="3"/>
  <c r="D27" i="3"/>
  <c r="E27" i="3" s="1"/>
  <c r="F28" i="3" s="1"/>
  <c r="G27" i="3"/>
  <c r="G28" i="3" l="1"/>
  <c r="D28" i="3"/>
  <c r="E28" i="3" s="1"/>
  <c r="F29" i="3" s="1"/>
  <c r="V28" i="3"/>
  <c r="W28" i="3" s="1"/>
  <c r="X29" i="3" s="1"/>
  <c r="Y28" i="3"/>
  <c r="M28" i="3"/>
  <c r="N28" i="3" s="1"/>
  <c r="O29" i="3" s="1"/>
  <c r="P28" i="3"/>
  <c r="P29" i="3" l="1"/>
  <c r="M29" i="3"/>
  <c r="N29" i="3" s="1"/>
  <c r="O30" i="3" s="1"/>
  <c r="V29" i="3"/>
  <c r="W29" i="3" s="1"/>
  <c r="X30" i="3"/>
  <c r="Y29" i="3"/>
  <c r="G29" i="3"/>
  <c r="D29" i="3"/>
  <c r="E29" i="3" s="1"/>
  <c r="F30" i="3" s="1"/>
  <c r="P30" i="3" l="1"/>
  <c r="M30" i="3"/>
  <c r="N30" i="3" s="1"/>
  <c r="O31" i="3" s="1"/>
  <c r="Y30" i="3"/>
  <c r="V30" i="3"/>
  <c r="W30" i="3" s="1"/>
  <c r="X31" i="3" s="1"/>
  <c r="D30" i="3"/>
  <c r="E30" i="3" s="1"/>
  <c r="F31" i="3" s="1"/>
  <c r="G30" i="3"/>
  <c r="D31" i="3" l="1"/>
  <c r="E31" i="3" s="1"/>
  <c r="G31" i="3"/>
  <c r="F32" i="3"/>
  <c r="Y31" i="3"/>
  <c r="V31" i="3"/>
  <c r="W31" i="3" s="1"/>
  <c r="X32" i="3" s="1"/>
  <c r="M31" i="3"/>
  <c r="N31" i="3" s="1"/>
  <c r="O32" i="3" s="1"/>
  <c r="P31" i="3"/>
  <c r="M32" i="3" l="1"/>
  <c r="N32" i="3" s="1"/>
  <c r="O33" i="3" s="1"/>
  <c r="P32" i="3"/>
  <c r="V32" i="3"/>
  <c r="W32" i="3" s="1"/>
  <c r="X33" i="3" s="1"/>
  <c r="Y32" i="3"/>
  <c r="G32" i="3"/>
  <c r="D32" i="3"/>
  <c r="E32" i="3" s="1"/>
  <c r="F33" i="3" s="1"/>
  <c r="V33" i="3" l="1"/>
  <c r="W33" i="3" s="1"/>
  <c r="Y33" i="3"/>
  <c r="X34" i="3"/>
  <c r="G33" i="3"/>
  <c r="D33" i="3"/>
  <c r="E33" i="3" s="1"/>
  <c r="F34" i="3" s="1"/>
  <c r="P33" i="3"/>
  <c r="M33" i="3"/>
  <c r="N33" i="3" s="1"/>
  <c r="O34" i="3" s="1"/>
  <c r="D34" i="3" l="1"/>
  <c r="E34" i="3" s="1"/>
  <c r="F35" i="3" s="1"/>
  <c r="G34" i="3"/>
  <c r="P34" i="3"/>
  <c r="M34" i="3"/>
  <c r="N34" i="3" s="1"/>
  <c r="O35" i="3" s="1"/>
  <c r="Y34" i="3"/>
  <c r="V34" i="3"/>
  <c r="W34" i="3" s="1"/>
  <c r="X35" i="3" s="1"/>
  <c r="M35" i="3" l="1"/>
  <c r="N35" i="3" s="1"/>
  <c r="O36" i="3"/>
  <c r="P35" i="3"/>
  <c r="Y35" i="3"/>
  <c r="V35" i="3"/>
  <c r="W35" i="3" s="1"/>
  <c r="X36" i="3" s="1"/>
  <c r="D35" i="3"/>
  <c r="E35" i="3" s="1"/>
  <c r="F36" i="3" s="1"/>
  <c r="G35" i="3"/>
  <c r="G36" i="3" l="1"/>
  <c r="D36" i="3"/>
  <c r="E36" i="3" s="1"/>
  <c r="F37" i="3" s="1"/>
  <c r="V36" i="3"/>
  <c r="W36" i="3" s="1"/>
  <c r="X37" i="3"/>
  <c r="Y36" i="3"/>
  <c r="M36" i="3"/>
  <c r="N36" i="3" s="1"/>
  <c r="O37" i="3" s="1"/>
  <c r="P36" i="3"/>
  <c r="G37" i="3" l="1"/>
  <c r="D37" i="3"/>
  <c r="E37" i="3" s="1"/>
  <c r="F38" i="3" s="1"/>
  <c r="P37" i="3"/>
  <c r="M37" i="3"/>
  <c r="N37" i="3" s="1"/>
  <c r="O38" i="3" s="1"/>
  <c r="V37" i="3"/>
  <c r="W37" i="3" s="1"/>
  <c r="Y37" i="3"/>
  <c r="X38" i="3"/>
  <c r="P38" i="3" l="1"/>
  <c r="M38" i="3"/>
  <c r="N38" i="3" s="1"/>
  <c r="O39" i="3" s="1"/>
  <c r="D38" i="3"/>
  <c r="E38" i="3" s="1"/>
  <c r="F39" i="3" s="1"/>
  <c r="G38" i="3"/>
  <c r="Y38" i="3"/>
  <c r="V38" i="3"/>
  <c r="W38" i="3" s="1"/>
  <c r="X39" i="3" s="1"/>
  <c r="M39" i="3" l="1"/>
  <c r="N39" i="3" s="1"/>
  <c r="O40" i="3" s="1"/>
  <c r="P39" i="3"/>
  <c r="Y39" i="3"/>
  <c r="V39" i="3"/>
  <c r="W39" i="3" s="1"/>
  <c r="X40" i="3" s="1"/>
  <c r="D39" i="3"/>
  <c r="E39" i="3" s="1"/>
  <c r="F40" i="3" s="1"/>
  <c r="G39" i="3"/>
  <c r="G40" i="3" l="1"/>
  <c r="D40" i="3"/>
  <c r="E40" i="3" s="1"/>
  <c r="F41" i="3" s="1"/>
  <c r="V40" i="3"/>
  <c r="W40" i="3" s="1"/>
  <c r="X41" i="3" s="1"/>
  <c r="Y40" i="3"/>
  <c r="M40" i="3"/>
  <c r="N40" i="3" s="1"/>
  <c r="O41" i="3"/>
  <c r="P40" i="3"/>
  <c r="V41" i="3" l="1"/>
  <c r="W41" i="3" s="1"/>
  <c r="X42" i="3" s="1"/>
  <c r="Y41" i="3"/>
  <c r="G41" i="3"/>
  <c r="D41" i="3"/>
  <c r="E41" i="3" s="1"/>
  <c r="F42" i="3" s="1"/>
  <c r="P41" i="3"/>
  <c r="M41" i="3"/>
  <c r="N41" i="3" s="1"/>
  <c r="O42" i="3" s="1"/>
  <c r="D42" i="3" l="1"/>
  <c r="E42" i="3" s="1"/>
  <c r="F43" i="3" s="1"/>
  <c r="G42" i="3"/>
  <c r="P42" i="3"/>
  <c r="M42" i="3"/>
  <c r="N42" i="3" s="1"/>
  <c r="O43" i="3" s="1"/>
  <c r="Y42" i="3"/>
  <c r="V42" i="3"/>
  <c r="W42" i="3" s="1"/>
  <c r="X43" i="3" s="1"/>
  <c r="M43" i="3" l="1"/>
  <c r="N43" i="3" s="1"/>
  <c r="O44" i="3"/>
  <c r="P43" i="3"/>
  <c r="Y43" i="3"/>
  <c r="V43" i="3"/>
  <c r="W43" i="3" s="1"/>
  <c r="X44" i="3" s="1"/>
  <c r="D43" i="3"/>
  <c r="E43" i="3" s="1"/>
  <c r="F44" i="3" s="1"/>
  <c r="G43" i="3"/>
  <c r="G44" i="3" l="1"/>
  <c r="D44" i="3"/>
  <c r="E44" i="3" s="1"/>
  <c r="F45" i="3" s="1"/>
  <c r="V44" i="3"/>
  <c r="W44" i="3" s="1"/>
  <c r="X45" i="3" s="1"/>
  <c r="Y44" i="3"/>
  <c r="M44" i="3"/>
  <c r="N44" i="3" s="1"/>
  <c r="O45" i="3" s="1"/>
  <c r="P44" i="3"/>
  <c r="P45" i="3" l="1"/>
  <c r="M45" i="3"/>
  <c r="N45" i="3" s="1"/>
  <c r="O46" i="3" s="1"/>
  <c r="V45" i="3"/>
  <c r="W45" i="3" s="1"/>
  <c r="X46" i="3" s="1"/>
  <c r="Y45" i="3"/>
  <c r="G45" i="3"/>
  <c r="D45" i="3"/>
  <c r="E45" i="3" s="1"/>
  <c r="F46" i="3" s="1"/>
  <c r="Y46" i="3" l="1"/>
  <c r="V46" i="3"/>
  <c r="W46" i="3" s="1"/>
  <c r="X47" i="3" s="1"/>
  <c r="P46" i="3"/>
  <c r="M46" i="3"/>
  <c r="N46" i="3" s="1"/>
  <c r="O47" i="3" s="1"/>
  <c r="D46" i="3"/>
  <c r="E46" i="3" s="1"/>
  <c r="F47" i="3"/>
  <c r="G46" i="3"/>
  <c r="M47" i="3" l="1"/>
  <c r="N47" i="3" s="1"/>
  <c r="O48" i="3" s="1"/>
  <c r="P47" i="3"/>
  <c r="Y47" i="3"/>
  <c r="V47" i="3"/>
  <c r="W47" i="3" s="1"/>
  <c r="X48" i="3" s="1"/>
  <c r="D47" i="3"/>
  <c r="E47" i="3" s="1"/>
  <c r="F48" i="3" s="1"/>
  <c r="G47" i="3"/>
  <c r="G48" i="3" l="1"/>
  <c r="D48" i="3"/>
  <c r="E48" i="3" s="1"/>
  <c r="F49" i="3" s="1"/>
  <c r="V48" i="3"/>
  <c r="W48" i="3" s="1"/>
  <c r="X49" i="3"/>
  <c r="Y48" i="3"/>
  <c r="M48" i="3"/>
  <c r="N48" i="3" s="1"/>
  <c r="O49" i="3" s="1"/>
  <c r="P48" i="3"/>
  <c r="P49" i="3" l="1"/>
  <c r="M49" i="3"/>
  <c r="N49" i="3" s="1"/>
  <c r="O50" i="3" s="1"/>
  <c r="G49" i="3"/>
  <c r="D49" i="3"/>
  <c r="E49" i="3" s="1"/>
  <c r="F50" i="3" s="1"/>
  <c r="V49" i="3"/>
  <c r="W49" i="3" s="1"/>
  <c r="X50" i="3" s="1"/>
  <c r="Y49" i="3"/>
  <c r="Y50" i="3" l="1"/>
  <c r="V50" i="3"/>
  <c r="W50" i="3" s="1"/>
  <c r="X51" i="3" s="1"/>
  <c r="D50" i="3"/>
  <c r="E50" i="3" s="1"/>
  <c r="F51" i="3" s="1"/>
  <c r="G50" i="3"/>
  <c r="P50" i="3"/>
  <c r="M50" i="3"/>
  <c r="N50" i="3" s="1"/>
  <c r="O51" i="3" s="1"/>
  <c r="M51" i="3" l="1"/>
  <c r="N51" i="3" s="1"/>
  <c r="O52" i="3" s="1"/>
  <c r="P51" i="3"/>
  <c r="D51" i="3"/>
  <c r="E51" i="3" s="1"/>
  <c r="F52" i="3" s="1"/>
  <c r="G51" i="3"/>
  <c r="X52" i="3"/>
  <c r="Y51" i="3"/>
  <c r="V51" i="3"/>
  <c r="W51" i="3" s="1"/>
  <c r="V52" i="3" l="1"/>
  <c r="W52" i="3" s="1"/>
  <c r="X53" i="3" s="1"/>
  <c r="Y52" i="3"/>
  <c r="G52" i="3"/>
  <c r="D52" i="3"/>
  <c r="E52" i="3" s="1"/>
  <c r="F53" i="3" s="1"/>
  <c r="M52" i="3"/>
  <c r="N52" i="3" s="1"/>
  <c r="O53" i="3" s="1"/>
  <c r="P52" i="3"/>
  <c r="P53" i="3" l="1"/>
  <c r="M53" i="3"/>
  <c r="N53" i="3" s="1"/>
  <c r="O54" i="3" s="1"/>
  <c r="G53" i="3"/>
  <c r="D53" i="3"/>
  <c r="E53" i="3" s="1"/>
  <c r="F54" i="3" s="1"/>
  <c r="V53" i="3"/>
  <c r="W53" i="3" s="1"/>
  <c r="X54" i="3" s="1"/>
  <c r="Y53" i="3"/>
  <c r="D54" i="3" l="1"/>
  <c r="E54" i="3" s="1"/>
  <c r="F55" i="3" s="1"/>
  <c r="G54" i="3"/>
  <c r="Y54" i="3"/>
  <c r="V54" i="3"/>
  <c r="W54" i="3" s="1"/>
  <c r="X55" i="3" s="1"/>
  <c r="P54" i="3"/>
  <c r="M54" i="3"/>
  <c r="N54" i="3" s="1"/>
  <c r="O55" i="3" s="1"/>
  <c r="Y55" i="3" l="1"/>
  <c r="V55" i="3"/>
  <c r="W55" i="3" s="1"/>
  <c r="X56" i="3" s="1"/>
  <c r="M55" i="3"/>
  <c r="N55" i="3" s="1"/>
  <c r="O56" i="3" s="1"/>
  <c r="P55" i="3"/>
  <c r="D55" i="3"/>
  <c r="E55" i="3" s="1"/>
  <c r="F56" i="3" s="1"/>
  <c r="G55" i="3"/>
  <c r="G56" i="3" l="1"/>
  <c r="D56" i="3"/>
  <c r="E56" i="3" s="1"/>
  <c r="F57" i="3" s="1"/>
  <c r="M56" i="3"/>
  <c r="N56" i="3" s="1"/>
  <c r="P56" i="3"/>
  <c r="O57" i="3"/>
  <c r="V56" i="3"/>
  <c r="W56" i="3" s="1"/>
  <c r="X57" i="3" s="1"/>
  <c r="Y56" i="3"/>
  <c r="G57" i="3" l="1"/>
  <c r="D57" i="3"/>
  <c r="E57" i="3" s="1"/>
  <c r="F58" i="3" s="1"/>
  <c r="V57" i="3"/>
  <c r="W57" i="3" s="1"/>
  <c r="X58" i="3"/>
  <c r="Y57" i="3"/>
  <c r="P57" i="3"/>
  <c r="M57" i="3"/>
  <c r="N57" i="3" s="1"/>
  <c r="O58" i="3" s="1"/>
  <c r="D58" i="3" l="1"/>
  <c r="E58" i="3" s="1"/>
  <c r="F59" i="3"/>
  <c r="G58" i="3"/>
  <c r="P58" i="3"/>
  <c r="M58" i="3"/>
  <c r="N58" i="3" s="1"/>
  <c r="O59" i="3" s="1"/>
  <c r="Y58" i="3"/>
  <c r="V58" i="3"/>
  <c r="W58" i="3" s="1"/>
  <c r="X59" i="3" s="1"/>
  <c r="M59" i="3" l="1"/>
  <c r="N59" i="3" s="1"/>
  <c r="O60" i="3" s="1"/>
  <c r="P59" i="3"/>
  <c r="Y59" i="3"/>
  <c r="V59" i="3"/>
  <c r="W59" i="3" s="1"/>
  <c r="X60" i="3" s="1"/>
  <c r="D59" i="3"/>
  <c r="E59" i="3" s="1"/>
  <c r="F60" i="3" s="1"/>
  <c r="G59" i="3"/>
  <c r="V60" i="3" l="1"/>
  <c r="W60" i="3" s="1"/>
  <c r="X61" i="3"/>
  <c r="Y60" i="3"/>
  <c r="M60" i="3"/>
  <c r="N60" i="3" s="1"/>
  <c r="P60" i="3"/>
  <c r="O61" i="3"/>
  <c r="F61" i="3"/>
  <c r="G60" i="3"/>
  <c r="D60" i="3"/>
  <c r="E60" i="3" s="1"/>
  <c r="G61" i="3" l="1"/>
  <c r="D61" i="3"/>
  <c r="E61" i="3" s="1"/>
  <c r="F62" i="3" s="1"/>
  <c r="V61" i="3"/>
  <c r="W61" i="3" s="1"/>
  <c r="X62" i="3" s="1"/>
  <c r="Y61" i="3"/>
  <c r="P61" i="3"/>
  <c r="M61" i="3"/>
  <c r="N61" i="3" s="1"/>
  <c r="O62" i="3" s="1"/>
  <c r="Y62" i="3" l="1"/>
  <c r="V62" i="3"/>
  <c r="W62" i="3" s="1"/>
  <c r="X63" i="3" s="1"/>
  <c r="D62" i="3"/>
  <c r="E62" i="3" s="1"/>
  <c r="F63" i="3" s="1"/>
  <c r="G62" i="3"/>
  <c r="P62" i="3"/>
  <c r="M62" i="3"/>
  <c r="N62" i="3" s="1"/>
  <c r="O63" i="3" s="1"/>
  <c r="P63" i="3" l="1"/>
  <c r="M63" i="3"/>
  <c r="N63" i="3" s="1"/>
  <c r="O64" i="3" s="1"/>
  <c r="D63" i="3"/>
  <c r="E63" i="3" s="1"/>
  <c r="F64" i="3" s="1"/>
  <c r="G63" i="3"/>
  <c r="Y63" i="3"/>
  <c r="V63" i="3"/>
  <c r="W63" i="3" s="1"/>
  <c r="X64" i="3" s="1"/>
  <c r="G64" i="3" l="1"/>
  <c r="D64" i="3"/>
  <c r="E64" i="3" s="1"/>
  <c r="F65" i="3" s="1"/>
  <c r="M64" i="3"/>
  <c r="N64" i="3" s="1"/>
  <c r="O65" i="3" s="1"/>
  <c r="P64" i="3"/>
  <c r="Y64" i="3"/>
  <c r="V64" i="3"/>
  <c r="W64" i="3" s="1"/>
  <c r="X65" i="3" s="1"/>
  <c r="Y65" i="3" l="1"/>
  <c r="V65" i="3"/>
  <c r="W65" i="3" s="1"/>
  <c r="X66" i="3" s="1"/>
  <c r="P65" i="3"/>
  <c r="M65" i="3"/>
  <c r="N65" i="3" s="1"/>
  <c r="O66" i="3" s="1"/>
  <c r="G65" i="3"/>
  <c r="D65" i="3"/>
  <c r="E65" i="3" s="1"/>
  <c r="F66" i="3" s="1"/>
  <c r="Y66" i="3" l="1"/>
  <c r="V66" i="3"/>
  <c r="W66" i="3" s="1"/>
  <c r="X67" i="3" s="1"/>
  <c r="P66" i="3"/>
  <c r="M66" i="3"/>
  <c r="N66" i="3" s="1"/>
  <c r="O67" i="3" s="1"/>
  <c r="D66" i="3"/>
  <c r="E66" i="3" s="1"/>
  <c r="F67" i="3" s="1"/>
  <c r="G66" i="3"/>
  <c r="G67" i="3" l="1"/>
  <c r="D67" i="3"/>
  <c r="E67" i="3" s="1"/>
  <c r="F68" i="3" s="1"/>
  <c r="P67" i="3"/>
  <c r="M67" i="3"/>
  <c r="N67" i="3" s="1"/>
  <c r="O68" i="3" s="1"/>
  <c r="Y67" i="3"/>
  <c r="V67" i="3"/>
  <c r="W67" i="3" s="1"/>
  <c r="X68" i="3" s="1"/>
  <c r="Y68" i="3" l="1"/>
  <c r="V68" i="3"/>
  <c r="W68" i="3" s="1"/>
  <c r="X69" i="3" s="1"/>
  <c r="M68" i="3"/>
  <c r="N68" i="3" s="1"/>
  <c r="O69" i="3" s="1"/>
  <c r="P68" i="3"/>
  <c r="G68" i="3"/>
  <c r="D68" i="3"/>
  <c r="E68" i="3" s="1"/>
  <c r="F69" i="3" s="1"/>
  <c r="G69" i="3" l="1"/>
  <c r="D69" i="3"/>
  <c r="E69" i="3" s="1"/>
  <c r="F70" i="3" s="1"/>
  <c r="P69" i="3"/>
  <c r="M69" i="3"/>
  <c r="N69" i="3" s="1"/>
  <c r="O70" i="3" s="1"/>
  <c r="V69" i="3"/>
  <c r="W69" i="3" s="1"/>
  <c r="X70" i="3" s="1"/>
  <c r="Y69" i="3"/>
  <c r="P70" i="3" l="1"/>
  <c r="M70" i="3"/>
  <c r="N70" i="3" s="1"/>
  <c r="O71" i="3" s="1"/>
  <c r="D70" i="3"/>
  <c r="E70" i="3" s="1"/>
  <c r="F71" i="3" s="1"/>
  <c r="G70" i="3"/>
  <c r="Y70" i="3"/>
  <c r="V70" i="3"/>
  <c r="W70" i="3" s="1"/>
  <c r="X71" i="3" s="1"/>
  <c r="D71" i="3" l="1"/>
  <c r="E71" i="3" s="1"/>
  <c r="F72" i="3"/>
  <c r="G71" i="3"/>
  <c r="Y71" i="3"/>
  <c r="V71" i="3"/>
  <c r="W71" i="3" s="1"/>
  <c r="X72" i="3" s="1"/>
  <c r="M71" i="3"/>
  <c r="N71" i="3" s="1"/>
  <c r="O72" i="3" s="1"/>
  <c r="P71" i="3"/>
  <c r="M72" i="3" l="1"/>
  <c r="N72" i="3" s="1"/>
  <c r="O73" i="3" s="1"/>
  <c r="P72" i="3"/>
  <c r="G72" i="3"/>
  <c r="D72" i="3"/>
  <c r="E72" i="3" s="1"/>
  <c r="F73" i="3" s="1"/>
  <c r="V72" i="3"/>
  <c r="W72" i="3" s="1"/>
  <c r="X73" i="3" s="1"/>
  <c r="Y72" i="3"/>
  <c r="G73" i="3" l="1"/>
  <c r="D73" i="3"/>
  <c r="E73" i="3" s="1"/>
  <c r="F74" i="3" s="1"/>
  <c r="P73" i="3"/>
  <c r="M73" i="3"/>
  <c r="N73" i="3" s="1"/>
  <c r="O74" i="3" s="1"/>
  <c r="Y73" i="3"/>
  <c r="V73" i="3"/>
  <c r="W73" i="3" s="1"/>
  <c r="X74" i="3" s="1"/>
  <c r="P74" i="3" l="1"/>
  <c r="M74" i="3"/>
  <c r="N74" i="3" s="1"/>
  <c r="O75" i="3" s="1"/>
  <c r="D74" i="3"/>
  <c r="E74" i="3" s="1"/>
  <c r="G74" i="3"/>
  <c r="F75" i="3"/>
  <c r="Y74" i="3"/>
  <c r="V74" i="3"/>
  <c r="W74" i="3" s="1"/>
  <c r="X75" i="3" s="1"/>
  <c r="M75" i="3" l="1"/>
  <c r="N75" i="3" s="1"/>
  <c r="O76" i="3" s="1"/>
  <c r="P75" i="3"/>
  <c r="G75" i="3"/>
  <c r="D75" i="3"/>
  <c r="E75" i="3" s="1"/>
  <c r="F76" i="3" s="1"/>
  <c r="Y75" i="3"/>
  <c r="V75" i="3"/>
  <c r="W75" i="3" s="1"/>
  <c r="X76" i="3" s="1"/>
  <c r="V76" i="3" l="1"/>
  <c r="W76" i="3" s="1"/>
  <c r="X77" i="3" s="1"/>
  <c r="Y76" i="3"/>
  <c r="G76" i="3"/>
  <c r="D76" i="3"/>
  <c r="E76" i="3" s="1"/>
  <c r="F77" i="3" s="1"/>
  <c r="M76" i="3"/>
  <c r="N76" i="3" s="1"/>
  <c r="O77" i="3" s="1"/>
  <c r="P76" i="3"/>
  <c r="P77" i="3" l="1"/>
  <c r="M77" i="3"/>
  <c r="N77" i="3" s="1"/>
  <c r="O78" i="3" s="1"/>
  <c r="G77" i="3"/>
  <c r="D77" i="3"/>
  <c r="E77" i="3" s="1"/>
  <c r="F78" i="3" s="1"/>
  <c r="Y77" i="3"/>
  <c r="V77" i="3"/>
  <c r="W77" i="3" s="1"/>
  <c r="X78" i="3" s="1"/>
  <c r="D78" i="3" l="1"/>
  <c r="E78" i="3" s="1"/>
  <c r="F79" i="3" s="1"/>
  <c r="G78" i="3"/>
  <c r="P78" i="3"/>
  <c r="M78" i="3"/>
  <c r="N78" i="3" s="1"/>
  <c r="O79" i="3" s="1"/>
  <c r="Y78" i="3"/>
  <c r="V78" i="3"/>
  <c r="W78" i="3" s="1"/>
  <c r="X79" i="3" s="1"/>
  <c r="Y79" i="3" l="1"/>
  <c r="V79" i="3"/>
  <c r="W79" i="3" s="1"/>
  <c r="X80" i="3" s="1"/>
  <c r="M79" i="3"/>
  <c r="N79" i="3" s="1"/>
  <c r="P79" i="3"/>
  <c r="O80" i="3"/>
  <c r="D79" i="3"/>
  <c r="E79" i="3" s="1"/>
  <c r="F80" i="3" s="1"/>
  <c r="G79" i="3"/>
  <c r="G80" i="3" l="1"/>
  <c r="D80" i="3"/>
  <c r="E80" i="3" s="1"/>
  <c r="F81" i="3" s="1"/>
  <c r="V80" i="3"/>
  <c r="W80" i="3" s="1"/>
  <c r="Y80" i="3"/>
  <c r="X81" i="3"/>
  <c r="M80" i="3"/>
  <c r="N80" i="3" s="1"/>
  <c r="O81" i="3" s="1"/>
  <c r="P80" i="3"/>
  <c r="P81" i="3" l="1"/>
  <c r="M81" i="3"/>
  <c r="N81" i="3" s="1"/>
  <c r="O82" i="3" s="1"/>
  <c r="G81" i="3"/>
  <c r="D81" i="3"/>
  <c r="E81" i="3" s="1"/>
  <c r="F82" i="3"/>
  <c r="Y81" i="3"/>
  <c r="V81" i="3"/>
  <c r="W81" i="3" s="1"/>
  <c r="X82" i="3" s="1"/>
  <c r="Y82" i="3" l="1"/>
  <c r="V82" i="3"/>
  <c r="W82" i="3" s="1"/>
  <c r="X83" i="3"/>
  <c r="P82" i="3"/>
  <c r="M82" i="3"/>
  <c r="N82" i="3" s="1"/>
  <c r="O83" i="3" s="1"/>
  <c r="D82" i="3"/>
  <c r="E82" i="3" s="1"/>
  <c r="F83" i="3" s="1"/>
  <c r="G82" i="3"/>
  <c r="P83" i="3" l="1"/>
  <c r="M83" i="3"/>
  <c r="N83" i="3" s="1"/>
  <c r="O84" i="3" s="1"/>
  <c r="D83" i="3"/>
  <c r="E83" i="3" s="1"/>
  <c r="F84" i="3" s="1"/>
  <c r="G83" i="3"/>
  <c r="Y83" i="3"/>
  <c r="V83" i="3"/>
  <c r="W83" i="3" s="1"/>
  <c r="X84" i="3" s="1"/>
  <c r="Y84" i="3" l="1"/>
  <c r="V84" i="3"/>
  <c r="W84" i="3" s="1"/>
  <c r="X85" i="3" s="1"/>
  <c r="D84" i="3"/>
  <c r="E84" i="3" s="1"/>
  <c r="G84" i="3"/>
  <c r="F85" i="3"/>
  <c r="P84" i="3"/>
  <c r="O85" i="3"/>
  <c r="M84" i="3"/>
  <c r="N84" i="3" s="1"/>
  <c r="D85" i="3" l="1"/>
  <c r="E85" i="3" s="1"/>
  <c r="G85" i="3"/>
  <c r="F86" i="3"/>
  <c r="P85" i="3"/>
  <c r="M85" i="3"/>
  <c r="N85" i="3" s="1"/>
  <c r="O86" i="3" s="1"/>
  <c r="V85" i="3"/>
  <c r="W85" i="3" s="1"/>
  <c r="X86" i="3" s="1"/>
  <c r="Y85" i="3"/>
  <c r="V86" i="3" l="1"/>
  <c r="W86" i="3" s="1"/>
  <c r="X87" i="3" s="1"/>
  <c r="Y86" i="3"/>
  <c r="P86" i="3"/>
  <c r="M86" i="3"/>
  <c r="N86" i="3" s="1"/>
  <c r="O87" i="3" s="1"/>
  <c r="G86" i="3"/>
  <c r="D86" i="3"/>
  <c r="E86" i="3" s="1"/>
  <c r="F87" i="3" s="1"/>
  <c r="P87" i="3" l="1"/>
  <c r="M87" i="3"/>
  <c r="N87" i="3" s="1"/>
  <c r="O88" i="3" s="1"/>
  <c r="D87" i="3"/>
  <c r="E87" i="3" s="1"/>
  <c r="F88" i="3" s="1"/>
  <c r="G87" i="3"/>
  <c r="Y87" i="3"/>
  <c r="V87" i="3"/>
  <c r="W87" i="3" s="1"/>
  <c r="X88" i="3" s="1"/>
  <c r="Y88" i="3" l="1"/>
  <c r="V88" i="3"/>
  <c r="W88" i="3" s="1"/>
  <c r="X89" i="3" s="1"/>
  <c r="D88" i="3"/>
  <c r="E88" i="3" s="1"/>
  <c r="F89" i="3" s="1"/>
  <c r="G88" i="3"/>
  <c r="P88" i="3"/>
  <c r="M88" i="3"/>
  <c r="N88" i="3" s="1"/>
  <c r="O89" i="3" s="1"/>
  <c r="G89" i="3" l="1"/>
  <c r="D89" i="3"/>
  <c r="E89" i="3" s="1"/>
  <c r="F90" i="3" s="1"/>
  <c r="Y89" i="3"/>
  <c r="V89" i="3"/>
  <c r="W89" i="3" s="1"/>
  <c r="X90" i="3" s="1"/>
  <c r="M89" i="3"/>
  <c r="N89" i="3" s="1"/>
  <c r="O90" i="3"/>
  <c r="P89" i="3"/>
  <c r="V90" i="3" l="1"/>
  <c r="W90" i="3" s="1"/>
  <c r="X91" i="3"/>
  <c r="Y90" i="3"/>
  <c r="G90" i="3"/>
  <c r="D90" i="3"/>
  <c r="E90" i="3" s="1"/>
  <c r="F91" i="3" s="1"/>
  <c r="P90" i="3"/>
  <c r="M90" i="3"/>
  <c r="N90" i="3" s="1"/>
  <c r="O91" i="3" s="1"/>
  <c r="P91" i="3" l="1"/>
  <c r="M91" i="3"/>
  <c r="N91" i="3" s="1"/>
  <c r="O92" i="3" s="1"/>
  <c r="G91" i="3"/>
  <c r="D91" i="3"/>
  <c r="E91" i="3" s="1"/>
  <c r="F92" i="3"/>
  <c r="Y91" i="3"/>
  <c r="V91" i="3"/>
  <c r="W91" i="3" s="1"/>
  <c r="X92" i="3" s="1"/>
  <c r="P92" i="3" l="1"/>
  <c r="M92" i="3"/>
  <c r="N92" i="3" s="1"/>
  <c r="O93" i="3" s="1"/>
  <c r="Y92" i="3"/>
  <c r="V92" i="3"/>
  <c r="W92" i="3" s="1"/>
  <c r="X93" i="3" s="1"/>
  <c r="D92" i="3"/>
  <c r="E92" i="3" s="1"/>
  <c r="F93" i="3" s="1"/>
  <c r="G92" i="3"/>
  <c r="G93" i="3" l="1"/>
  <c r="D93" i="3"/>
  <c r="E93" i="3" s="1"/>
  <c r="F94" i="3" s="1"/>
  <c r="Y93" i="3"/>
  <c r="V93" i="3"/>
  <c r="W93" i="3" s="1"/>
  <c r="X94" i="3" s="1"/>
  <c r="M93" i="3"/>
  <c r="N93" i="3" s="1"/>
  <c r="O94" i="3" s="1"/>
  <c r="P93" i="3"/>
  <c r="P94" i="3" l="1"/>
  <c r="M94" i="3"/>
  <c r="N94" i="3" s="1"/>
  <c r="O95" i="3" s="1"/>
  <c r="V94" i="3"/>
  <c r="W94" i="3" s="1"/>
  <c r="X95" i="3" s="1"/>
  <c r="Y94" i="3"/>
  <c r="G94" i="3"/>
  <c r="D94" i="3"/>
  <c r="E94" i="3" s="1"/>
  <c r="F95" i="3" s="1"/>
  <c r="Y95" i="3" l="1"/>
  <c r="V95" i="3"/>
  <c r="W95" i="3" s="1"/>
  <c r="X96" i="3" s="1"/>
  <c r="P95" i="3"/>
  <c r="M95" i="3"/>
  <c r="N95" i="3" s="1"/>
  <c r="O96" i="3" s="1"/>
  <c r="D95" i="3"/>
  <c r="E95" i="3" s="1"/>
  <c r="F96" i="3" s="1"/>
  <c r="G95" i="3"/>
  <c r="D96" i="3" l="1"/>
  <c r="E96" i="3" s="1"/>
  <c r="F97" i="3" s="1"/>
  <c r="G96" i="3"/>
  <c r="M96" i="3"/>
  <c r="N96" i="3" s="1"/>
  <c r="O97" i="3" s="1"/>
  <c r="P96" i="3"/>
  <c r="X97" i="3"/>
  <c r="Y96" i="3"/>
  <c r="V96" i="3"/>
  <c r="W96" i="3" s="1"/>
  <c r="V97" i="3" l="1"/>
  <c r="W97" i="3" s="1"/>
  <c r="X98" i="3" s="1"/>
  <c r="Y97" i="3"/>
  <c r="M97" i="3"/>
  <c r="N97" i="3" s="1"/>
  <c r="O98" i="3" s="1"/>
  <c r="P97" i="3"/>
  <c r="F98" i="3"/>
  <c r="G97" i="3"/>
  <c r="D97" i="3"/>
  <c r="E97" i="3" s="1"/>
  <c r="G98" i="3" l="1"/>
  <c r="D98" i="3"/>
  <c r="E98" i="3" s="1"/>
  <c r="F99" i="3" s="1"/>
  <c r="P98" i="3"/>
  <c r="M98" i="3"/>
  <c r="N98" i="3" s="1"/>
  <c r="O99" i="3" s="1"/>
  <c r="V98" i="3"/>
  <c r="W98" i="3" s="1"/>
  <c r="X99" i="3" s="1"/>
  <c r="Y98" i="3"/>
  <c r="Y99" i="3" l="1"/>
  <c r="V99" i="3"/>
  <c r="W99" i="3" s="1"/>
  <c r="X100" i="3" s="1"/>
  <c r="P99" i="3"/>
  <c r="M99" i="3"/>
  <c r="N99" i="3" s="1"/>
  <c r="O100" i="3" s="1"/>
  <c r="D99" i="3"/>
  <c r="E99" i="3" s="1"/>
  <c r="F100" i="3"/>
  <c r="G99" i="3"/>
  <c r="M100" i="3" l="1"/>
  <c r="N100" i="3" s="1"/>
  <c r="O101" i="3" s="1"/>
  <c r="P100" i="3"/>
  <c r="Y100" i="3"/>
  <c r="V100" i="3"/>
  <c r="W100" i="3" s="1"/>
  <c r="X101" i="3" s="1"/>
  <c r="D100" i="3"/>
  <c r="E100" i="3" s="1"/>
  <c r="F101" i="3" s="1"/>
  <c r="G100" i="3"/>
  <c r="V101" i="3" l="1"/>
  <c r="W101" i="3" s="1"/>
  <c r="X102" i="3"/>
  <c r="Y101" i="3"/>
  <c r="G101" i="3"/>
  <c r="D101" i="3"/>
  <c r="E101" i="3" s="1"/>
  <c r="F102" i="3" s="1"/>
  <c r="M101" i="3"/>
  <c r="N101" i="3" s="1"/>
  <c r="O102" i="3" s="1"/>
  <c r="P101" i="3"/>
  <c r="P102" i="3" l="1"/>
  <c r="M102" i="3"/>
  <c r="N102" i="3" s="1"/>
  <c r="O103" i="3" s="1"/>
  <c r="G102" i="3"/>
  <c r="D102" i="3"/>
  <c r="E102" i="3" s="1"/>
  <c r="F103" i="3" s="1"/>
  <c r="V102" i="3"/>
  <c r="W102" i="3" s="1"/>
  <c r="X103" i="3" s="1"/>
  <c r="Y102" i="3"/>
  <c r="Y103" i="3" l="1"/>
  <c r="V103" i="3"/>
  <c r="W103" i="3" s="1"/>
  <c r="X104" i="3" s="1"/>
  <c r="D103" i="3"/>
  <c r="E103" i="3" s="1"/>
  <c r="G103" i="3"/>
  <c r="F104" i="3"/>
  <c r="P103" i="3"/>
  <c r="M103" i="3"/>
  <c r="N103" i="3" s="1"/>
  <c r="O104" i="3" s="1"/>
  <c r="Y104" i="3" l="1"/>
  <c r="V104" i="3"/>
  <c r="W104" i="3" s="1"/>
  <c r="X105" i="3" s="1"/>
  <c r="M104" i="3"/>
  <c r="N104" i="3" s="1"/>
  <c r="O105" i="3" s="1"/>
  <c r="P104" i="3"/>
  <c r="D104" i="3"/>
  <c r="E104" i="3" s="1"/>
  <c r="F105" i="3" s="1"/>
  <c r="G104" i="3"/>
  <c r="G105" i="3" l="1"/>
  <c r="D105" i="3"/>
  <c r="E105" i="3" s="1"/>
  <c r="F106" i="3" s="1"/>
  <c r="M105" i="3"/>
  <c r="N105" i="3" s="1"/>
  <c r="O106" i="3" s="1"/>
  <c r="P105" i="3"/>
  <c r="V105" i="3"/>
  <c r="W105" i="3" s="1"/>
  <c r="X106" i="3" s="1"/>
  <c r="Y105" i="3"/>
  <c r="V106" i="3" l="1"/>
  <c r="W106" i="3" s="1"/>
  <c r="Y106" i="3"/>
  <c r="X107" i="3"/>
  <c r="P106" i="3"/>
  <c r="M106" i="3"/>
  <c r="N106" i="3" s="1"/>
  <c r="O107" i="3" s="1"/>
  <c r="G106" i="3"/>
  <c r="D106" i="3"/>
  <c r="E106" i="3" s="1"/>
  <c r="F107" i="3" s="1"/>
  <c r="P107" i="3" l="1"/>
  <c r="M107" i="3"/>
  <c r="N107" i="3" s="1"/>
  <c r="O108" i="3" s="1"/>
  <c r="D107" i="3"/>
  <c r="E107" i="3" s="1"/>
  <c r="F108" i="3" s="1"/>
  <c r="G107" i="3"/>
  <c r="Y107" i="3"/>
  <c r="V107" i="3"/>
  <c r="W107" i="3" s="1"/>
  <c r="X108" i="3" s="1"/>
  <c r="D108" i="3" l="1"/>
  <c r="E108" i="3" s="1"/>
  <c r="F109" i="3" s="1"/>
  <c r="G108" i="3"/>
  <c r="M108" i="3"/>
  <c r="N108" i="3" s="1"/>
  <c r="O109" i="3" s="1"/>
  <c r="P108" i="3"/>
  <c r="Y108" i="3"/>
  <c r="V108" i="3"/>
  <c r="W108" i="3" s="1"/>
  <c r="X109" i="3" s="1"/>
  <c r="M109" i="3" l="1"/>
  <c r="N109" i="3" s="1"/>
  <c r="O110" i="3" s="1"/>
  <c r="P109" i="3"/>
  <c r="V109" i="3"/>
  <c r="W109" i="3" s="1"/>
  <c r="Y109" i="3"/>
  <c r="X110" i="3"/>
  <c r="G109" i="3"/>
  <c r="D109" i="3"/>
  <c r="E109" i="3" s="1"/>
  <c r="F110" i="3" s="1"/>
  <c r="G110" i="3" l="1"/>
  <c r="D110" i="3"/>
  <c r="E110" i="3" s="1"/>
  <c r="F111" i="3" s="1"/>
  <c r="V110" i="3"/>
  <c r="W110" i="3" s="1"/>
  <c r="X111" i="3" s="1"/>
  <c r="Y110" i="3"/>
  <c r="P110" i="3"/>
  <c r="M110" i="3"/>
  <c r="N110" i="3" s="1"/>
  <c r="O111" i="3" s="1"/>
  <c r="D111" i="3" l="1"/>
  <c r="E111" i="3" s="1"/>
  <c r="F112" i="3" s="1"/>
  <c r="G111" i="3"/>
  <c r="P111" i="3"/>
  <c r="M111" i="3"/>
  <c r="N111" i="3" s="1"/>
  <c r="O112" i="3" s="1"/>
  <c r="Y111" i="3"/>
  <c r="V111" i="3"/>
  <c r="W111" i="3" s="1"/>
  <c r="X112" i="3" s="1"/>
  <c r="M112" i="3" l="1"/>
  <c r="N112" i="3" s="1"/>
  <c r="O113" i="3" s="1"/>
  <c r="P112" i="3"/>
  <c r="Y112" i="3"/>
  <c r="V112" i="3"/>
  <c r="W112" i="3" s="1"/>
  <c r="X113" i="3" s="1"/>
  <c r="D112" i="3"/>
  <c r="E112" i="3" s="1"/>
  <c r="F113" i="3" s="1"/>
  <c r="G112" i="3"/>
  <c r="V113" i="3" l="1"/>
  <c r="W113" i="3" s="1"/>
  <c r="Y113" i="3"/>
  <c r="X114" i="3"/>
  <c r="G113" i="3"/>
  <c r="D113" i="3"/>
  <c r="E113" i="3" s="1"/>
  <c r="F114" i="3" s="1"/>
  <c r="M113" i="3"/>
  <c r="N113" i="3" s="1"/>
  <c r="O114" i="3"/>
  <c r="P113" i="3"/>
  <c r="G114" i="3" l="1"/>
  <c r="D114" i="3"/>
  <c r="E114" i="3" s="1"/>
  <c r="F115" i="3" s="1"/>
  <c r="P114" i="3"/>
  <c r="M114" i="3"/>
  <c r="N114" i="3" s="1"/>
  <c r="O115" i="3" s="1"/>
  <c r="V114" i="3"/>
  <c r="W114" i="3" s="1"/>
  <c r="X115" i="3" s="1"/>
  <c r="Y114" i="3"/>
  <c r="P115" i="3" l="1"/>
  <c r="M115" i="3"/>
  <c r="N115" i="3" s="1"/>
  <c r="O116" i="3" s="1"/>
  <c r="Y115" i="3"/>
  <c r="V115" i="3"/>
  <c r="W115" i="3" s="1"/>
  <c r="X116" i="3" s="1"/>
  <c r="D115" i="3"/>
  <c r="E115" i="3" s="1"/>
  <c r="F116" i="3"/>
  <c r="G115" i="3"/>
  <c r="Y116" i="3" l="1"/>
  <c r="V116" i="3"/>
  <c r="W116" i="3" s="1"/>
  <c r="X117" i="3" s="1"/>
  <c r="M116" i="3"/>
  <c r="N116" i="3" s="1"/>
  <c r="O117" i="3" s="1"/>
  <c r="P116" i="3"/>
  <c r="D116" i="3"/>
  <c r="E116" i="3" s="1"/>
  <c r="F117" i="3"/>
  <c r="G116" i="3"/>
  <c r="M117" i="3" l="1"/>
  <c r="N117" i="3" s="1"/>
  <c r="O118" i="3"/>
  <c r="P117" i="3"/>
  <c r="V117" i="3"/>
  <c r="W117" i="3" s="1"/>
  <c r="X118" i="3"/>
  <c r="Y117" i="3"/>
  <c r="F118" i="3"/>
  <c r="G117" i="3"/>
  <c r="D117" i="3"/>
  <c r="E117" i="3" s="1"/>
  <c r="O119" i="3" l="1"/>
  <c r="P118" i="3"/>
  <c r="M118" i="3"/>
  <c r="N118" i="3" s="1"/>
  <c r="G118" i="3"/>
  <c r="D118" i="3"/>
  <c r="E118" i="3" s="1"/>
  <c r="F119" i="3" s="1"/>
  <c r="V118" i="3"/>
  <c r="W118" i="3" s="1"/>
  <c r="X119" i="3"/>
  <c r="Y118" i="3"/>
  <c r="D119" i="3" l="1"/>
  <c r="E119" i="3" s="1"/>
  <c r="G119" i="3"/>
  <c r="F120" i="3"/>
  <c r="P119" i="3"/>
  <c r="M119" i="3"/>
  <c r="N119" i="3" s="1"/>
  <c r="O120" i="3" s="1"/>
  <c r="Y119" i="3"/>
  <c r="V119" i="3"/>
  <c r="W119" i="3" s="1"/>
  <c r="X120" i="3" s="1"/>
  <c r="M120" i="3" l="1"/>
  <c r="N120" i="3" s="1"/>
  <c r="O121" i="3" s="1"/>
  <c r="P120" i="3"/>
  <c r="Y120" i="3"/>
  <c r="V120" i="3"/>
  <c r="W120" i="3" s="1"/>
  <c r="X121" i="3" s="1"/>
  <c r="D120" i="3"/>
  <c r="E120" i="3" s="1"/>
  <c r="F121" i="3" s="1"/>
  <c r="G120" i="3"/>
  <c r="G121" i="3" l="1"/>
  <c r="D121" i="3"/>
  <c r="E121" i="3" s="1"/>
  <c r="F122" i="3" s="1"/>
  <c r="V121" i="3"/>
  <c r="W121" i="3" s="1"/>
  <c r="X122" i="3" s="1"/>
  <c r="Y121" i="3"/>
  <c r="M121" i="3"/>
  <c r="N121" i="3" s="1"/>
  <c r="O122" i="3"/>
  <c r="P121" i="3"/>
  <c r="V122" i="3" l="1"/>
  <c r="W122" i="3" s="1"/>
  <c r="X123" i="3" s="1"/>
  <c r="Y122" i="3"/>
  <c r="G122" i="3"/>
  <c r="D122" i="3"/>
  <c r="E122" i="3" s="1"/>
  <c r="F123" i="3" s="1"/>
  <c r="P122" i="3"/>
  <c r="M122" i="3"/>
  <c r="N122" i="3" s="1"/>
  <c r="O123" i="3" s="1"/>
  <c r="D123" i="3" l="1"/>
  <c r="E123" i="3" s="1"/>
  <c r="G123" i="3"/>
  <c r="F124" i="3"/>
  <c r="P123" i="3"/>
  <c r="M123" i="3"/>
  <c r="N123" i="3" s="1"/>
  <c r="O124" i="3" s="1"/>
  <c r="Y123" i="3"/>
  <c r="V123" i="3"/>
  <c r="W123" i="3" s="1"/>
  <c r="X124" i="3" s="1"/>
  <c r="M124" i="3" l="1"/>
  <c r="N124" i="3" s="1"/>
  <c r="P124" i="3"/>
  <c r="O125" i="3"/>
  <c r="Y124" i="3"/>
  <c r="V124" i="3"/>
  <c r="W124" i="3" s="1"/>
  <c r="X125" i="3" s="1"/>
  <c r="D124" i="3"/>
  <c r="E124" i="3" s="1"/>
  <c r="F125" i="3" s="1"/>
  <c r="G124" i="3"/>
  <c r="G125" i="3" l="1"/>
  <c r="D125" i="3"/>
  <c r="E125" i="3" s="1"/>
  <c r="F126" i="3" s="1"/>
  <c r="V125" i="3"/>
  <c r="W125" i="3" s="1"/>
  <c r="X126" i="3" s="1"/>
  <c r="Y125" i="3"/>
  <c r="M125" i="3"/>
  <c r="N125" i="3" s="1"/>
  <c r="O126" i="3" s="1"/>
  <c r="P125" i="3"/>
  <c r="V126" i="3" l="1"/>
  <c r="W126" i="3" s="1"/>
  <c r="X127" i="3"/>
  <c r="Y126" i="3"/>
  <c r="G126" i="3"/>
  <c r="D126" i="3"/>
  <c r="E126" i="3" s="1"/>
  <c r="F127" i="3" s="1"/>
  <c r="P126" i="3"/>
  <c r="M126" i="3"/>
  <c r="N126" i="3" s="1"/>
  <c r="O127" i="3" s="1"/>
  <c r="D127" i="3" l="1"/>
  <c r="E127" i="3" s="1"/>
  <c r="G127" i="3"/>
  <c r="F128" i="3"/>
  <c r="P127" i="3"/>
  <c r="M127" i="3"/>
  <c r="N127" i="3" s="1"/>
  <c r="O128" i="3" s="1"/>
  <c r="Y127" i="3"/>
  <c r="V127" i="3"/>
  <c r="W127" i="3" s="1"/>
  <c r="X128" i="3" s="1"/>
  <c r="M128" i="3" l="1"/>
  <c r="N128" i="3" s="1"/>
  <c r="O129" i="3" s="1"/>
  <c r="P128" i="3"/>
  <c r="Y128" i="3"/>
  <c r="V128" i="3"/>
  <c r="W128" i="3" s="1"/>
  <c r="X129" i="3" s="1"/>
  <c r="D128" i="3"/>
  <c r="E128" i="3" s="1"/>
  <c r="F129" i="3" s="1"/>
  <c r="G128" i="3"/>
  <c r="V129" i="3" l="1"/>
  <c r="W129" i="3" s="1"/>
  <c r="X130" i="3" s="1"/>
  <c r="Y129" i="3"/>
  <c r="G129" i="3"/>
  <c r="D129" i="3"/>
  <c r="E129" i="3" s="1"/>
  <c r="F130" i="3" s="1"/>
  <c r="M129" i="3"/>
  <c r="N129" i="3" s="1"/>
  <c r="O130" i="3" s="1"/>
  <c r="P129" i="3"/>
  <c r="P130" i="3" l="1"/>
  <c r="M130" i="3"/>
  <c r="N130" i="3" s="1"/>
  <c r="O131" i="3" s="1"/>
  <c r="G130" i="3"/>
  <c r="D130" i="3"/>
  <c r="E130" i="3" s="1"/>
  <c r="F131" i="3" s="1"/>
  <c r="V130" i="3"/>
  <c r="W130" i="3" s="1"/>
  <c r="X131" i="3" s="1"/>
  <c r="Y130" i="3"/>
  <c r="Y131" i="3" l="1"/>
  <c r="V131" i="3"/>
  <c r="W131" i="3" s="1"/>
  <c r="X132" i="3" s="1"/>
  <c r="D131" i="3"/>
  <c r="E131" i="3" s="1"/>
  <c r="F132" i="3" s="1"/>
  <c r="G131" i="3"/>
  <c r="P131" i="3"/>
  <c r="M131" i="3"/>
  <c r="N131" i="3" s="1"/>
  <c r="O132" i="3" s="1"/>
  <c r="D132" i="3" l="1"/>
  <c r="E132" i="3" s="1"/>
  <c r="F133" i="3" s="1"/>
  <c r="G132" i="3"/>
  <c r="Y132" i="3"/>
  <c r="V132" i="3"/>
  <c r="W132" i="3" s="1"/>
  <c r="X133" i="3" s="1"/>
  <c r="M132" i="3"/>
  <c r="N132" i="3" s="1"/>
  <c r="O133" i="3" s="1"/>
  <c r="P132" i="3"/>
  <c r="M133" i="3" l="1"/>
  <c r="N133" i="3" s="1"/>
  <c r="O134" i="3"/>
  <c r="P133" i="3"/>
  <c r="V133" i="3"/>
  <c r="W133" i="3" s="1"/>
  <c r="X134" i="3" s="1"/>
  <c r="Y133" i="3"/>
  <c r="G133" i="3"/>
  <c r="D133" i="3"/>
  <c r="E133" i="3" s="1"/>
  <c r="F134" i="3" s="1"/>
  <c r="V134" i="3" l="1"/>
  <c r="W134" i="3" s="1"/>
  <c r="Y134" i="3"/>
  <c r="X135" i="3"/>
  <c r="P134" i="3"/>
  <c r="M134" i="3"/>
  <c r="N134" i="3" s="1"/>
  <c r="O135" i="3" s="1"/>
  <c r="G134" i="3"/>
  <c r="D134" i="3"/>
  <c r="E134" i="3" s="1"/>
  <c r="F135" i="3" s="1"/>
  <c r="P135" i="3" l="1"/>
  <c r="M135" i="3"/>
  <c r="N135" i="3" s="1"/>
  <c r="O136" i="3" s="1"/>
  <c r="D135" i="3"/>
  <c r="E135" i="3" s="1"/>
  <c r="G135" i="3"/>
  <c r="F136" i="3"/>
  <c r="V135" i="3"/>
  <c r="W135" i="3" s="1"/>
  <c r="X136" i="3" s="1"/>
  <c r="Y135" i="3"/>
  <c r="V136" i="3" l="1"/>
  <c r="W136" i="3" s="1"/>
  <c r="X137" i="3" s="1"/>
  <c r="Y136" i="3"/>
  <c r="M136" i="3"/>
  <c r="N136" i="3" s="1"/>
  <c r="P136" i="3"/>
  <c r="O137" i="3"/>
  <c r="G136" i="3"/>
  <c r="D136" i="3"/>
  <c r="E136" i="3" s="1"/>
  <c r="F137" i="3" s="1"/>
  <c r="G137" i="3" l="1"/>
  <c r="D137" i="3"/>
  <c r="E137" i="3" s="1"/>
  <c r="F138" i="3" s="1"/>
  <c r="V137" i="3"/>
  <c r="W137" i="3" s="1"/>
  <c r="X138" i="3" s="1"/>
  <c r="Y137" i="3"/>
  <c r="P137" i="3"/>
  <c r="M137" i="3"/>
  <c r="N137" i="3" s="1"/>
  <c r="O138" i="3" s="1"/>
  <c r="V138" i="3" l="1"/>
  <c r="W138" i="3" s="1"/>
  <c r="Y138" i="3"/>
  <c r="X139" i="3"/>
  <c r="G138" i="3"/>
  <c r="D138" i="3"/>
  <c r="E138" i="3" s="1"/>
  <c r="F139" i="3" s="1"/>
  <c r="P138" i="3"/>
  <c r="M138" i="3"/>
  <c r="N138" i="3" s="1"/>
  <c r="O139" i="3" s="1"/>
  <c r="D139" i="3" l="1"/>
  <c r="E139" i="3" s="1"/>
  <c r="G139" i="3"/>
  <c r="F140" i="3"/>
  <c r="P139" i="3"/>
  <c r="M139" i="3"/>
  <c r="N139" i="3" s="1"/>
  <c r="O140" i="3" s="1"/>
  <c r="V139" i="3"/>
  <c r="W139" i="3" s="1"/>
  <c r="X140" i="3" s="1"/>
  <c r="Y139" i="3"/>
  <c r="Y140" i="3" l="1"/>
  <c r="V140" i="3"/>
  <c r="W140" i="3" s="1"/>
  <c r="X141" i="3" s="1"/>
  <c r="M140" i="3"/>
  <c r="N140" i="3" s="1"/>
  <c r="O141" i="3" s="1"/>
  <c r="P140" i="3"/>
  <c r="G140" i="3"/>
  <c r="D140" i="3"/>
  <c r="E140" i="3" s="1"/>
  <c r="F141" i="3" s="1"/>
  <c r="V141" i="3" l="1"/>
  <c r="W141" i="3" s="1"/>
  <c r="X142" i="3" s="1"/>
  <c r="Y141" i="3"/>
  <c r="G141" i="3"/>
  <c r="D141" i="3"/>
  <c r="E141" i="3" s="1"/>
  <c r="F142" i="3" s="1"/>
  <c r="P141" i="3"/>
  <c r="M141" i="3"/>
  <c r="N141" i="3" s="1"/>
  <c r="O142" i="3" s="1"/>
  <c r="P142" i="3" l="1"/>
  <c r="M142" i="3"/>
  <c r="N142" i="3" s="1"/>
  <c r="O143" i="3" s="1"/>
  <c r="D142" i="3"/>
  <c r="E142" i="3" s="1"/>
  <c r="F143" i="3" s="1"/>
  <c r="G142" i="3"/>
  <c r="Y142" i="3"/>
  <c r="V142" i="3"/>
  <c r="W142" i="3" s="1"/>
  <c r="X143" i="3" s="1"/>
  <c r="Y143" i="3" l="1"/>
  <c r="V143" i="3"/>
  <c r="W143" i="3" s="1"/>
  <c r="X144" i="3" s="1"/>
  <c r="D143" i="3"/>
  <c r="E143" i="3" s="1"/>
  <c r="G143" i="3"/>
  <c r="F144" i="3"/>
  <c r="M143" i="3"/>
  <c r="N143" i="3" s="1"/>
  <c r="O144" i="3" s="1"/>
  <c r="P143" i="3"/>
  <c r="M144" i="3" l="1"/>
  <c r="N144" i="3" s="1"/>
  <c r="O145" i="3" s="1"/>
  <c r="P144" i="3"/>
  <c r="Y144" i="3"/>
  <c r="V144" i="3"/>
  <c r="W144" i="3" s="1"/>
  <c r="X145" i="3" s="1"/>
  <c r="G144" i="3"/>
  <c r="D144" i="3"/>
  <c r="E144" i="3" s="1"/>
  <c r="F145" i="3" s="1"/>
  <c r="G145" i="3" l="1"/>
  <c r="D145" i="3"/>
  <c r="E145" i="3" s="1"/>
  <c r="F146" i="3" s="1"/>
  <c r="V145" i="3"/>
  <c r="W145" i="3" s="1"/>
  <c r="X146" i="3" s="1"/>
  <c r="Y145" i="3"/>
  <c r="P145" i="3"/>
  <c r="M145" i="3"/>
  <c r="N145" i="3" s="1"/>
  <c r="O146" i="3" s="1"/>
  <c r="D146" i="3" l="1"/>
  <c r="E146" i="3" s="1"/>
  <c r="F147" i="3"/>
  <c r="G146" i="3"/>
  <c r="P146" i="3"/>
  <c r="M146" i="3"/>
  <c r="N146" i="3" s="1"/>
  <c r="O147" i="3" s="1"/>
  <c r="Y146" i="3"/>
  <c r="V146" i="3"/>
  <c r="W146" i="3" s="1"/>
  <c r="X147" i="3" s="1"/>
  <c r="M147" i="3" l="1"/>
  <c r="N147" i="3" s="1"/>
  <c r="O148" i="3" s="1"/>
  <c r="P147" i="3"/>
  <c r="Y147" i="3"/>
  <c r="V147" i="3"/>
  <c r="W147" i="3" s="1"/>
  <c r="X148" i="3" s="1"/>
  <c r="D147" i="3"/>
  <c r="E147" i="3" s="1"/>
  <c r="F148" i="3" s="1"/>
  <c r="G147" i="3"/>
  <c r="G148" i="3" l="1"/>
  <c r="D148" i="3"/>
  <c r="E148" i="3" s="1"/>
  <c r="F149" i="3" s="1"/>
  <c r="V148" i="3"/>
  <c r="W148" i="3" s="1"/>
  <c r="X149" i="3" s="1"/>
  <c r="Y148" i="3"/>
  <c r="M148" i="3"/>
  <c r="N148" i="3" s="1"/>
  <c r="O149" i="3" s="1"/>
  <c r="P148" i="3"/>
  <c r="V149" i="3" l="1"/>
  <c r="W149" i="3" s="1"/>
  <c r="X150" i="3" s="1"/>
  <c r="Y149" i="3"/>
  <c r="G149" i="3"/>
  <c r="D149" i="3"/>
  <c r="E149" i="3" s="1"/>
  <c r="F150" i="3" s="1"/>
  <c r="O150" i="3"/>
  <c r="P149" i="3"/>
  <c r="M149" i="3"/>
  <c r="N149" i="3" s="1"/>
  <c r="D150" i="3" l="1"/>
  <c r="E150" i="3" s="1"/>
  <c r="F151" i="3" s="1"/>
  <c r="G150" i="3"/>
  <c r="P150" i="3"/>
  <c r="M150" i="3"/>
  <c r="N150" i="3" s="1"/>
  <c r="O151" i="3" s="1"/>
  <c r="Y150" i="3"/>
  <c r="V150" i="3"/>
  <c r="W150" i="3" s="1"/>
  <c r="X151" i="3" s="1"/>
  <c r="M151" i="3" l="1"/>
  <c r="N151" i="3" s="1"/>
  <c r="P151" i="3"/>
  <c r="O152" i="3"/>
  <c r="Y151" i="3"/>
  <c r="V151" i="3"/>
  <c r="W151" i="3" s="1"/>
  <c r="X152" i="3" s="1"/>
  <c r="D151" i="3"/>
  <c r="E151" i="3" s="1"/>
  <c r="F152" i="3" s="1"/>
  <c r="G151" i="3"/>
  <c r="G152" i="3" l="1"/>
  <c r="D152" i="3"/>
  <c r="E152" i="3" s="1"/>
  <c r="F153" i="3" s="1"/>
  <c r="V152" i="3"/>
  <c r="W152" i="3" s="1"/>
  <c r="X153" i="3" s="1"/>
  <c r="Y152" i="3"/>
  <c r="M152" i="3"/>
  <c r="N152" i="3" s="1"/>
  <c r="O153" i="3" s="1"/>
  <c r="P152" i="3"/>
  <c r="O154" i="3" l="1"/>
  <c r="P153" i="3"/>
  <c r="M153" i="3"/>
  <c r="N153" i="3" s="1"/>
  <c r="V153" i="3"/>
  <c r="W153" i="3" s="1"/>
  <c r="X154" i="3"/>
  <c r="Y153" i="3"/>
  <c r="G153" i="3"/>
  <c r="D153" i="3"/>
  <c r="E153" i="3" s="1"/>
  <c r="F154" i="3" s="1"/>
  <c r="D154" i="3" l="1"/>
  <c r="E154" i="3" s="1"/>
  <c r="F155" i="3" s="1"/>
  <c r="G154" i="3"/>
  <c r="Y154" i="3"/>
  <c r="V154" i="3"/>
  <c r="W154" i="3" s="1"/>
  <c r="X155" i="3" s="1"/>
  <c r="P154" i="3"/>
  <c r="M154" i="3"/>
  <c r="N154" i="3" s="1"/>
  <c r="O155" i="3" s="1"/>
  <c r="Y155" i="3" l="1"/>
  <c r="V155" i="3"/>
  <c r="W155" i="3" s="1"/>
  <c r="X156" i="3" s="1"/>
  <c r="M155" i="3"/>
  <c r="N155" i="3" s="1"/>
  <c r="O156" i="3" s="1"/>
  <c r="P155" i="3"/>
  <c r="D155" i="3"/>
  <c r="E155" i="3" s="1"/>
  <c r="F156" i="3"/>
  <c r="G155" i="3"/>
  <c r="M156" i="3" l="1"/>
  <c r="N156" i="3" s="1"/>
  <c r="O157" i="3" s="1"/>
  <c r="P156" i="3"/>
  <c r="V156" i="3"/>
  <c r="W156" i="3" s="1"/>
  <c r="X157" i="3" s="1"/>
  <c r="Y156" i="3"/>
  <c r="F157" i="3"/>
  <c r="G156" i="3"/>
  <c r="D156" i="3"/>
  <c r="E156" i="3" s="1"/>
  <c r="G157" i="3" l="1"/>
  <c r="D157" i="3"/>
  <c r="E157" i="3" s="1"/>
  <c r="F158" i="3" s="1"/>
  <c r="V157" i="3"/>
  <c r="W157" i="3" s="1"/>
  <c r="X158" i="3" s="1"/>
  <c r="Y157" i="3"/>
  <c r="P157" i="3"/>
  <c r="M157" i="3"/>
  <c r="N157" i="3" s="1"/>
  <c r="O158" i="3" s="1"/>
  <c r="Y158" i="3" l="1"/>
  <c r="V158" i="3"/>
  <c r="W158" i="3" s="1"/>
  <c r="X159" i="3" s="1"/>
  <c r="D158" i="3"/>
  <c r="E158" i="3" s="1"/>
  <c r="F159" i="3"/>
  <c r="G158" i="3"/>
  <c r="P158" i="3"/>
  <c r="M158" i="3"/>
  <c r="N158" i="3" s="1"/>
  <c r="O159" i="3" s="1"/>
  <c r="Y159" i="3" l="1"/>
  <c r="V159" i="3"/>
  <c r="W159" i="3" s="1"/>
  <c r="X160" i="3" s="1"/>
  <c r="M159" i="3"/>
  <c r="N159" i="3" s="1"/>
  <c r="O160" i="3" s="1"/>
  <c r="P159" i="3"/>
  <c r="D159" i="3"/>
  <c r="E159" i="3" s="1"/>
  <c r="F160" i="3"/>
  <c r="G159" i="3"/>
  <c r="M160" i="3" l="1"/>
  <c r="N160" i="3" s="1"/>
  <c r="O161" i="3" s="1"/>
  <c r="P160" i="3"/>
  <c r="V160" i="3"/>
  <c r="W160" i="3" s="1"/>
  <c r="Y160" i="3"/>
  <c r="X161" i="3"/>
  <c r="F161" i="3"/>
  <c r="G160" i="3"/>
  <c r="D160" i="3"/>
  <c r="E160" i="3" s="1"/>
  <c r="G161" i="3" l="1"/>
  <c r="D161" i="3"/>
  <c r="E161" i="3" s="1"/>
  <c r="F162" i="3" s="1"/>
  <c r="V161" i="3"/>
  <c r="W161" i="3" s="1"/>
  <c r="X162" i="3" s="1"/>
  <c r="Y161" i="3"/>
  <c r="P161" i="3"/>
  <c r="M161" i="3"/>
  <c r="N161" i="3" s="1"/>
  <c r="O162" i="3" s="1"/>
  <c r="Y162" i="3" l="1"/>
  <c r="V162" i="3"/>
  <c r="W162" i="3" s="1"/>
  <c r="X163" i="3" s="1"/>
  <c r="D162" i="3"/>
  <c r="E162" i="3" s="1"/>
  <c r="F163" i="3" s="1"/>
  <c r="G162" i="3"/>
  <c r="P162" i="3"/>
  <c r="M162" i="3"/>
  <c r="N162" i="3" s="1"/>
  <c r="O163" i="3" s="1"/>
  <c r="D163" i="3" l="1"/>
  <c r="E163" i="3" s="1"/>
  <c r="F164" i="3" s="1"/>
  <c r="G163" i="3"/>
  <c r="Y163" i="3"/>
  <c r="V163" i="3"/>
  <c r="W163" i="3" s="1"/>
  <c r="X164" i="3" s="1"/>
  <c r="M163" i="3"/>
  <c r="N163" i="3" s="1"/>
  <c r="O164" i="3" s="1"/>
  <c r="P163" i="3"/>
  <c r="M164" i="3" l="1"/>
  <c r="N164" i="3" s="1"/>
  <c r="O165" i="3" s="1"/>
  <c r="P164" i="3"/>
  <c r="V164" i="3"/>
  <c r="W164" i="3" s="1"/>
  <c r="X165" i="3" s="1"/>
  <c r="Y164" i="3"/>
  <c r="G164" i="3"/>
  <c r="D164" i="3"/>
  <c r="E164" i="3" s="1"/>
  <c r="F165" i="3" s="1"/>
  <c r="V165" i="3" l="1"/>
  <c r="W165" i="3" s="1"/>
  <c r="X166" i="3" s="1"/>
  <c r="Y165" i="3"/>
  <c r="P165" i="3"/>
  <c r="M165" i="3"/>
  <c r="N165" i="3" s="1"/>
  <c r="O166" i="3" s="1"/>
  <c r="G165" i="3"/>
  <c r="D165" i="3"/>
  <c r="E165" i="3" s="1"/>
  <c r="F166" i="3" s="1"/>
  <c r="D166" i="3" l="1"/>
  <c r="E166" i="3" s="1"/>
  <c r="F167" i="3" s="1"/>
  <c r="G166" i="3"/>
  <c r="P166" i="3"/>
  <c r="M166" i="3"/>
  <c r="N166" i="3" s="1"/>
  <c r="O167" i="3" s="1"/>
  <c r="Y166" i="3"/>
  <c r="V166" i="3"/>
  <c r="W166" i="3" s="1"/>
  <c r="X167" i="3" s="1"/>
  <c r="P167" i="3" l="1"/>
  <c r="M167" i="3"/>
  <c r="N167" i="3" s="1"/>
  <c r="O168" i="3" s="1"/>
  <c r="D167" i="3"/>
  <c r="E167" i="3" s="1"/>
  <c r="F168" i="3" s="1"/>
  <c r="G167" i="3"/>
  <c r="V167" i="3"/>
  <c r="W167" i="3" s="1"/>
  <c r="X168" i="3" s="1"/>
  <c r="Y167" i="3"/>
  <c r="V168" i="3" l="1"/>
  <c r="W168" i="3" s="1"/>
  <c r="X169" i="3" s="1"/>
  <c r="Y168" i="3"/>
  <c r="G168" i="3"/>
  <c r="D168" i="3"/>
  <c r="E168" i="3" s="1"/>
  <c r="F169" i="3" s="1"/>
  <c r="P168" i="3"/>
  <c r="M168" i="3"/>
  <c r="N168" i="3" s="1"/>
  <c r="O169" i="3" s="1"/>
  <c r="P169" i="3" l="1"/>
  <c r="M169" i="3"/>
  <c r="N169" i="3" s="1"/>
  <c r="O170" i="3" s="1"/>
  <c r="G169" i="3"/>
  <c r="D169" i="3"/>
  <c r="E169" i="3" s="1"/>
  <c r="F170" i="3" s="1"/>
  <c r="Y169" i="3"/>
  <c r="V169" i="3"/>
  <c r="W169" i="3" s="1"/>
  <c r="X170" i="3" s="1"/>
  <c r="D170" i="3" l="1"/>
  <c r="E170" i="3" s="1"/>
  <c r="F171" i="3"/>
  <c r="G170" i="3"/>
  <c r="M170" i="3"/>
  <c r="N170" i="3" s="1"/>
  <c r="P170" i="3"/>
  <c r="O171" i="3"/>
  <c r="X171" i="3"/>
  <c r="Y170" i="3"/>
  <c r="V170" i="3"/>
  <c r="W170" i="3" s="1"/>
  <c r="M171" i="3" l="1"/>
  <c r="N171" i="3" s="1"/>
  <c r="O172" i="3" s="1"/>
  <c r="P171" i="3"/>
  <c r="G171" i="3"/>
  <c r="D171" i="3"/>
  <c r="E171" i="3" s="1"/>
  <c r="F172" i="3" s="1"/>
  <c r="V171" i="3"/>
  <c r="W171" i="3" s="1"/>
  <c r="X172" i="3" s="1"/>
  <c r="Y171" i="3"/>
  <c r="V172" i="3" l="1"/>
  <c r="W172" i="3" s="1"/>
  <c r="X173" i="3" s="1"/>
  <c r="Y172" i="3"/>
  <c r="G172" i="3"/>
  <c r="D172" i="3"/>
  <c r="E172" i="3" s="1"/>
  <c r="F173" i="3" s="1"/>
  <c r="P172" i="3"/>
  <c r="M172" i="3"/>
  <c r="N172" i="3" s="1"/>
  <c r="O173" i="3" s="1"/>
  <c r="D173" i="3" l="1"/>
  <c r="E173" i="3" s="1"/>
  <c r="F174" i="3"/>
  <c r="G173" i="3"/>
  <c r="P173" i="3"/>
  <c r="M173" i="3"/>
  <c r="N173" i="3" s="1"/>
  <c r="O174" i="3" s="1"/>
  <c r="Y173" i="3"/>
  <c r="V173" i="3"/>
  <c r="W173" i="3" s="1"/>
  <c r="X174" i="3" s="1"/>
  <c r="M174" i="3" l="1"/>
  <c r="N174" i="3" s="1"/>
  <c r="P174" i="3"/>
  <c r="O175" i="3"/>
  <c r="D174" i="3"/>
  <c r="E174" i="3" s="1"/>
  <c r="F175" i="3" s="1"/>
  <c r="G174" i="3"/>
  <c r="Y174" i="3"/>
  <c r="V174" i="3"/>
  <c r="W174" i="3" s="1"/>
  <c r="X175" i="3" s="1"/>
  <c r="G175" i="3" l="1"/>
  <c r="D175" i="3"/>
  <c r="E175" i="3" s="1"/>
  <c r="F176" i="3" s="1"/>
  <c r="V175" i="3"/>
  <c r="W175" i="3" s="1"/>
  <c r="Y175" i="3"/>
  <c r="X176" i="3"/>
  <c r="M175" i="3"/>
  <c r="N175" i="3" s="1"/>
  <c r="O176" i="3" s="1"/>
  <c r="P175" i="3"/>
  <c r="P176" i="3" l="1"/>
  <c r="M176" i="3"/>
  <c r="N176" i="3" s="1"/>
  <c r="O177" i="3" s="1"/>
  <c r="G176" i="3"/>
  <c r="D176" i="3"/>
  <c r="E176" i="3" s="1"/>
  <c r="F177" i="3" s="1"/>
  <c r="V176" i="3"/>
  <c r="W176" i="3" s="1"/>
  <c r="X177" i="3" s="1"/>
  <c r="Y176" i="3"/>
  <c r="Y177" i="3" l="1"/>
  <c r="V177" i="3"/>
  <c r="W177" i="3" s="1"/>
  <c r="X178" i="3" s="1"/>
  <c r="D177" i="3"/>
  <c r="E177" i="3" s="1"/>
  <c r="F178" i="3" s="1"/>
  <c r="G177" i="3"/>
  <c r="P177" i="3"/>
  <c r="M177" i="3"/>
  <c r="N177" i="3" s="1"/>
  <c r="O178" i="3" s="1"/>
  <c r="Y178" i="3" l="1"/>
  <c r="V178" i="3"/>
  <c r="W178" i="3" s="1"/>
  <c r="X179" i="3" s="1"/>
  <c r="D178" i="3"/>
  <c r="E178" i="3" s="1"/>
  <c r="F179" i="3" s="1"/>
  <c r="G178" i="3"/>
  <c r="M178" i="3"/>
  <c r="N178" i="3" s="1"/>
  <c r="O179" i="3" s="1"/>
  <c r="P178" i="3"/>
  <c r="M179" i="3" l="1"/>
  <c r="N179" i="3" s="1"/>
  <c r="O180" i="3"/>
  <c r="P179" i="3"/>
  <c r="G179" i="3"/>
  <c r="D179" i="3"/>
  <c r="E179" i="3" s="1"/>
  <c r="F180" i="3" s="1"/>
  <c r="V179" i="3"/>
  <c r="W179" i="3" s="1"/>
  <c r="X180" i="3" s="1"/>
  <c r="Y179" i="3"/>
  <c r="V180" i="3" l="1"/>
  <c r="W180" i="3" s="1"/>
  <c r="X181" i="3"/>
  <c r="Y180" i="3"/>
  <c r="G180" i="3"/>
  <c r="D180" i="3"/>
  <c r="E180" i="3" s="1"/>
  <c r="F181" i="3" s="1"/>
  <c r="P180" i="3"/>
  <c r="M180" i="3"/>
  <c r="N180" i="3" s="1"/>
  <c r="O181" i="3" s="1"/>
  <c r="D181" i="3" l="1"/>
  <c r="E181" i="3" s="1"/>
  <c r="G181" i="3"/>
  <c r="F182" i="3"/>
  <c r="P181" i="3"/>
  <c r="M181" i="3"/>
  <c r="N181" i="3" s="1"/>
  <c r="O182" i="3" s="1"/>
  <c r="Y181" i="3"/>
  <c r="V181" i="3"/>
  <c r="W181" i="3" s="1"/>
  <c r="X182" i="3" s="1"/>
  <c r="M182" i="3" l="1"/>
  <c r="N182" i="3" s="1"/>
  <c r="O183" i="3"/>
  <c r="P182" i="3"/>
  <c r="Y182" i="3"/>
  <c r="V182" i="3"/>
  <c r="W182" i="3" s="1"/>
  <c r="D182" i="3"/>
  <c r="E182" i="3" s="1"/>
  <c r="F183" i="3" s="1"/>
  <c r="G182" i="3"/>
  <c r="G183" i="3" l="1"/>
  <c r="D183" i="3"/>
  <c r="E183" i="3" s="1"/>
  <c r="F184" i="3" s="1"/>
  <c r="M183" i="3"/>
  <c r="N183" i="3" s="1"/>
  <c r="O184" i="3" s="1"/>
  <c r="P183" i="3"/>
  <c r="P184" i="3" l="1"/>
  <c r="M184" i="3"/>
  <c r="N184" i="3" s="1"/>
  <c r="O185" i="3"/>
  <c r="D184" i="3"/>
  <c r="E184" i="3" s="1"/>
  <c r="F185" i="3" s="1"/>
  <c r="G184" i="3"/>
  <c r="G185" i="3" l="1"/>
  <c r="D185" i="3"/>
  <c r="E185" i="3" s="1"/>
  <c r="F186" i="3" s="1"/>
  <c r="M185" i="3"/>
  <c r="N185" i="3" s="1"/>
  <c r="O186" i="3" s="1"/>
  <c r="P185" i="3"/>
  <c r="P186" i="3" l="1"/>
  <c r="M186" i="3"/>
  <c r="N186" i="3" s="1"/>
  <c r="O187" i="3"/>
  <c r="D186" i="3"/>
  <c r="E186" i="3" s="1"/>
  <c r="F187" i="3"/>
  <c r="G186" i="3"/>
  <c r="M187" i="3" l="1"/>
  <c r="N187" i="3" s="1"/>
  <c r="O188" i="3"/>
  <c r="P187" i="3"/>
  <c r="G187" i="3"/>
  <c r="D187" i="3"/>
  <c r="E187" i="3" s="1"/>
  <c r="F188" i="3" s="1"/>
  <c r="D188" i="3" l="1"/>
  <c r="E188" i="3" s="1"/>
  <c r="F189" i="3"/>
  <c r="G188" i="3"/>
  <c r="P188" i="3"/>
  <c r="M188" i="3"/>
  <c r="N188" i="3" s="1"/>
  <c r="O189" i="3" s="1"/>
  <c r="M189" i="3" l="1"/>
  <c r="N189" i="3" s="1"/>
  <c r="O190" i="3"/>
  <c r="P189" i="3"/>
  <c r="G189" i="3"/>
  <c r="D189" i="3"/>
  <c r="E189" i="3" s="1"/>
  <c r="F190" i="3" s="1"/>
  <c r="D190" i="3" l="1"/>
  <c r="E190" i="3" s="1"/>
  <c r="F191" i="3" s="1"/>
  <c r="G190" i="3"/>
  <c r="P190" i="3"/>
  <c r="M190" i="3"/>
  <c r="N190" i="3" s="1"/>
  <c r="O191" i="3" s="1"/>
  <c r="M191" i="3" l="1"/>
  <c r="N191" i="3" s="1"/>
  <c r="O192" i="3"/>
  <c r="P191" i="3"/>
  <c r="G191" i="3"/>
  <c r="D191" i="3"/>
  <c r="E191" i="3" s="1"/>
  <c r="F192" i="3" s="1"/>
  <c r="G192" i="3" l="1"/>
  <c r="D192" i="3"/>
  <c r="E192" i="3" s="1"/>
  <c r="F193" i="3" s="1"/>
  <c r="P192" i="3"/>
  <c r="M192" i="3"/>
  <c r="N192" i="3" s="1"/>
  <c r="O193" i="3" s="1"/>
  <c r="P193" i="3" l="1"/>
  <c r="M193" i="3"/>
  <c r="N193" i="3" s="1"/>
  <c r="O194" i="3"/>
  <c r="D193" i="3"/>
  <c r="E193" i="3" s="1"/>
  <c r="F194" i="3" s="1"/>
  <c r="G193" i="3"/>
  <c r="D194" i="3" l="1"/>
  <c r="E194" i="3" s="1"/>
  <c r="F195" i="3"/>
  <c r="G194" i="3"/>
  <c r="P194" i="3"/>
  <c r="M194" i="3"/>
  <c r="N194" i="3" s="1"/>
  <c r="O195" i="3" s="1"/>
  <c r="P195" i="3" l="1"/>
  <c r="M195" i="3"/>
  <c r="N195" i="3" s="1"/>
  <c r="O196" i="3"/>
  <c r="D195" i="3"/>
  <c r="E195" i="3" s="1"/>
  <c r="F196" i="3" s="1"/>
  <c r="G195" i="3"/>
  <c r="G196" i="3" l="1"/>
  <c r="D196" i="3"/>
  <c r="E196" i="3" s="1"/>
  <c r="F197" i="3" s="1"/>
  <c r="M196" i="3"/>
  <c r="N196" i="3" s="1"/>
  <c r="O197" i="3" s="1"/>
  <c r="P196" i="3"/>
  <c r="P197" i="3" l="1"/>
  <c r="M197" i="3"/>
  <c r="N197" i="3" s="1"/>
  <c r="O198" i="3"/>
  <c r="G197" i="3"/>
  <c r="D197" i="3"/>
  <c r="E197" i="3" s="1"/>
  <c r="F198" i="3" s="1"/>
  <c r="G198" i="3" l="1"/>
  <c r="D198" i="3"/>
  <c r="E198" i="3" s="1"/>
  <c r="F199" i="3" s="1"/>
  <c r="M198" i="3"/>
  <c r="N198" i="3" s="1"/>
  <c r="O199" i="3" s="1"/>
  <c r="P198" i="3"/>
  <c r="P199" i="3" l="1"/>
  <c r="M199" i="3"/>
  <c r="N199" i="3" s="1"/>
  <c r="O200" i="3"/>
  <c r="G199" i="3"/>
  <c r="D199" i="3"/>
  <c r="E199" i="3" s="1"/>
  <c r="F200" i="3" s="1"/>
  <c r="G200" i="3" l="1"/>
  <c r="D200" i="3"/>
  <c r="E200" i="3" s="1"/>
  <c r="F201" i="3" s="1"/>
  <c r="P200" i="3"/>
  <c r="M200" i="3"/>
  <c r="N200" i="3" s="1"/>
  <c r="O201" i="3" s="1"/>
  <c r="P201" i="3" l="1"/>
  <c r="M201" i="3"/>
  <c r="N201" i="3" s="1"/>
  <c r="O202" i="3"/>
  <c r="D201" i="3"/>
  <c r="E201" i="3" s="1"/>
  <c r="F202" i="3" s="1"/>
  <c r="G201" i="3"/>
  <c r="D202" i="3" l="1"/>
  <c r="E202" i="3" s="1"/>
  <c r="F203" i="3" s="1"/>
  <c r="G202" i="3"/>
  <c r="P202" i="3"/>
  <c r="M202" i="3"/>
  <c r="N202" i="3" s="1"/>
  <c r="O203" i="3" s="1"/>
  <c r="P203" i="3" l="1"/>
  <c r="M203" i="3"/>
  <c r="N203" i="3" s="1"/>
  <c r="O204" i="3"/>
  <c r="G203" i="3"/>
  <c r="D203" i="3"/>
  <c r="E203" i="3" s="1"/>
  <c r="F204" i="3" s="1"/>
  <c r="G204" i="3" l="1"/>
  <c r="D204" i="3"/>
  <c r="E204" i="3" s="1"/>
  <c r="F205" i="3"/>
  <c r="P204" i="3"/>
  <c r="M204" i="3"/>
  <c r="N204" i="3" s="1"/>
  <c r="O205" i="3" s="1"/>
  <c r="P205" i="3" l="1"/>
  <c r="M205" i="3"/>
  <c r="N205" i="3" s="1"/>
  <c r="O206" i="3"/>
  <c r="D205" i="3"/>
  <c r="E205" i="3" s="1"/>
  <c r="F206" i="3" s="1"/>
  <c r="G205" i="3"/>
  <c r="G206" i="3" l="1"/>
  <c r="D206" i="3"/>
  <c r="E206" i="3" s="1"/>
  <c r="F207" i="3" s="1"/>
  <c r="P206" i="3"/>
  <c r="M206" i="3"/>
  <c r="N206" i="3" s="1"/>
  <c r="O207" i="3" s="1"/>
  <c r="P207" i="3" l="1"/>
  <c r="M207" i="3"/>
  <c r="N207" i="3" s="1"/>
  <c r="O208" i="3"/>
  <c r="D207" i="3"/>
  <c r="E207" i="3" s="1"/>
  <c r="F208" i="3" s="1"/>
  <c r="G207" i="3"/>
  <c r="G208" i="3" l="1"/>
  <c r="D208" i="3"/>
  <c r="E208" i="3" s="1"/>
  <c r="F209" i="3"/>
  <c r="M208" i="3"/>
  <c r="N208" i="3" s="1"/>
  <c r="O209" i="3" s="1"/>
  <c r="P208" i="3"/>
  <c r="P209" i="3" l="1"/>
  <c r="M209" i="3"/>
  <c r="N209" i="3" s="1"/>
  <c r="O210" i="3"/>
  <c r="D209" i="3"/>
  <c r="E209" i="3" s="1"/>
  <c r="F210" i="3"/>
  <c r="G209" i="3"/>
  <c r="P210" i="3" l="1"/>
  <c r="M210" i="3"/>
  <c r="N210" i="3" s="1"/>
  <c r="O211" i="3" s="1"/>
  <c r="G210" i="3"/>
  <c r="D210" i="3"/>
  <c r="E210" i="3" s="1"/>
  <c r="F211" i="3" s="1"/>
  <c r="D211" i="3" l="1"/>
  <c r="E211" i="3" s="1"/>
  <c r="F212" i="3"/>
  <c r="G211" i="3"/>
  <c r="P211" i="3"/>
  <c r="M211" i="3"/>
  <c r="N211" i="3" s="1"/>
  <c r="O212" i="3"/>
  <c r="M212" i="3" l="1"/>
  <c r="N212" i="3" s="1"/>
  <c r="O213" i="3" s="1"/>
  <c r="P212" i="3"/>
  <c r="G212" i="3"/>
  <c r="D212" i="3"/>
  <c r="E212" i="3" s="1"/>
  <c r="F213" i="3" s="1"/>
  <c r="D213" i="3" l="1"/>
  <c r="E213" i="3" s="1"/>
  <c r="F214" i="3"/>
  <c r="G213" i="3"/>
  <c r="P213" i="3"/>
  <c r="M213" i="3"/>
  <c r="N213" i="3" s="1"/>
  <c r="O214" i="3" s="1"/>
  <c r="P214" i="3" l="1"/>
  <c r="M214" i="3"/>
  <c r="N214" i="3" s="1"/>
  <c r="O215" i="3" s="1"/>
  <c r="G214" i="3"/>
  <c r="D214" i="3"/>
  <c r="E214" i="3" s="1"/>
  <c r="F215" i="3" s="1"/>
  <c r="D215" i="3" l="1"/>
  <c r="E215" i="3" s="1"/>
  <c r="F216" i="3" s="1"/>
  <c r="G215" i="3"/>
  <c r="P215" i="3"/>
  <c r="M215" i="3"/>
  <c r="N215" i="3" s="1"/>
  <c r="O216" i="3"/>
  <c r="M216" i="3" l="1"/>
  <c r="N216" i="3" s="1"/>
  <c r="O217" i="3"/>
  <c r="P216" i="3"/>
  <c r="G216" i="3"/>
  <c r="D216" i="3"/>
  <c r="E216" i="3" s="1"/>
  <c r="F217" i="3" s="1"/>
  <c r="G217" i="3" l="1"/>
  <c r="D217" i="3"/>
  <c r="E217" i="3" s="1"/>
  <c r="F218" i="3" s="1"/>
  <c r="P217" i="3"/>
  <c r="M217" i="3"/>
  <c r="N217" i="3" s="1"/>
  <c r="O218" i="3" s="1"/>
  <c r="M218" i="3" l="1"/>
  <c r="N218" i="3" s="1"/>
  <c r="O219" i="3" s="1"/>
  <c r="P218" i="3"/>
  <c r="G218" i="3"/>
  <c r="D218" i="3"/>
  <c r="E218" i="3" s="1"/>
  <c r="F219" i="3" s="1"/>
  <c r="G219" i="3" l="1"/>
  <c r="D219" i="3"/>
  <c r="E219" i="3" s="1"/>
  <c r="F220" i="3" s="1"/>
  <c r="P219" i="3"/>
  <c r="M219" i="3"/>
  <c r="N219" i="3" s="1"/>
  <c r="O220" i="3" s="1"/>
  <c r="P220" i="3" l="1"/>
  <c r="M220" i="3"/>
  <c r="N220" i="3" s="1"/>
  <c r="O221" i="3" s="1"/>
  <c r="G220" i="3"/>
  <c r="D220" i="3"/>
  <c r="E220" i="3" s="1"/>
  <c r="F221" i="3" s="1"/>
  <c r="G221" i="3" l="1"/>
  <c r="D221" i="3"/>
  <c r="E221" i="3" s="1"/>
  <c r="F222" i="3"/>
  <c r="P221" i="3"/>
  <c r="M221" i="3"/>
  <c r="N221" i="3" s="1"/>
  <c r="O222" i="3" s="1"/>
  <c r="P222" i="3" l="1"/>
  <c r="M222" i="3"/>
  <c r="N222" i="3" s="1"/>
  <c r="O223" i="3" s="1"/>
  <c r="G222" i="3"/>
  <c r="D222" i="3"/>
  <c r="E222" i="3" s="1"/>
  <c r="F223" i="3" s="1"/>
  <c r="G223" i="3" l="1"/>
  <c r="D223" i="3"/>
  <c r="E223" i="3" s="1"/>
  <c r="F224" i="3" s="1"/>
  <c r="P223" i="3"/>
  <c r="M223" i="3"/>
  <c r="N223" i="3" s="1"/>
  <c r="O224" i="3" s="1"/>
  <c r="P224" i="3" l="1"/>
  <c r="M224" i="3"/>
  <c r="N224" i="3" s="1"/>
  <c r="O225" i="3" s="1"/>
  <c r="G224" i="3"/>
  <c r="D224" i="3"/>
  <c r="E224" i="3" s="1"/>
  <c r="F225" i="3" s="1"/>
  <c r="P225" i="3" l="1"/>
  <c r="M225" i="3"/>
  <c r="N225" i="3" s="1"/>
  <c r="O226" i="3" s="1"/>
  <c r="G225" i="3"/>
  <c r="D225" i="3"/>
  <c r="E225" i="3" s="1"/>
  <c r="F226" i="3" s="1"/>
  <c r="P226" i="3" l="1"/>
  <c r="M226" i="3"/>
  <c r="N226" i="3" s="1"/>
  <c r="O227" i="3" s="1"/>
  <c r="G226" i="3"/>
  <c r="D226" i="3"/>
  <c r="E226" i="3" s="1"/>
  <c r="F227" i="3" s="1"/>
  <c r="G227" i="3" l="1"/>
  <c r="D227" i="3"/>
  <c r="E227" i="3" s="1"/>
  <c r="F228" i="3" s="1"/>
  <c r="P227" i="3"/>
  <c r="M227" i="3"/>
  <c r="N227" i="3" s="1"/>
  <c r="O228" i="3" s="1"/>
  <c r="P228" i="3" l="1"/>
  <c r="M228" i="3"/>
  <c r="N228" i="3" s="1"/>
  <c r="O229" i="3" s="1"/>
  <c r="G228" i="3"/>
  <c r="D228" i="3"/>
  <c r="E228" i="3" s="1"/>
  <c r="F229" i="3" s="1"/>
  <c r="G229" i="3" l="1"/>
  <c r="D229" i="3"/>
  <c r="E229" i="3" s="1"/>
  <c r="F230" i="3" s="1"/>
  <c r="P229" i="3"/>
  <c r="M229" i="3"/>
  <c r="N229" i="3" s="1"/>
  <c r="O230" i="3" s="1"/>
  <c r="G230" i="3" l="1"/>
  <c r="D230" i="3"/>
  <c r="E230" i="3" s="1"/>
  <c r="F231" i="3" s="1"/>
  <c r="M230" i="3"/>
  <c r="N230" i="3" s="1"/>
  <c r="O231" i="3" s="1"/>
  <c r="P230" i="3"/>
  <c r="P231" i="3" l="1"/>
  <c r="M231" i="3"/>
  <c r="N231" i="3" s="1"/>
  <c r="O232" i="3" s="1"/>
  <c r="G231" i="3"/>
  <c r="D231" i="3"/>
  <c r="E231" i="3" s="1"/>
  <c r="F232" i="3" s="1"/>
  <c r="G232" i="3" l="1"/>
  <c r="D232" i="3"/>
  <c r="E232" i="3" s="1"/>
  <c r="F233" i="3" s="1"/>
  <c r="M232" i="3"/>
  <c r="N232" i="3" s="1"/>
  <c r="O233" i="3" s="1"/>
  <c r="P232" i="3"/>
  <c r="P233" i="3" l="1"/>
  <c r="M233" i="3"/>
  <c r="N233" i="3" s="1"/>
  <c r="O234" i="3" s="1"/>
  <c r="G233" i="3"/>
  <c r="D233" i="3"/>
  <c r="E233" i="3" s="1"/>
  <c r="F234" i="3" s="1"/>
  <c r="G234" i="3" l="1"/>
  <c r="D234" i="3"/>
  <c r="E234" i="3" s="1"/>
  <c r="F235" i="3" s="1"/>
  <c r="M234" i="3"/>
  <c r="N234" i="3" s="1"/>
  <c r="O235" i="3" s="1"/>
  <c r="P234" i="3"/>
  <c r="P235" i="3" l="1"/>
  <c r="M235" i="3"/>
  <c r="N235" i="3" s="1"/>
  <c r="O236" i="3" s="1"/>
  <c r="G235" i="3"/>
  <c r="D235" i="3"/>
  <c r="E235" i="3" s="1"/>
  <c r="F236" i="3" s="1"/>
  <c r="G236" i="3" l="1"/>
  <c r="D236" i="3"/>
  <c r="E236" i="3" s="1"/>
  <c r="F237" i="3"/>
  <c r="P236" i="3"/>
  <c r="M236" i="3"/>
  <c r="N236" i="3" s="1"/>
  <c r="O237" i="3" s="1"/>
  <c r="P237" i="3" l="1"/>
  <c r="M237" i="3"/>
  <c r="N237" i="3" s="1"/>
  <c r="O238" i="3" s="1"/>
  <c r="G237" i="3"/>
  <c r="D237" i="3"/>
  <c r="E237" i="3" s="1"/>
  <c r="F238" i="3" s="1"/>
  <c r="G238" i="3" l="1"/>
  <c r="D238" i="3"/>
  <c r="E238" i="3" s="1"/>
  <c r="F239" i="3"/>
  <c r="P238" i="3"/>
  <c r="M238" i="3"/>
  <c r="N238" i="3" s="1"/>
  <c r="O239" i="3" s="1"/>
  <c r="P239" i="3" l="1"/>
  <c r="M239" i="3"/>
  <c r="N239" i="3" s="1"/>
  <c r="O240" i="3" s="1"/>
  <c r="G239" i="3"/>
  <c r="D239" i="3"/>
  <c r="E239" i="3" s="1"/>
  <c r="F240" i="3" s="1"/>
  <c r="G240" i="3" l="1"/>
  <c r="D240" i="3"/>
  <c r="E240" i="3" s="1"/>
  <c r="F241" i="3"/>
  <c r="P240" i="3"/>
  <c r="M240" i="3"/>
  <c r="N240" i="3" s="1"/>
  <c r="O241" i="3" s="1"/>
  <c r="P241" i="3" l="1"/>
  <c r="M241" i="3"/>
  <c r="N241" i="3" s="1"/>
  <c r="O242" i="3" s="1"/>
  <c r="G241" i="3"/>
  <c r="D241" i="3"/>
  <c r="E241" i="3" s="1"/>
  <c r="F242" i="3" s="1"/>
  <c r="G242" i="3" l="1"/>
  <c r="D242" i="3"/>
  <c r="E242" i="3" s="1"/>
  <c r="F243" i="3" s="1"/>
  <c r="P242" i="3"/>
  <c r="M242" i="3"/>
  <c r="N242" i="3" s="1"/>
  <c r="G243" i="3" l="1"/>
  <c r="D243" i="3"/>
  <c r="E243" i="3" s="1"/>
  <c r="F244" i="3"/>
  <c r="G244" i="3" l="1"/>
  <c r="D244" i="3"/>
  <c r="E244" i="3" s="1"/>
  <c r="F245" i="3" s="1"/>
  <c r="G245" i="3" l="1"/>
  <c r="D245" i="3"/>
  <c r="E245" i="3" s="1"/>
  <c r="F246" i="3"/>
  <c r="G246" i="3" l="1"/>
  <c r="D246" i="3"/>
  <c r="E246" i="3" s="1"/>
  <c r="F247" i="3" s="1"/>
  <c r="G247" i="3" l="1"/>
  <c r="D247" i="3"/>
  <c r="E247" i="3" s="1"/>
  <c r="F248" i="3"/>
  <c r="G248" i="3" l="1"/>
  <c r="D248" i="3"/>
  <c r="E248" i="3" s="1"/>
  <c r="F249" i="3" s="1"/>
  <c r="G249" i="3" l="1"/>
  <c r="D249" i="3"/>
  <c r="E249" i="3" s="1"/>
  <c r="F250" i="3"/>
  <c r="G250" i="3" l="1"/>
  <c r="D250" i="3"/>
  <c r="E250" i="3" s="1"/>
  <c r="F251" i="3" s="1"/>
  <c r="G251" i="3" l="1"/>
  <c r="D251" i="3"/>
  <c r="E251" i="3" s="1"/>
  <c r="F252" i="3"/>
  <c r="G252" i="3" l="1"/>
  <c r="D252" i="3"/>
  <c r="E252" i="3" s="1"/>
  <c r="F253" i="3" s="1"/>
  <c r="G253" i="3" l="1"/>
  <c r="D253" i="3"/>
  <c r="E253" i="3" s="1"/>
  <c r="F254" i="3"/>
  <c r="D254" i="3" l="1"/>
  <c r="E254" i="3" s="1"/>
  <c r="F255" i="3"/>
  <c r="G254" i="3"/>
  <c r="G255" i="3" l="1"/>
  <c r="D255" i="3"/>
  <c r="E255" i="3" s="1"/>
  <c r="F256" i="3"/>
  <c r="G256" i="3" l="1"/>
  <c r="D256" i="3"/>
  <c r="E256" i="3" s="1"/>
  <c r="F257" i="3"/>
  <c r="G257" i="3" l="1"/>
  <c r="D257" i="3"/>
  <c r="E257" i="3" s="1"/>
  <c r="F258" i="3" s="1"/>
  <c r="D258" i="3" l="1"/>
  <c r="E258" i="3" s="1"/>
  <c r="F259" i="3"/>
  <c r="G258" i="3"/>
  <c r="G259" i="3" l="1"/>
  <c r="D259" i="3"/>
  <c r="E259" i="3" s="1"/>
  <c r="F260" i="3" s="1"/>
  <c r="G260" i="3" l="1"/>
  <c r="D260" i="3"/>
  <c r="E260" i="3" s="1"/>
  <c r="F261" i="3"/>
  <c r="G261" i="3" l="1"/>
  <c r="D261" i="3"/>
  <c r="E261" i="3" s="1"/>
  <c r="F262" i="3" s="1"/>
  <c r="G262" i="3" l="1"/>
  <c r="D262" i="3"/>
  <c r="E262" i="3" s="1"/>
  <c r="F263" i="3"/>
  <c r="G263" i="3" l="1"/>
  <c r="D263" i="3"/>
  <c r="E263" i="3" s="1"/>
  <c r="F264" i="3" s="1"/>
  <c r="G264" i="3" l="1"/>
  <c r="D264" i="3"/>
  <c r="E264" i="3" s="1"/>
  <c r="F265" i="3"/>
  <c r="G265" i="3" l="1"/>
  <c r="D265" i="3"/>
  <c r="E265" i="3" s="1"/>
  <c r="F266" i="3" s="1"/>
  <c r="G266" i="3" l="1"/>
  <c r="D266" i="3"/>
  <c r="E266" i="3" s="1"/>
  <c r="F267" i="3"/>
  <c r="G267" i="3" l="1"/>
  <c r="D267" i="3"/>
  <c r="E267" i="3" s="1"/>
  <c r="F268" i="3" s="1"/>
  <c r="G268" i="3" l="1"/>
  <c r="D268" i="3"/>
  <c r="E268" i="3" s="1"/>
  <c r="F269" i="3" s="1"/>
  <c r="G269" i="3" l="1"/>
  <c r="D269" i="3"/>
  <c r="E269" i="3" s="1"/>
  <c r="F270" i="3"/>
  <c r="G270" i="3" l="1"/>
  <c r="D270" i="3"/>
  <c r="E270" i="3" s="1"/>
  <c r="F271" i="3"/>
  <c r="G271" i="3" l="1"/>
  <c r="D271" i="3"/>
  <c r="E271" i="3" s="1"/>
  <c r="F272" i="3"/>
  <c r="G272" i="3" l="1"/>
  <c r="D272" i="3"/>
  <c r="E272" i="3" s="1"/>
  <c r="F273" i="3"/>
  <c r="G273" i="3" l="1"/>
  <c r="D273" i="3"/>
  <c r="E273" i="3" s="1"/>
  <c r="F274" i="3"/>
  <c r="G274" i="3" l="1"/>
  <c r="D274" i="3"/>
  <c r="E274" i="3" s="1"/>
  <c r="F275" i="3" s="1"/>
  <c r="D275" i="3" l="1"/>
  <c r="E275" i="3" s="1"/>
  <c r="F276" i="3" s="1"/>
  <c r="G275" i="3"/>
  <c r="G276" i="3" l="1"/>
  <c r="D276" i="3"/>
  <c r="E276" i="3" s="1"/>
  <c r="F277" i="3" s="1"/>
  <c r="G277" i="3" l="1"/>
  <c r="D277" i="3"/>
  <c r="E277" i="3" s="1"/>
  <c r="F278" i="3" s="1"/>
  <c r="G278" i="3" l="1"/>
  <c r="D278" i="3"/>
  <c r="E278" i="3" s="1"/>
  <c r="F279" i="3"/>
  <c r="D279" i="3" l="1"/>
  <c r="E279" i="3" s="1"/>
  <c r="F280" i="3" s="1"/>
  <c r="G279" i="3"/>
  <c r="G280" i="3" l="1"/>
  <c r="D280" i="3"/>
  <c r="E280" i="3" s="1"/>
  <c r="F281" i="3"/>
  <c r="G281" i="3" l="1"/>
  <c r="D281" i="3"/>
  <c r="E281" i="3" s="1"/>
  <c r="F282" i="3" s="1"/>
  <c r="G282" i="3" l="1"/>
  <c r="D282" i="3"/>
  <c r="E282" i="3" s="1"/>
  <c r="F283" i="3" s="1"/>
  <c r="D283" i="3" l="1"/>
  <c r="E283" i="3" s="1"/>
  <c r="F284" i="3" s="1"/>
  <c r="G283" i="3"/>
  <c r="G284" i="3" l="1"/>
  <c r="D284" i="3"/>
  <c r="E284" i="3" s="1"/>
  <c r="F285" i="3" s="1"/>
  <c r="G285" i="3" l="1"/>
  <c r="D285" i="3"/>
  <c r="E285" i="3" s="1"/>
  <c r="F286" i="3" s="1"/>
  <c r="D286" i="3" l="1"/>
  <c r="E286" i="3" s="1"/>
  <c r="F287" i="3" s="1"/>
  <c r="G286" i="3"/>
  <c r="D287" i="3" l="1"/>
  <c r="E287" i="3" s="1"/>
  <c r="F288" i="3" s="1"/>
  <c r="G287" i="3"/>
  <c r="G288" i="3" l="1"/>
  <c r="D288" i="3"/>
  <c r="E288" i="3" s="1"/>
  <c r="F289" i="3" s="1"/>
  <c r="G289" i="3" l="1"/>
  <c r="D289" i="3"/>
  <c r="E289" i="3" s="1"/>
  <c r="F290" i="3" s="1"/>
  <c r="D290" i="3" l="1"/>
  <c r="E290" i="3" s="1"/>
  <c r="F291" i="3" s="1"/>
  <c r="G290" i="3"/>
  <c r="D291" i="3" l="1"/>
  <c r="E291" i="3" s="1"/>
  <c r="F292" i="3" s="1"/>
  <c r="G291" i="3"/>
  <c r="G292" i="3" l="1"/>
  <c r="D292" i="3"/>
  <c r="E292" i="3" s="1"/>
  <c r="F293" i="3" s="1"/>
  <c r="G293" i="3" l="1"/>
  <c r="D293" i="3"/>
  <c r="E293" i="3" s="1"/>
  <c r="F294" i="3" s="1"/>
  <c r="D294" i="3" l="1"/>
  <c r="E294" i="3" s="1"/>
  <c r="F295" i="3" s="1"/>
  <c r="G294" i="3"/>
  <c r="D295" i="3" l="1"/>
  <c r="E295" i="3" s="1"/>
  <c r="F296" i="3" s="1"/>
  <c r="G295" i="3"/>
  <c r="G296" i="3" l="1"/>
  <c r="D296" i="3"/>
  <c r="E296" i="3" s="1"/>
  <c r="F297" i="3" s="1"/>
  <c r="G297" i="3" l="1"/>
  <c r="D297" i="3"/>
  <c r="E297" i="3" s="1"/>
  <c r="F298" i="3"/>
  <c r="D298" i="3" l="1"/>
  <c r="E298" i="3" s="1"/>
  <c r="F299" i="3" s="1"/>
  <c r="G298" i="3"/>
  <c r="D299" i="3" l="1"/>
  <c r="E299" i="3" s="1"/>
  <c r="F300" i="3" s="1"/>
  <c r="G299" i="3"/>
  <c r="G300" i="3" l="1"/>
  <c r="D300" i="3"/>
  <c r="E300" i="3" s="1"/>
  <c r="F301" i="3" s="1"/>
  <c r="G301" i="3" l="1"/>
  <c r="D301" i="3"/>
  <c r="E301" i="3" s="1"/>
  <c r="F302" i="3" s="1"/>
  <c r="G302" i="3" l="1"/>
  <c r="D302" i="3"/>
  <c r="E302" i="3" s="1"/>
</calcChain>
</file>

<file path=xl/sharedStrings.xml><?xml version="1.0" encoding="utf-8"?>
<sst xmlns="http://schemas.openxmlformats.org/spreadsheetml/2006/main" count="67" uniqueCount="53">
  <si>
    <t>Grille taux d'intérêts</t>
  </si>
  <si>
    <t>Objectif et informations</t>
  </si>
  <si>
    <t>Durée (années)</t>
  </si>
  <si>
    <t>Taux d'intérêt annuel</t>
  </si>
  <si>
    <t>Mensualité (avec assurance)</t>
  </si>
  <si>
    <t>Coût total des intérêts (avec assurance)</t>
  </si>
  <si>
    <t>Salaire mensuel net minimum requis</t>
  </si>
  <si>
    <t>Analyse salaire actuel</t>
  </si>
  <si>
    <t>Taux d'endettement</t>
  </si>
  <si>
    <t>Salaire actuel</t>
  </si>
  <si>
    <t>Montant du bien immobilier</t>
  </si>
  <si>
    <t>Estimation frais de notaire</t>
  </si>
  <si>
    <t>Coût total du projet</t>
  </si>
  <si>
    <t>Taux annuel effectif d'assurance</t>
  </si>
  <si>
    <t>Apport personnel souhaité (en %)</t>
  </si>
  <si>
    <t>Apport personnel nécessaire</t>
  </si>
  <si>
    <t>Analyse de l'apport actuel</t>
  </si>
  <si>
    <t>Montant réel à emprunter</t>
  </si>
  <si>
    <t>Pourcentage d'apport actuel</t>
  </si>
  <si>
    <t>Appréciation de l'apport</t>
  </si>
  <si>
    <t>Montant manquant pour l'objectif</t>
  </si>
  <si>
    <t>Épargne totale</t>
  </si>
  <si>
    <t>Temps nécessaire pour atteindre l'objectif</t>
  </si>
  <si>
    <t>Date estimée</t>
  </si>
  <si>
    <t>Épargne mensuelle totale</t>
  </si>
  <si>
    <t>Salaire mensuel net total</t>
  </si>
  <si>
    <t>Scénario de remboursement anticipé</t>
  </si>
  <si>
    <t>Montant du remboursement</t>
  </si>
  <si>
    <t>Au bout de combien de mois ?</t>
  </si>
  <si>
    <t>Durée du prêt</t>
  </si>
  <si>
    <t>25 ans</t>
  </si>
  <si>
    <t>20 ans</t>
  </si>
  <si>
    <t>15 ans</t>
  </si>
  <si>
    <t>Pénalités (IRA - 3% du CRD)</t>
  </si>
  <si>
    <t>Montant net remboursé</t>
  </si>
  <si>
    <t>Coût total du crédit (initial)</t>
  </si>
  <si>
    <t>Durée restante (mois)</t>
  </si>
  <si>
    <t>Gain de temps (mois)</t>
  </si>
  <si>
    <t>Coût total du crédit (après rbt)</t>
  </si>
  <si>
    <t>Intérêts et assurance ÉCONOMISÉS</t>
  </si>
  <si>
    <t xml:space="preserve">Mois </t>
  </si>
  <si>
    <t xml:space="preserve">Mensualité </t>
  </si>
  <si>
    <t>Mensualité du Crédit (Hors Assurance)</t>
  </si>
  <si>
    <t>Part d'Intérêts</t>
  </si>
  <si>
    <t>Part de Capital</t>
  </si>
  <si>
    <t>Capital Restant Dû</t>
  </si>
  <si>
    <t>Part remboursée</t>
  </si>
  <si>
    <t>Épargne A</t>
  </si>
  <si>
    <t>Épargne B</t>
  </si>
  <si>
    <t>Capacité épargne mensuelle A</t>
  </si>
  <si>
    <t>Capacité épargne mensuelle B</t>
  </si>
  <si>
    <t>Salaire mensuel net A</t>
  </si>
  <si>
    <t>Salaire mensuel net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</si>
</sst>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\ [$€-1]"/>
    <numFmt numFmtId="165" formatCode="#,##0.00\ [$€-1]"/>
    <numFmt numFmtId="166" formatCode="0.0%"/>
    <numFmt numFmtId="167" formatCode="&quot;  &quot;mmmm&quot; &quot;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D9D9D9"/>
        <bgColor rgb="FFD9D9D9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4" xfId="0" applyFont="1" applyFill="1" applyBorder="1"/>
    <xf numFmtId="164" fontId="5" fillId="3" borderId="7" xfId="0" applyNumberFormat="1" applyFont="1" applyFill="1" applyBorder="1"/>
    <xf numFmtId="0" fontId="5" fillId="4" borderId="8" xfId="0" applyFont="1" applyFill="1" applyBorder="1"/>
    <xf numFmtId="10" fontId="5" fillId="4" borderId="9" xfId="0" applyNumberFormat="1" applyFont="1" applyFill="1" applyBorder="1"/>
    <xf numFmtId="165" fontId="5" fillId="4" borderId="9" xfId="0" applyNumberFormat="1" applyFont="1" applyFill="1" applyBorder="1"/>
    <xf numFmtId="0" fontId="5" fillId="4" borderId="10" xfId="0" applyFont="1" applyFill="1" applyBorder="1" applyAlignment="1">
      <alignment horizontal="center"/>
    </xf>
    <xf numFmtId="166" fontId="5" fillId="4" borderId="11" xfId="0" applyNumberFormat="1" applyFont="1" applyFill="1" applyBorder="1" applyAlignment="1">
      <alignment horizontal="center"/>
    </xf>
    <xf numFmtId="164" fontId="6" fillId="0" borderId="0" xfId="0" applyNumberFormat="1" applyFont="1"/>
    <xf numFmtId="10" fontId="5" fillId="4" borderId="11" xfId="0" applyNumberFormat="1" applyFont="1" applyFill="1" applyBorder="1"/>
    <xf numFmtId="0" fontId="5" fillId="3" borderId="8" xfId="0" applyFont="1" applyFill="1" applyBorder="1"/>
    <xf numFmtId="10" fontId="5" fillId="3" borderId="9" xfId="0" applyNumberFormat="1" applyFont="1" applyFill="1" applyBorder="1"/>
    <xf numFmtId="165" fontId="5" fillId="3" borderId="9" xfId="0" applyNumberFormat="1" applyFont="1" applyFill="1" applyBorder="1"/>
    <xf numFmtId="0" fontId="5" fillId="3" borderId="10" xfId="0" applyFont="1" applyFill="1" applyBorder="1" applyAlignment="1">
      <alignment horizontal="center"/>
    </xf>
    <xf numFmtId="166" fontId="5" fillId="3" borderId="11" xfId="0" applyNumberFormat="1" applyFont="1" applyFill="1" applyBorder="1" applyAlignment="1">
      <alignment horizontal="center"/>
    </xf>
    <xf numFmtId="164" fontId="5" fillId="3" borderId="11" xfId="0" applyNumberFormat="1" applyFont="1" applyFill="1" applyBorder="1"/>
    <xf numFmtId="0" fontId="5" fillId="4" borderId="12" xfId="0" applyFont="1" applyFill="1" applyBorder="1"/>
    <xf numFmtId="10" fontId="5" fillId="4" borderId="13" xfId="0" applyNumberFormat="1" applyFont="1" applyFill="1" applyBorder="1"/>
    <xf numFmtId="165" fontId="5" fillId="4" borderId="13" xfId="0" applyNumberFormat="1" applyFont="1" applyFill="1" applyBorder="1"/>
    <xf numFmtId="0" fontId="5" fillId="4" borderId="14" xfId="0" applyFont="1" applyFill="1" applyBorder="1" applyAlignment="1">
      <alignment horizontal="center"/>
    </xf>
    <xf numFmtId="166" fontId="5" fillId="4" borderId="15" xfId="0" applyNumberFormat="1" applyFont="1" applyFill="1" applyBorder="1" applyAlignment="1">
      <alignment horizontal="center"/>
    </xf>
    <xf numFmtId="9" fontId="5" fillId="3" borderId="11" xfId="0" applyNumberFormat="1" applyFont="1" applyFill="1" applyBorder="1"/>
    <xf numFmtId="164" fontId="5" fillId="4" borderId="11" xfId="0" applyNumberFormat="1" applyFont="1" applyFill="1" applyBorder="1"/>
    <xf numFmtId="0" fontId="1" fillId="0" borderId="0" xfId="0" applyFont="1"/>
    <xf numFmtId="0" fontId="1" fillId="5" borderId="12" xfId="0" applyFont="1" applyFill="1" applyBorder="1"/>
    <xf numFmtId="164" fontId="1" fillId="5" borderId="15" xfId="0" applyNumberFormat="1" applyFont="1" applyFill="1" applyBorder="1"/>
    <xf numFmtId="166" fontId="5" fillId="3" borderId="16" xfId="0" applyNumberFormat="1" applyFont="1" applyFill="1" applyBorder="1" applyAlignment="1">
      <alignment horizontal="right"/>
    </xf>
    <xf numFmtId="0" fontId="5" fillId="0" borderId="4" xfId="0" applyFont="1" applyBorder="1"/>
    <xf numFmtId="164" fontId="5" fillId="0" borderId="7" xfId="0" applyNumberFormat="1" applyFont="1" applyBorder="1"/>
    <xf numFmtId="0" fontId="5" fillId="4" borderId="16" xfId="0" applyFont="1" applyFill="1" applyBorder="1" applyAlignment="1">
      <alignment horizontal="right"/>
    </xf>
    <xf numFmtId="0" fontId="5" fillId="0" borderId="8" xfId="0" applyFont="1" applyBorder="1"/>
    <xf numFmtId="164" fontId="5" fillId="0" borderId="11" xfId="0" applyNumberFormat="1" applyFont="1" applyBorder="1"/>
    <xf numFmtId="164" fontId="5" fillId="3" borderId="16" xfId="0" applyNumberFormat="1" applyFont="1" applyFill="1" applyBorder="1" applyAlignment="1">
      <alignment horizontal="right"/>
    </xf>
    <xf numFmtId="167" fontId="5" fillId="3" borderId="16" xfId="0" applyNumberFormat="1" applyFont="1" applyFill="1" applyBorder="1" applyAlignment="1">
      <alignment horizontal="right"/>
    </xf>
    <xf numFmtId="0" fontId="5" fillId="0" borderId="0" xfId="0" applyFont="1" applyAlignment="1">
      <alignment vertical="top" wrapText="1"/>
    </xf>
    <xf numFmtId="0" fontId="1" fillId="2" borderId="12" xfId="0" applyFont="1" applyFill="1" applyBorder="1"/>
    <xf numFmtId="164" fontId="1" fillId="2" borderId="15" xfId="0" applyNumberFormat="1" applyFont="1" applyFill="1" applyBorder="1"/>
    <xf numFmtId="10" fontId="5" fillId="0" borderId="0" xfId="0" applyNumberFormat="1" applyFont="1"/>
    <xf numFmtId="0" fontId="5" fillId="3" borderId="17" xfId="0" applyFont="1" applyFill="1" applyBorder="1"/>
    <xf numFmtId="164" fontId="5" fillId="3" borderId="18" xfId="0" applyNumberFormat="1" applyFont="1" applyFill="1" applyBorder="1"/>
    <xf numFmtId="0" fontId="5" fillId="3" borderId="18" xfId="0" applyFont="1" applyFill="1" applyBorder="1"/>
    <xf numFmtId="0" fontId="5" fillId="3" borderId="19" xfId="0" applyFont="1" applyFill="1" applyBorder="1"/>
    <xf numFmtId="3" fontId="5" fillId="4" borderId="9" xfId="0" applyNumberFormat="1" applyFont="1" applyFill="1" applyBorder="1"/>
    <xf numFmtId="0" fontId="5" fillId="4" borderId="9" xfId="0" applyFont="1" applyFill="1" applyBorder="1"/>
    <xf numFmtId="0" fontId="5" fillId="4" borderId="11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164" fontId="5" fillId="4" borderId="9" xfId="0" applyNumberFormat="1" applyFont="1" applyFill="1" applyBorder="1"/>
    <xf numFmtId="164" fontId="5" fillId="3" borderId="9" xfId="0" applyNumberFormat="1" applyFont="1" applyFill="1" applyBorder="1"/>
    <xf numFmtId="3" fontId="5" fillId="3" borderId="9" xfId="0" applyNumberFormat="1" applyFont="1" applyFill="1" applyBorder="1"/>
    <xf numFmtId="1" fontId="5" fillId="3" borderId="9" xfId="0" applyNumberFormat="1" applyFont="1" applyFill="1" applyBorder="1"/>
    <xf numFmtId="1" fontId="5" fillId="3" borderId="11" xfId="0" applyNumberFormat="1" applyFont="1" applyFill="1" applyBorder="1"/>
    <xf numFmtId="1" fontId="5" fillId="4" borderId="9" xfId="0" applyNumberFormat="1" applyFont="1" applyFill="1" applyBorder="1"/>
    <xf numFmtId="1" fontId="5" fillId="4" borderId="11" xfId="0" applyNumberFormat="1" applyFont="1" applyFill="1" applyBorder="1"/>
    <xf numFmtId="164" fontId="5" fillId="4" borderId="13" xfId="0" applyNumberFormat="1" applyFont="1" applyFill="1" applyBorder="1"/>
    <xf numFmtId="164" fontId="5" fillId="4" borderId="15" xfId="0" applyNumberFormat="1" applyFont="1" applyFill="1" applyBorder="1"/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23" xfId="0" applyFont="1" applyBorder="1" applyAlignment="1">
      <alignment vertical="center"/>
    </xf>
    <xf numFmtId="165" fontId="5" fillId="0" borderId="24" xfId="0" applyNumberFormat="1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164" fontId="5" fillId="0" borderId="24" xfId="0" applyNumberFormat="1" applyFont="1" applyBorder="1" applyAlignment="1">
      <alignment vertical="center"/>
    </xf>
    <xf numFmtId="166" fontId="5" fillId="0" borderId="25" xfId="0" applyNumberFormat="1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165" fontId="5" fillId="0" borderId="27" xfId="0" applyNumberFormat="1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164" fontId="5" fillId="0" borderId="27" xfId="0" applyNumberFormat="1" applyFont="1" applyBorder="1" applyAlignment="1">
      <alignment vertical="center"/>
    </xf>
    <xf numFmtId="166" fontId="5" fillId="0" borderId="28" xfId="0" applyNumberFormat="1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165" fontId="5" fillId="0" borderId="30" xfId="0" applyNumberFormat="1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164" fontId="5" fillId="0" borderId="30" xfId="0" applyNumberFormat="1" applyFont="1" applyBorder="1" applyAlignment="1">
      <alignment vertical="center"/>
    </xf>
    <xf numFmtId="166" fontId="5" fillId="0" borderId="31" xfId="0" applyNumberFormat="1" applyFont="1" applyBorder="1" applyAlignment="1">
      <alignment vertical="center"/>
    </xf>
    <xf numFmtId="165" fontId="1" fillId="0" borderId="0" xfId="0" applyNumberFormat="1" applyFont="1"/>
    <xf numFmtId="0" fontId="5" fillId="3" borderId="1" xfId="0" applyFont="1" applyFill="1" applyBorder="1"/>
    <xf numFmtId="0" fontId="3" fillId="3" borderId="3" xfId="0" applyFont="1" applyFill="1" applyBorder="1"/>
    <xf numFmtId="0" fontId="5" fillId="0" borderId="0" xfId="0" applyFont="1" applyAlignment="1">
      <alignment vertical="top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/>
    <xf numFmtId="0" fontId="3" fillId="4" borderId="3" xfId="0" applyFont="1" applyFill="1" applyBorder="1"/>
  </cellXfs>
  <cellStyles count="1">
    <cellStyle name="Normal" xfId="0" builtinId="0"/>
  </cellStyles>
  <dxfs count="27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9">
    <tableStyle name="Réel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Réel-style 2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Réel-style 3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Playground-style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Playground-style 2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Playground-style 3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Tableau damortissement-style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Tableau damortissement-style 2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Tableau damortissement-style 3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fr-FR" b="0">
                <a:solidFill>
                  <a:srgbClr val="757575"/>
                </a:solidFill>
                <a:latin typeface="+mn-lt"/>
              </a:rPr>
              <a:t>Evolution des coûts et salaires en fonction de la durée du prêt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1"/>
          <c:order val="1"/>
          <c:tx>
            <c:strRef>
              <c:f>Réel!$I$3</c:f>
              <c:strCache>
                <c:ptCount val="1"/>
                <c:pt idx="0">
                  <c:v>Coût total des intérêts (avec assurance)</c:v>
                </c:pt>
              </c:strCache>
            </c:strRef>
          </c:tx>
          <c:spPr>
            <a:solidFill>
              <a:srgbClr val="A4C2F4">
                <a:alpha val="30000"/>
              </a:srgbClr>
            </a:solidFill>
            <a:ln cmpd="sng">
              <a:solidFill>
                <a:srgbClr val="A4C2F4">
                  <a:alpha val="100000"/>
                </a:srgbClr>
              </a:solidFill>
            </a:ln>
          </c:spPr>
          <c:dLbls>
            <c:numFmt formatCode="#,##0\ [$€-1]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Réel!$F$4:$F$6</c:f>
              <c:numCache>
                <c:formatCode>General</c:formatCode>
                <c:ptCount val="3"/>
                <c:pt idx="0">
                  <c:v>15</c:v>
                </c:pt>
                <c:pt idx="1">
                  <c:v>20</c:v>
                </c:pt>
                <c:pt idx="2">
                  <c:v>25</c:v>
                </c:pt>
              </c:numCache>
            </c:numRef>
          </c:cat>
          <c:val>
            <c:numRef>
              <c:f>Réel!$I$4:$I$6</c:f>
              <c:numCache>
                <c:formatCode>#\ ##0.00\ [$€-1]</c:formatCode>
                <c:ptCount val="3"/>
                <c:pt idx="0">
                  <c:v>79236.437461006863</c:v>
                </c:pt>
                <c:pt idx="1">
                  <c:v>109813.99713181407</c:v>
                </c:pt>
                <c:pt idx="2">
                  <c:v>144823.18679868785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7C-4984-9458-9DF8F0053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525155"/>
        <c:axId val="1026489164"/>
      </c:areaChart>
      <c:barChart>
        <c:barDir val="col"/>
        <c:grouping val="clustered"/>
        <c:varyColors val="1"/>
        <c:ser>
          <c:idx val="0"/>
          <c:order val="0"/>
          <c:tx>
            <c:strRef>
              <c:f>Réel!$J$3</c:f>
              <c:strCache>
                <c:ptCount val="1"/>
                <c:pt idx="0">
                  <c:v>Salaire mensuel net minimum requis</c:v>
                </c:pt>
              </c:strCache>
            </c:strRef>
          </c:tx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#,##0\ [$€-1]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E69138"/>
                    </a:solidFill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Réel!$F$4:$F$6</c:f>
              <c:numCache>
                <c:formatCode>General</c:formatCode>
                <c:ptCount val="3"/>
                <c:pt idx="0">
                  <c:v>15</c:v>
                </c:pt>
                <c:pt idx="1">
                  <c:v>20</c:v>
                </c:pt>
                <c:pt idx="2">
                  <c:v>25</c:v>
                </c:pt>
              </c:numCache>
            </c:numRef>
          </c:cat>
          <c:val>
            <c:numRef>
              <c:f>Réel!$J$4:$J$6</c:f>
              <c:numCache>
                <c:formatCode>#\ ##0.00\ [$€-1]</c:formatCode>
                <c:ptCount val="3"/>
                <c:pt idx="0">
                  <c:v>5424.3878962064582</c:v>
                </c:pt>
                <c:pt idx="1">
                  <c:v>4432.3094896644534</c:v>
                </c:pt>
                <c:pt idx="2">
                  <c:v>3879.268445701789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37C-4984-9458-9DF8F0053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5386190"/>
        <c:axId val="1528715872"/>
      </c:barChart>
      <c:lineChart>
        <c:grouping val="standard"/>
        <c:varyColors val="0"/>
        <c:ser>
          <c:idx val="2"/>
          <c:order val="2"/>
          <c:tx>
            <c:strRef>
              <c:f>Réel!$O$3</c:f>
              <c:strCache>
                <c:ptCount val="1"/>
                <c:pt idx="0">
                  <c:v>Salaire actuel</c:v>
                </c:pt>
              </c:strCache>
            </c:strRef>
          </c:tx>
          <c:spPr>
            <a:ln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trendline>
            <c:spPr>
              <a:ln w="19050">
                <a:solidFill>
                  <a:srgbClr val="FBBC04"/>
                </a:solidFill>
              </a:ln>
            </c:spPr>
            <c:trendlineType val="linear"/>
            <c:dispRSqr val="0"/>
            <c:dispEq val="0"/>
          </c:trendline>
          <c:cat>
            <c:numRef>
              <c:f>Réel!$F$4:$F$6</c:f>
              <c:numCache>
                <c:formatCode>General</c:formatCode>
                <c:ptCount val="3"/>
                <c:pt idx="0">
                  <c:v>15</c:v>
                </c:pt>
                <c:pt idx="1">
                  <c:v>20</c:v>
                </c:pt>
                <c:pt idx="2">
                  <c:v>25</c:v>
                </c:pt>
              </c:numCache>
            </c:numRef>
          </c:cat>
          <c:val>
            <c:numRef>
              <c:f>Réel!$O$4:$O$6</c:f>
              <c:numCache>
                <c:formatCode>#\ ##0\ [$€-1]</c:formatCode>
                <c:ptCount val="3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C-4984-9458-9DF8F0053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386190"/>
        <c:axId val="1528715872"/>
      </c:lineChart>
      <c:catAx>
        <c:axId val="445386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b="0">
                    <a:solidFill>
                      <a:srgbClr val="000000"/>
                    </a:solidFill>
                    <a:latin typeface="+mn-lt"/>
                  </a:rPr>
                  <a:t>Durée du prêt (années)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528715872"/>
        <c:crosses val="autoZero"/>
        <c:auto val="1"/>
        <c:lblAlgn val="ctr"/>
        <c:lblOffset val="100"/>
        <c:noMultiLvlLbl val="1"/>
      </c:catAx>
      <c:valAx>
        <c:axId val="1528715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#,##0\ [$€-1]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445386190"/>
        <c:crosses val="autoZero"/>
        <c:crossBetween val="between"/>
      </c:valAx>
      <c:catAx>
        <c:axId val="20015251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6489164"/>
        <c:crosses val="autoZero"/>
        <c:auto val="1"/>
        <c:lblAlgn val="ctr"/>
        <c:lblOffset val="100"/>
        <c:noMultiLvlLbl val="1"/>
      </c:catAx>
      <c:valAx>
        <c:axId val="102648916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#,##0\ [$€-1]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2001525155"/>
        <c:crosses val="max"/>
        <c:crossBetween val="between"/>
      </c:valAx>
    </c:plotArea>
    <c:legend>
      <c:legendPos val="r"/>
      <c:legendEntry>
        <c:idx val="3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790575</xdr:colOff>
      <xdr:row>7</xdr:row>
      <xdr:rowOff>142875</xdr:rowOff>
    </xdr:from>
    <xdr:ext cx="5924550" cy="365760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0:C12" headerRowCount="0">
  <tableColumns count="2">
    <tableColumn id="1" xr3:uid="{00000000-0010-0000-0000-000001000000}" name="Column1"/>
    <tableColumn id="2" xr3:uid="{00000000-0010-0000-0000-000002000000}" name="Column2"/>
  </tableColumns>
  <tableStyleInfo name="Réel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3:C15" headerRowCount="0">
  <tableColumns count="2">
    <tableColumn id="1" xr3:uid="{00000000-0010-0000-0100-000001000000}" name="Column1"/>
    <tableColumn id="2" xr3:uid="{00000000-0010-0000-0100-000002000000}" name="Column2"/>
  </tableColumns>
  <tableStyleInfo name="Réel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6:C18" headerRowCount="0">
  <tableColumns count="2">
    <tableColumn id="1" xr3:uid="{00000000-0010-0000-0200-000001000000}" name="Column1"/>
    <tableColumn id="2" xr3:uid="{00000000-0010-0000-0200-000002000000}" name="Column2"/>
  </tableColumns>
  <tableStyleInfo name="Réel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rêt_25_ans" displayName="prêt_25_ans" ref="A1:G302">
  <tableColumns count="7">
    <tableColumn id="1" xr3:uid="{00000000-0010-0000-0600-000001000000}" name="Mois "/>
    <tableColumn id="2" xr3:uid="{00000000-0010-0000-0600-000002000000}" name="Mensualité "/>
    <tableColumn id="3" xr3:uid="{00000000-0010-0000-0600-000003000000}" name="Mensualité du Crédit (Hors Assurance)"/>
    <tableColumn id="4" xr3:uid="{00000000-0010-0000-0600-000004000000}" name="Part d'Intérêts"/>
    <tableColumn id="5" xr3:uid="{00000000-0010-0000-0600-000005000000}" name="Part de Capital"/>
    <tableColumn id="6" xr3:uid="{00000000-0010-0000-0600-000006000000}" name="Capital Restant Dû"/>
    <tableColumn id="7" xr3:uid="{00000000-0010-0000-0600-000007000000}" name="Part remboursée"/>
  </tableColumns>
  <tableStyleInfo name="Tableau damortissement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rêt_20_ans" displayName="prêt_20_ans" ref="J1:P302">
  <tableColumns count="7">
    <tableColumn id="1" xr3:uid="{00000000-0010-0000-0700-000001000000}" name="Mois "/>
    <tableColumn id="2" xr3:uid="{00000000-0010-0000-0700-000002000000}" name="Mensualité "/>
    <tableColumn id="3" xr3:uid="{00000000-0010-0000-0700-000003000000}" name="Mensualité du Crédit (Hors Assurance)"/>
    <tableColumn id="4" xr3:uid="{00000000-0010-0000-0700-000004000000}" name="Part d'Intérêts"/>
    <tableColumn id="5" xr3:uid="{00000000-0010-0000-0700-000005000000}" name="Part de Capital"/>
    <tableColumn id="6" xr3:uid="{00000000-0010-0000-0700-000006000000}" name="Capital Restant Dû"/>
    <tableColumn id="7" xr3:uid="{00000000-0010-0000-0700-000007000000}" name="Part remboursée"/>
  </tableColumns>
  <tableStyleInfo name="Tableau damortissement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rêt_15_ans" displayName="prêt_15_ans" ref="S1:Y302">
  <tableColumns count="7">
    <tableColumn id="1" xr3:uid="{00000000-0010-0000-0800-000001000000}" name="Mois "/>
    <tableColumn id="2" xr3:uid="{00000000-0010-0000-0800-000002000000}" name="Mensualité "/>
    <tableColumn id="3" xr3:uid="{00000000-0010-0000-0800-000003000000}" name="Mensualité du Crédit (Hors Assurance)"/>
    <tableColumn id="4" xr3:uid="{00000000-0010-0000-0800-000004000000}" name="Part d'Intérêts"/>
    <tableColumn id="5" xr3:uid="{00000000-0010-0000-0800-000005000000}" name="Part de Capital"/>
    <tableColumn id="6" xr3:uid="{00000000-0010-0000-0800-000006000000}" name="Capital Restant Dû"/>
    <tableColumn id="7" xr3:uid="{00000000-0010-0000-0800-000007000000}" name="Part remboursée"/>
  </tableColumns>
  <tableStyleInfo name="Tableau damortissement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3"/>
  <sheetViews>
    <sheetView tabSelected="1" zoomScale="81" workbookViewId="0">
      <selection activeCell="I18" sqref="I18"/>
    </sheetView>
  </sheetViews>
  <sheetFormatPr baseColWidth="10" defaultColWidth="12.6640625" defaultRowHeight="15.75" customHeight="1" x14ac:dyDescent="0.25"/>
  <cols>
    <col min="1" max="1" width="3.44140625" customWidth="1"/>
    <col min="2" max="2" width="29.21875" customWidth="1"/>
    <col min="3" max="3" width="11.33203125" customWidth="1"/>
    <col min="4" max="4" width="10.6640625" customWidth="1"/>
    <col min="5" max="5" width="10" customWidth="1"/>
    <col min="6" max="6" width="15.6640625" customWidth="1"/>
    <col min="7" max="7" width="16.21875" customWidth="1"/>
    <col min="8" max="8" width="22" customWidth="1"/>
    <col min="9" max="9" width="23.33203125" customWidth="1"/>
    <col min="10" max="10" width="21.33203125" customWidth="1"/>
    <col min="11" max="11" width="48.21875" customWidth="1"/>
    <col min="12" max="12" width="18" customWidth="1"/>
  </cols>
  <sheetData>
    <row r="1" spans="1:29" ht="13.2" x14ac:dyDescent="0.25">
      <c r="F1" s="1"/>
      <c r="G1" s="1"/>
      <c r="H1" s="1"/>
      <c r="I1" s="1"/>
      <c r="J1" s="1"/>
      <c r="K1" s="1"/>
      <c r="L1" s="1"/>
    </row>
    <row r="2" spans="1:29" ht="15.6" x14ac:dyDescent="0.3">
      <c r="F2" s="93" t="s">
        <v>0</v>
      </c>
      <c r="G2" s="91"/>
      <c r="H2" s="91"/>
      <c r="I2" s="91"/>
      <c r="J2" s="91"/>
      <c r="K2" s="91"/>
      <c r="L2" s="92"/>
    </row>
    <row r="3" spans="1:29" ht="36" customHeight="1" x14ac:dyDescent="0.25">
      <c r="A3" s="2"/>
      <c r="B3" s="90" t="s">
        <v>1</v>
      </c>
      <c r="C3" s="92"/>
      <c r="D3" s="3"/>
      <c r="E3" s="3"/>
      <c r="F3" s="4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6" t="s">
        <v>7</v>
      </c>
      <c r="L3" s="7" t="s">
        <v>8</v>
      </c>
      <c r="M3" s="3"/>
      <c r="N3" s="3"/>
      <c r="O3" s="8" t="s">
        <v>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3.2" x14ac:dyDescent="0.25">
      <c r="A4" s="9"/>
      <c r="B4" s="10" t="s">
        <v>10</v>
      </c>
      <c r="C4" s="11">
        <v>300000</v>
      </c>
      <c r="F4" s="12">
        <v>15</v>
      </c>
      <c r="G4" s="13">
        <v>3.09E-2</v>
      </c>
      <c r="H4" s="14">
        <f t="shared" ref="H4:H6" si="0">-PMT(G4/12,F4*12,$C$10) + (($C$10)*$C$7/12)</f>
        <v>1898.5357636722604</v>
      </c>
      <c r="I4" s="14">
        <f t="shared" ref="I4:I6" si="1">H4*F4*12 - $C$10</f>
        <v>79236.437461006863</v>
      </c>
      <c r="J4" s="14">
        <f t="shared" ref="J4:J6" si="2">H4/0.35</f>
        <v>5424.3878962064582</v>
      </c>
      <c r="K4" s="15" t="str">
        <f t="shared" ref="K4:K6" si="3">IF($C$19&gt;=J4,"✅ Objectif atteint ! Vous avez une marge de " &amp; TEXT($C$19-J4,"0 €"),"❌ Il vous manque " &amp; TEXT(J4-$C$19,"0 €"))</f>
        <v>❌ Il vous manque 1424 €</v>
      </c>
      <c r="L4" s="16">
        <f t="shared" ref="L4:L6" si="4">H4/$C$19</f>
        <v>0.4746339409180651</v>
      </c>
      <c r="O4" s="17">
        <f t="shared" ref="O4:O6" si="5">$C$19</f>
        <v>4000</v>
      </c>
    </row>
    <row r="5" spans="1:29" ht="13.2" x14ac:dyDescent="0.25">
      <c r="A5" s="9"/>
      <c r="B5" s="12" t="s">
        <v>11</v>
      </c>
      <c r="C5" s="18">
        <v>7.4999999999999997E-2</v>
      </c>
      <c r="F5" s="19">
        <v>20</v>
      </c>
      <c r="G5" s="20">
        <v>3.1600000000000003E-2</v>
      </c>
      <c r="H5" s="21">
        <f t="shared" si="0"/>
        <v>1551.3083213825587</v>
      </c>
      <c r="I5" s="21">
        <f t="shared" si="1"/>
        <v>109813.99713181407</v>
      </c>
      <c r="J5" s="21">
        <f t="shared" si="2"/>
        <v>4432.3094896644534</v>
      </c>
      <c r="K5" s="22" t="str">
        <f t="shared" si="3"/>
        <v>❌ Il vous manque 432 €</v>
      </c>
      <c r="L5" s="23">
        <f t="shared" si="4"/>
        <v>0.38782708034563967</v>
      </c>
      <c r="O5" s="17">
        <f t="shared" si="5"/>
        <v>4000</v>
      </c>
    </row>
    <row r="6" spans="1:29" ht="13.2" x14ac:dyDescent="0.25">
      <c r="A6" s="9"/>
      <c r="B6" s="19" t="s">
        <v>12</v>
      </c>
      <c r="C6" s="24">
        <f>C4*(1+C5)</f>
        <v>322500</v>
      </c>
      <c r="F6" s="25">
        <v>25</v>
      </c>
      <c r="G6" s="26">
        <v>3.2800000000000003E-2</v>
      </c>
      <c r="H6" s="27">
        <f t="shared" si="0"/>
        <v>1357.743955995626</v>
      </c>
      <c r="I6" s="27">
        <f t="shared" si="1"/>
        <v>144823.18679868785</v>
      </c>
      <c r="J6" s="27">
        <f t="shared" si="2"/>
        <v>3879.268445701789</v>
      </c>
      <c r="K6" s="28" t="str">
        <f t="shared" si="3"/>
        <v>✅ Objectif atteint ! Vous avez une marge de 121 €</v>
      </c>
      <c r="L6" s="29">
        <f t="shared" si="4"/>
        <v>0.33943598899890653</v>
      </c>
      <c r="O6" s="17">
        <f t="shared" si="5"/>
        <v>4000</v>
      </c>
    </row>
    <row r="7" spans="1:29" ht="13.2" x14ac:dyDescent="0.25">
      <c r="A7" s="9"/>
      <c r="B7" s="12" t="s">
        <v>13</v>
      </c>
      <c r="C7" s="18">
        <v>3.3999999999999998E-3</v>
      </c>
    </row>
    <row r="8" spans="1:29" ht="13.2" x14ac:dyDescent="0.25">
      <c r="A8" s="9"/>
      <c r="B8" s="19" t="s">
        <v>14</v>
      </c>
      <c r="C8" s="30">
        <v>0.2</v>
      </c>
    </row>
    <row r="9" spans="1:29" ht="15.6" x14ac:dyDescent="0.3">
      <c r="A9" s="9"/>
      <c r="B9" s="12" t="s">
        <v>15</v>
      </c>
      <c r="C9" s="31">
        <f>C4*C8</f>
        <v>60000</v>
      </c>
      <c r="F9" s="93" t="s">
        <v>16</v>
      </c>
      <c r="G9" s="91"/>
      <c r="H9" s="92"/>
    </row>
    <row r="10" spans="1:29" ht="13.2" x14ac:dyDescent="0.25">
      <c r="A10" s="32"/>
      <c r="B10" s="33" t="s">
        <v>17</v>
      </c>
      <c r="C10" s="34">
        <f>C6-C9</f>
        <v>262500</v>
      </c>
      <c r="F10" s="86" t="s">
        <v>18</v>
      </c>
      <c r="G10" s="87"/>
      <c r="H10" s="35">
        <f>C13/C4</f>
        <v>0.11666666666666667</v>
      </c>
    </row>
    <row r="11" spans="1:29" ht="13.2" x14ac:dyDescent="0.25">
      <c r="A11" s="9"/>
      <c r="B11" s="36" t="s">
        <v>47</v>
      </c>
      <c r="C11" s="37">
        <v>15000</v>
      </c>
      <c r="F11" s="94" t="s">
        <v>19</v>
      </c>
      <c r="G11" s="95"/>
      <c r="H11" s="38" t="str">
        <f>IF(H10&gt;=0.2,"✅ Excellent !",IF(H10&gt;=0.1,"😊 Bon, couvre les frais",IF(H10&gt;0.075,"Début prometteur","❌ Apport insuffisant")))</f>
        <v>😊 Bon, couvre les frais</v>
      </c>
    </row>
    <row r="12" spans="1:29" ht="13.2" x14ac:dyDescent="0.25">
      <c r="A12" s="9"/>
      <c r="B12" s="39" t="s">
        <v>48</v>
      </c>
      <c r="C12" s="40">
        <v>20000</v>
      </c>
      <c r="F12" s="86" t="s">
        <v>20</v>
      </c>
      <c r="G12" s="87"/>
      <c r="H12" s="41">
        <f>MAX(0, C9-C13)</f>
        <v>25000</v>
      </c>
    </row>
    <row r="13" spans="1:29" ht="13.2" x14ac:dyDescent="0.25">
      <c r="A13" s="32"/>
      <c r="B13" s="33" t="s">
        <v>21</v>
      </c>
      <c r="C13" s="34">
        <f>C11+C12</f>
        <v>35000</v>
      </c>
      <c r="F13" s="94" t="s">
        <v>22</v>
      </c>
      <c r="G13" s="95"/>
      <c r="H13" s="38" t="str">
        <f>IF(H12&lt;=0,"✅ Objectif atteint !", IF(INT((H12/C16)/12)=0, "", INT((H12/C16)/12) &amp; " ans et ") &amp; ROUND(MOD(H12/C16,12),0) &amp; " mois")</f>
        <v>1 ans et 8 mois</v>
      </c>
    </row>
    <row r="14" spans="1:29" ht="13.2" x14ac:dyDescent="0.25">
      <c r="A14" s="9"/>
      <c r="B14" s="36" t="s">
        <v>49</v>
      </c>
      <c r="C14" s="37">
        <v>700</v>
      </c>
      <c r="F14" s="86" t="s">
        <v>23</v>
      </c>
      <c r="G14" s="87"/>
      <c r="H14" s="42">
        <f ca="1">IF(H12&lt;=0, "✅ Objectif atteint !", EDATE(TODAY(), H12/C16+1))</f>
        <v>46507</v>
      </c>
    </row>
    <row r="15" spans="1:29" ht="13.2" x14ac:dyDescent="0.25">
      <c r="A15" s="9"/>
      <c r="B15" s="39" t="s">
        <v>50</v>
      </c>
      <c r="C15" s="40">
        <v>550</v>
      </c>
    </row>
    <row r="16" spans="1:29" ht="13.2" x14ac:dyDescent="0.25">
      <c r="A16" s="32"/>
      <c r="B16" s="33" t="s">
        <v>24</v>
      </c>
      <c r="C16" s="34">
        <f>SUM(C14:C15)</f>
        <v>1250</v>
      </c>
    </row>
    <row r="17" spans="1:8" ht="13.2" x14ac:dyDescent="0.25">
      <c r="A17" s="9"/>
      <c r="B17" s="36" t="s">
        <v>51</v>
      </c>
      <c r="C17" s="37">
        <v>2000</v>
      </c>
      <c r="F17" s="88" t="str">
        <f>IF(H12&gt;0, "Votre priorité est de combler l'apport manquant de " &amp; TEXT(H12,"# ##0 €") &amp; ", estimé à " &amp; H13 &amp; ". Une fois cet apport atteint, votre situation sera celle décrite dans l'analyse des salaires.", IF(LEFT(K4,1)="✅", "EXCELLENT ! Votre dossier vous rend éligible pour toutes les durées. Vous avez le choix du roi : le prêt sur 15 ans pour économiser " &amp; TEXT(I5-I4,"# ##0 €") &amp; " au total, ou une autre durée pour plus de souplesse mensuelle.", IF(LEFT(K5,1)="✅", "FÉLICITATIONS ! Votre projet est viable sur 20 et 25 ans. Le prêt sur 20 ans est un excellent équilibre, avec un taux d'endettement confortable de " &amp; TEXT(L5,"0,0%"), IF(LEFT(K6,1)="✅", "PROJET RÉALISABLE ! Vous êtes éligible pour le prêt sur 25 ans. Votre taux d'endettement de " &amp; TEXT(L6,"0,0%") &amp; " est validé par les banques.", "OBJECTIF APPORT ATTEINT ! Cependant, vos revenus actuels sont insuffisants même pour le prêt le plus long. La priorité est maintenant d'augmenter les revenus."))))</f>
        <v>Votre priorité est de combler l'apport manquant de 25 000 €, estimé à 1 ans et 8 mois. Une fois cet apport atteint, votre situation sera celle décrite dans l'analyse des salaires.</v>
      </c>
      <c r="G17" s="89"/>
      <c r="H17" s="89"/>
    </row>
    <row r="18" spans="1:8" ht="13.2" x14ac:dyDescent="0.25">
      <c r="A18" s="9"/>
      <c r="B18" s="39" t="s">
        <v>52</v>
      </c>
      <c r="C18" s="40">
        <v>2000</v>
      </c>
      <c r="F18" s="89"/>
      <c r="G18" s="89"/>
      <c r="H18" s="89"/>
    </row>
    <row r="19" spans="1:8" ht="13.2" x14ac:dyDescent="0.25">
      <c r="A19" s="32"/>
      <c r="B19" s="44" t="s">
        <v>25</v>
      </c>
      <c r="C19" s="45">
        <f>SUM(C17:C18)</f>
        <v>4000</v>
      </c>
      <c r="F19" s="89"/>
      <c r="G19" s="89"/>
      <c r="H19" s="89"/>
    </row>
    <row r="20" spans="1:8" ht="13.2" x14ac:dyDescent="0.25">
      <c r="C20" s="46"/>
      <c r="F20" s="89"/>
      <c r="G20" s="89"/>
      <c r="H20" s="89"/>
    </row>
    <row r="21" spans="1:8" ht="15.75" customHeight="1" x14ac:dyDescent="0.25">
      <c r="F21" s="89"/>
      <c r="G21" s="89"/>
      <c r="H21" s="89"/>
    </row>
    <row r="22" spans="1:8" ht="13.2" x14ac:dyDescent="0.25">
      <c r="F22" s="43"/>
      <c r="G22" s="43"/>
      <c r="H22" s="43"/>
    </row>
    <row r="23" spans="1:8" ht="13.2" x14ac:dyDescent="0.25">
      <c r="B23" s="90" t="s">
        <v>26</v>
      </c>
      <c r="C23" s="91"/>
      <c r="D23" s="91"/>
      <c r="E23" s="92"/>
      <c r="F23" s="43"/>
      <c r="G23" s="43"/>
      <c r="H23" s="43"/>
    </row>
    <row r="24" spans="1:8" ht="13.2" x14ac:dyDescent="0.25">
      <c r="B24" s="47" t="s">
        <v>27</v>
      </c>
      <c r="C24" s="48">
        <v>20000</v>
      </c>
      <c r="D24" s="49"/>
      <c r="E24" s="50"/>
    </row>
    <row r="25" spans="1:8" ht="13.2" x14ac:dyDescent="0.25">
      <c r="B25" s="12" t="s">
        <v>28</v>
      </c>
      <c r="C25" s="51">
        <v>24</v>
      </c>
      <c r="D25" s="52"/>
      <c r="E25" s="53"/>
    </row>
    <row r="26" spans="1:8" ht="13.2" x14ac:dyDescent="0.25">
      <c r="B26" s="19" t="s">
        <v>29</v>
      </c>
      <c r="C26" s="54" t="s">
        <v>30</v>
      </c>
      <c r="D26" s="54" t="s">
        <v>31</v>
      </c>
      <c r="E26" s="55" t="s">
        <v>32</v>
      </c>
    </row>
    <row r="27" spans="1:8" ht="13.2" x14ac:dyDescent="0.25">
      <c r="B27" s="12" t="s">
        <v>33</v>
      </c>
      <c r="C27" s="56">
        <f>MIN(LOOKUP(C25,'Tableau damortissement'!A:A,'Tableau damortissement'!F:F)*0.03,C24*(G6/12)*6)</f>
        <v>328</v>
      </c>
      <c r="D27" s="56">
        <f>MIN(LOOKUP(C25,'Tableau damortissement'!J:J,'Tableau damortissement'!O:O)*0.03,C24*(G5/12)*6)</f>
        <v>316</v>
      </c>
      <c r="E27" s="31">
        <f>MIN(LOOKUP(C25,'Tableau damortissement'!S:S,'Tableau damortissement'!X:X)*0.03,C24*(G4/12)*6)</f>
        <v>309</v>
      </c>
    </row>
    <row r="28" spans="1:8" ht="13.2" x14ac:dyDescent="0.25">
      <c r="B28" s="19" t="s">
        <v>34</v>
      </c>
      <c r="C28" s="57">
        <f>C24-C27</f>
        <v>19672</v>
      </c>
      <c r="D28" s="57">
        <f>C24-D27</f>
        <v>19684</v>
      </c>
      <c r="E28" s="57">
        <f>C24-E27</f>
        <v>19691</v>
      </c>
    </row>
    <row r="29" spans="1:8" ht="13.2" x14ac:dyDescent="0.25">
      <c r="B29" s="12" t="s">
        <v>35</v>
      </c>
      <c r="C29" s="56">
        <f>I6</f>
        <v>144823.18679868785</v>
      </c>
      <c r="D29" s="56">
        <f>I5</f>
        <v>109813.99713181407</v>
      </c>
      <c r="E29" s="56">
        <f>I4</f>
        <v>79236.437461006863</v>
      </c>
    </row>
    <row r="30" spans="1:8" ht="13.2" x14ac:dyDescent="0.25">
      <c r="B30" s="19" t="s">
        <v>36</v>
      </c>
      <c r="C30" s="58">
        <f>NPER( G6/12, -(H6 - (C10 * C7 / 12)), LOOKUP(C25,'Tableau damortissement'!A:A,'Tableau damortissement'!F:F)-C28)</f>
        <v>245.68401397639792</v>
      </c>
      <c r="D30" s="59">
        <f>NPER( G5/12, -(H5 - (C10 * C7 / 12)), LOOKUP(C25,'Tableau damortissement'!J:J,'Tableau damortissement'!O:O)-D28)</f>
        <v>194.0903152357092</v>
      </c>
      <c r="E30" s="60">
        <f>NPER( G4/12, -(H4 - (C10 * C7 / 12)), LOOKUP(C25,'Tableau damortissement'!S:S,'Tableau damortissement'!X:X)-E28)</f>
        <v>141.14279517065549</v>
      </c>
    </row>
    <row r="31" spans="1:8" ht="13.2" x14ac:dyDescent="0.25">
      <c r="B31" s="12" t="s">
        <v>37</v>
      </c>
      <c r="C31" s="51">
        <f>F6 - ((C25 + C30) / 12 )</f>
        <v>2.5263321686335054</v>
      </c>
      <c r="D31" s="61">
        <f>F5 - ((C25 + D30) / 12 )</f>
        <v>1.825807063690899</v>
      </c>
      <c r="E31" s="62">
        <f>F4 - ((C25 + E30) / 12 )</f>
        <v>1.2381004024453759</v>
      </c>
    </row>
    <row r="32" spans="1:8" ht="13.2" x14ac:dyDescent="0.25">
      <c r="B32" s="19" t="s">
        <v>38</v>
      </c>
      <c r="C32" s="57">
        <f>( H6 * ( C25 + C30 ) ) + C27 - C10</f>
        <v>103989.84000509424</v>
      </c>
      <c r="D32" s="57">
        <f>( H5 * ( C25 + D30 ) ) + D27 - C10</f>
        <v>76141.320838101092</v>
      </c>
      <c r="E32" s="24">
        <f>( H4 * ( C25 + E30 ) ) + E27 - C10</f>
        <v>51338.502744292084</v>
      </c>
    </row>
    <row r="33" spans="2:5" ht="13.2" x14ac:dyDescent="0.25">
      <c r="B33" s="25" t="s">
        <v>39</v>
      </c>
      <c r="C33" s="63">
        <f t="shared" ref="C33:E33" si="6">C29-C32</f>
        <v>40833.346793593606</v>
      </c>
      <c r="D33" s="63">
        <f t="shared" si="6"/>
        <v>33672.676293712982</v>
      </c>
      <c r="E33" s="64">
        <f t="shared" si="6"/>
        <v>27897.934716714779</v>
      </c>
    </row>
  </sheetData>
  <mergeCells count="10">
    <mergeCell ref="F14:G14"/>
    <mergeCell ref="F17:H21"/>
    <mergeCell ref="B23:E23"/>
    <mergeCell ref="F2:L2"/>
    <mergeCell ref="B3:C3"/>
    <mergeCell ref="F9:H9"/>
    <mergeCell ref="F10:G10"/>
    <mergeCell ref="F11:G11"/>
    <mergeCell ref="F12:G12"/>
    <mergeCell ref="F13:G13"/>
  </mergeCells>
  <conditionalFormatting sqref="L4:L6">
    <cfRule type="colorScale" priority="1">
      <colorScale>
        <cfvo type="formula" val="0.1"/>
        <cfvo type="formula" val="0.25"/>
        <cfvo type="formula" val="0.35"/>
        <color rgb="FFD9EAD3"/>
        <color rgb="FFD9EAD3"/>
        <color rgb="FFF4CCCC"/>
      </colorScale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30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12.88671875" customWidth="1"/>
    <col min="2" max="2" width="17.33203125" customWidth="1"/>
    <col min="3" max="3" width="24.109375" customWidth="1"/>
    <col min="4" max="4" width="19.109375" customWidth="1"/>
    <col min="5" max="5" width="19.77734375" customWidth="1"/>
    <col min="6" max="6" width="22.44140625" customWidth="1"/>
    <col min="7" max="7" width="14.33203125" customWidth="1"/>
    <col min="8" max="9" width="4.109375" customWidth="1"/>
    <col min="10" max="10" width="12.88671875" customWidth="1"/>
    <col min="11" max="11" width="17.33203125" customWidth="1"/>
    <col min="12" max="12" width="23.6640625" customWidth="1"/>
    <col min="13" max="13" width="19.109375" customWidth="1"/>
    <col min="14" max="14" width="19.77734375" customWidth="1"/>
    <col min="15" max="15" width="22.44140625" customWidth="1"/>
    <col min="16" max="16" width="14.33203125" customWidth="1"/>
    <col min="17" max="18" width="4.109375" customWidth="1"/>
    <col min="19" max="19" width="12.88671875" customWidth="1"/>
    <col min="20" max="20" width="17.33203125" customWidth="1"/>
    <col min="21" max="21" width="22.6640625" customWidth="1"/>
    <col min="22" max="22" width="19.109375" customWidth="1"/>
    <col min="23" max="23" width="19.77734375" customWidth="1"/>
    <col min="24" max="24" width="22.44140625" customWidth="1"/>
    <col min="25" max="25" width="14.33203125" customWidth="1"/>
  </cols>
  <sheetData>
    <row r="1" spans="1:30" ht="36.75" customHeight="1" x14ac:dyDescent="0.25">
      <c r="A1" s="65" t="s">
        <v>40</v>
      </c>
      <c r="B1" s="66" t="s">
        <v>41</v>
      </c>
      <c r="C1" s="67" t="s">
        <v>42</v>
      </c>
      <c r="D1" s="66" t="s">
        <v>43</v>
      </c>
      <c r="E1" s="66" t="s">
        <v>44</v>
      </c>
      <c r="F1" s="66" t="s">
        <v>45</v>
      </c>
      <c r="G1" s="68" t="s">
        <v>46</v>
      </c>
      <c r="H1" s="69"/>
      <c r="I1" s="69"/>
      <c r="J1" s="65" t="s">
        <v>40</v>
      </c>
      <c r="K1" s="66" t="s">
        <v>41</v>
      </c>
      <c r="L1" s="67" t="s">
        <v>42</v>
      </c>
      <c r="M1" s="66" t="s">
        <v>43</v>
      </c>
      <c r="N1" s="66" t="s">
        <v>44</v>
      </c>
      <c r="O1" s="66" t="s">
        <v>45</v>
      </c>
      <c r="P1" s="68" t="s">
        <v>46</v>
      </c>
      <c r="Q1" s="69"/>
      <c r="R1" s="69"/>
      <c r="S1" s="65" t="s">
        <v>40</v>
      </c>
      <c r="T1" s="66" t="s">
        <v>41</v>
      </c>
      <c r="U1" s="67" t="s">
        <v>42</v>
      </c>
      <c r="V1" s="66" t="s">
        <v>43</v>
      </c>
      <c r="W1" s="66" t="s">
        <v>44</v>
      </c>
      <c r="X1" s="66" t="s">
        <v>45</v>
      </c>
      <c r="Y1" s="68" t="s">
        <v>46</v>
      </c>
      <c r="Z1" s="69"/>
      <c r="AA1" s="69"/>
      <c r="AB1" s="69"/>
      <c r="AC1" s="69"/>
      <c r="AD1" s="69"/>
    </row>
    <row r="2" spans="1:30" ht="13.2" x14ac:dyDescent="0.25">
      <c r="A2" s="70">
        <v>1</v>
      </c>
      <c r="B2" s="71">
        <f>Réel!$H$6</f>
        <v>1357.743955995626</v>
      </c>
      <c r="C2" s="72">
        <f>-PMT(Réel!$G$6/12,Réel!$F$6*12,Réel!$C$10)</f>
        <v>1283.368955995626</v>
      </c>
      <c r="D2" s="73">
        <f>F2*(Réel!$G$6/12)</f>
        <v>717.50000000000011</v>
      </c>
      <c r="E2" s="73">
        <f t="shared" ref="E2:E256" si="0">C2-D2</f>
        <v>565.86895599562592</v>
      </c>
      <c r="F2" s="73">
        <f>Réel!C10</f>
        <v>262500</v>
      </c>
      <c r="G2" s="74">
        <f t="shared" ref="G2:G256" si="1">1-F2/$F$2</f>
        <v>0</v>
      </c>
      <c r="J2" s="70">
        <v>1</v>
      </c>
      <c r="K2" s="71">
        <f>Réel!$H$5</f>
        <v>1551.3083213825587</v>
      </c>
      <c r="L2" s="72">
        <f>-PMT(Réel!$G$5/12,Réel!$F$5*12,Réel!$C$10)</f>
        <v>1476.9333213825587</v>
      </c>
      <c r="M2" s="73">
        <f>O2*(Réel!$G$5/12)</f>
        <v>691.25</v>
      </c>
      <c r="N2" s="73">
        <f t="shared" ref="N2:N242" si="2">L2-M2</f>
        <v>785.68332138255869</v>
      </c>
      <c r="O2" s="73">
        <f>Réel!$C$10</f>
        <v>262500</v>
      </c>
      <c r="P2" s="74">
        <f t="shared" ref="P2:P242" si="3">1-O2/$O$2</f>
        <v>0</v>
      </c>
      <c r="S2" s="70">
        <v>1</v>
      </c>
      <c r="T2" s="71">
        <f>Réel!$H$4</f>
        <v>1898.5357636722604</v>
      </c>
      <c r="U2" s="72">
        <f>-PMT(Réel!$G$4/12,Réel!$F$4*12,Réel!$C$10)</f>
        <v>1824.1607636722604</v>
      </c>
      <c r="V2" s="73">
        <f>X2*(Réel!$G$4/12)</f>
        <v>675.9375</v>
      </c>
      <c r="W2" s="73">
        <f t="shared" ref="W2:W182" si="4">U2-V2</f>
        <v>1148.2232636722604</v>
      </c>
      <c r="X2" s="73">
        <f>Réel!$C$10</f>
        <v>262500</v>
      </c>
      <c r="Y2" s="74">
        <f t="shared" ref="Y2:Y182" si="5">1-X2/$X$2</f>
        <v>0</v>
      </c>
    </row>
    <row r="3" spans="1:30" ht="13.2" x14ac:dyDescent="0.25">
      <c r="A3" s="75">
        <v>2</v>
      </c>
      <c r="B3" s="76">
        <f>Réel!$H$6</f>
        <v>1357.743955995626</v>
      </c>
      <c r="C3" s="77">
        <f>-PMT(Réel!$G$6/12,Réel!$F$6*12,Réel!$C$10)</f>
        <v>1283.368955995626</v>
      </c>
      <c r="D3" s="78">
        <f>F3*(Réel!$G$6/12)</f>
        <v>715.95329152027875</v>
      </c>
      <c r="E3" s="78">
        <f t="shared" si="0"/>
        <v>567.41566447534728</v>
      </c>
      <c r="F3" s="78">
        <f t="shared" ref="F3:F257" si="6">F2-E2</f>
        <v>261934.13104400437</v>
      </c>
      <c r="G3" s="79">
        <f t="shared" si="1"/>
        <v>2.1556912609357326E-3</v>
      </c>
      <c r="J3" s="75">
        <v>2</v>
      </c>
      <c r="K3" s="76">
        <f>Réel!$H$5</f>
        <v>1551.3083213825587</v>
      </c>
      <c r="L3" s="77">
        <f>-PMT(Réel!$G$5/12,Réel!$F$5*12,Réel!$C$10)</f>
        <v>1476.9333213825587</v>
      </c>
      <c r="M3" s="78">
        <f>O3*(Réel!$G$5/12)</f>
        <v>689.18103392035925</v>
      </c>
      <c r="N3" s="78">
        <f t="shared" si="2"/>
        <v>787.75228746219943</v>
      </c>
      <c r="O3" s="78">
        <f t="shared" ref="O3:O242" si="7">O2-N2</f>
        <v>261714.31667861744</v>
      </c>
      <c r="P3" s="79">
        <f t="shared" si="3"/>
        <v>2.9930793195526162E-3</v>
      </c>
      <c r="S3" s="75">
        <v>2</v>
      </c>
      <c r="T3" s="76">
        <f>Réel!$H$4</f>
        <v>1898.5357636722604</v>
      </c>
      <c r="U3" s="77">
        <f>-PMT(Réel!$G$4/12,Réel!$F$4*12,Réel!$C$10)</f>
        <v>1824.1607636722604</v>
      </c>
      <c r="V3" s="78">
        <f>X3*(Réel!$G$4/12)</f>
        <v>672.98082509604399</v>
      </c>
      <c r="W3" s="78">
        <f t="shared" si="4"/>
        <v>1151.1799385762165</v>
      </c>
      <c r="X3" s="78">
        <f t="shared" ref="X3:X182" si="8">X2-W2</f>
        <v>261351.77673632774</v>
      </c>
      <c r="Y3" s="79">
        <f t="shared" si="5"/>
        <v>4.3741838616085937E-3</v>
      </c>
    </row>
    <row r="4" spans="1:30" ht="13.2" x14ac:dyDescent="0.25">
      <c r="A4" s="70">
        <v>3</v>
      </c>
      <c r="B4" s="71">
        <f>Réel!$H$6</f>
        <v>1357.743955995626</v>
      </c>
      <c r="C4" s="72">
        <f>-PMT(Réel!$G$6/12,Réel!$F$6*12,Réel!$C$10)</f>
        <v>1283.368955995626</v>
      </c>
      <c r="D4" s="73">
        <f>F4*(Réel!$G$6/12)</f>
        <v>714.40235537071271</v>
      </c>
      <c r="E4" s="73">
        <f t="shared" si="0"/>
        <v>568.96660062491333</v>
      </c>
      <c r="F4" s="73">
        <f t="shared" si="6"/>
        <v>261366.71537952902</v>
      </c>
      <c r="G4" s="74">
        <f t="shared" si="1"/>
        <v>4.3172747446513782E-3</v>
      </c>
      <c r="J4" s="70">
        <v>3</v>
      </c>
      <c r="K4" s="71">
        <f>Réel!$H$5</f>
        <v>1551.3083213825587</v>
      </c>
      <c r="L4" s="72">
        <f>-PMT(Réel!$G$5/12,Réel!$F$5*12,Réel!$C$10)</f>
        <v>1476.9333213825587</v>
      </c>
      <c r="M4" s="73">
        <f>O4*(Réel!$G$5/12)</f>
        <v>687.10661956337549</v>
      </c>
      <c r="N4" s="73">
        <f t="shared" si="2"/>
        <v>789.8267018191832</v>
      </c>
      <c r="O4" s="73">
        <f t="shared" si="7"/>
        <v>260926.56439115523</v>
      </c>
      <c r="P4" s="74">
        <f t="shared" si="3"/>
        <v>5.9940404146466841E-3</v>
      </c>
      <c r="S4" s="70">
        <v>3</v>
      </c>
      <c r="T4" s="71">
        <f>Réel!$H$4</f>
        <v>1898.5357636722604</v>
      </c>
      <c r="U4" s="72">
        <f>-PMT(Réel!$G$4/12,Réel!$F$4*12,Réel!$C$10)</f>
        <v>1824.1607636722604</v>
      </c>
      <c r="V4" s="73">
        <f>X4*(Réel!$G$4/12)</f>
        <v>670.01653675421016</v>
      </c>
      <c r="W4" s="73">
        <f t="shared" si="4"/>
        <v>1154.1442269180502</v>
      </c>
      <c r="X4" s="73">
        <f t="shared" si="8"/>
        <v>260200.59679775152</v>
      </c>
      <c r="Y4" s="74">
        <f t="shared" si="5"/>
        <v>8.7596312466609039E-3</v>
      </c>
    </row>
    <row r="5" spans="1:30" ht="13.2" x14ac:dyDescent="0.25">
      <c r="A5" s="75">
        <v>4</v>
      </c>
      <c r="B5" s="76">
        <f>Réel!$H$6</f>
        <v>1357.743955995626</v>
      </c>
      <c r="C5" s="77">
        <f>-PMT(Réel!$G$6/12,Réel!$F$6*12,Réel!$C$10)</f>
        <v>1283.368955995626</v>
      </c>
      <c r="D5" s="78">
        <f>F5*(Réel!$G$6/12)</f>
        <v>712.84717999567135</v>
      </c>
      <c r="E5" s="78">
        <f t="shared" si="0"/>
        <v>570.52177599995468</v>
      </c>
      <c r="F5" s="78">
        <f t="shared" si="6"/>
        <v>260797.74877890412</v>
      </c>
      <c r="G5" s="79">
        <f t="shared" si="1"/>
        <v>6.4847665565557211E-3</v>
      </c>
      <c r="J5" s="75">
        <v>4</v>
      </c>
      <c r="K5" s="76">
        <f>Réel!$H$5</f>
        <v>1551.3083213825587</v>
      </c>
      <c r="L5" s="77">
        <f>-PMT(Réel!$G$5/12,Réel!$F$5*12,Réel!$C$10)</f>
        <v>1476.9333213825587</v>
      </c>
      <c r="M5" s="78">
        <f>O5*(Réel!$G$5/12)</f>
        <v>685.02674258191837</v>
      </c>
      <c r="N5" s="78">
        <f t="shared" si="2"/>
        <v>791.90657880064032</v>
      </c>
      <c r="O5" s="78">
        <f t="shared" si="7"/>
        <v>260136.73768933606</v>
      </c>
      <c r="P5" s="79">
        <f t="shared" si="3"/>
        <v>9.0029040406245375E-3</v>
      </c>
      <c r="S5" s="75">
        <v>4</v>
      </c>
      <c r="T5" s="76">
        <f>Réel!$H$4</f>
        <v>1898.5357636722604</v>
      </c>
      <c r="U5" s="77">
        <f>-PMT(Réel!$G$4/12,Réel!$F$4*12,Réel!$C$10)</f>
        <v>1824.1607636722604</v>
      </c>
      <c r="V5" s="78">
        <f>X5*(Réel!$G$4/12)</f>
        <v>667.04461536989618</v>
      </c>
      <c r="W5" s="78">
        <f t="shared" si="4"/>
        <v>1157.1161483023643</v>
      </c>
      <c r="X5" s="78">
        <f t="shared" si="8"/>
        <v>259046.45257083347</v>
      </c>
      <c r="Y5" s="79">
        <f t="shared" si="5"/>
        <v>1.3156371158729585E-2</v>
      </c>
    </row>
    <row r="6" spans="1:30" ht="13.2" x14ac:dyDescent="0.25">
      <c r="A6" s="70">
        <v>5</v>
      </c>
      <c r="B6" s="71">
        <f>Réel!$H$6</f>
        <v>1357.743955995626</v>
      </c>
      <c r="C6" s="72">
        <f>-PMT(Réel!$G$6/12,Réel!$F$6*12,Réel!$C$10)</f>
        <v>1283.368955995626</v>
      </c>
      <c r="D6" s="73">
        <f>F6*(Réel!$G$6/12)</f>
        <v>711.2877538079382</v>
      </c>
      <c r="E6" s="73">
        <f t="shared" si="0"/>
        <v>572.08120218768784</v>
      </c>
      <c r="F6" s="73">
        <f t="shared" si="6"/>
        <v>260227.22700290417</v>
      </c>
      <c r="G6" s="74">
        <f t="shared" si="1"/>
        <v>8.658182846079332E-3</v>
      </c>
      <c r="J6" s="70">
        <v>5</v>
      </c>
      <c r="K6" s="71">
        <f>Réel!$H$5</f>
        <v>1551.3083213825587</v>
      </c>
      <c r="L6" s="72">
        <f>-PMT(Réel!$G$5/12,Réel!$F$5*12,Réel!$C$10)</f>
        <v>1476.9333213825587</v>
      </c>
      <c r="M6" s="73">
        <f>O6*(Réel!$G$5/12)</f>
        <v>682.94138859107659</v>
      </c>
      <c r="N6" s="73">
        <f t="shared" si="2"/>
        <v>793.9919327914821</v>
      </c>
      <c r="O6" s="73">
        <f t="shared" si="7"/>
        <v>259344.83111053542</v>
      </c>
      <c r="P6" s="74">
        <f t="shared" si="3"/>
        <v>1.2019691007484123E-2</v>
      </c>
      <c r="S6" s="70">
        <v>5</v>
      </c>
      <c r="T6" s="71">
        <f>Réel!$H$4</f>
        <v>1898.5357636722604</v>
      </c>
      <c r="U6" s="72">
        <f>-PMT(Réel!$G$4/12,Réel!$F$4*12,Réel!$C$10)</f>
        <v>1824.1607636722604</v>
      </c>
      <c r="V6" s="73">
        <f>X6*(Réel!$G$4/12)</f>
        <v>664.0650412880176</v>
      </c>
      <c r="W6" s="73">
        <f t="shared" si="4"/>
        <v>1160.0957223842429</v>
      </c>
      <c r="X6" s="73">
        <f t="shared" si="8"/>
        <v>257889.33642253111</v>
      </c>
      <c r="Y6" s="74">
        <f t="shared" si="5"/>
        <v>1.7564432676071995E-2</v>
      </c>
    </row>
    <row r="7" spans="1:30" ht="13.2" x14ac:dyDescent="0.25">
      <c r="A7" s="75">
        <v>6</v>
      </c>
      <c r="B7" s="76">
        <f>Réel!$H$6</f>
        <v>1357.743955995626</v>
      </c>
      <c r="C7" s="77">
        <f>-PMT(Réel!$G$6/12,Réel!$F$6*12,Réel!$C$10)</f>
        <v>1283.368955995626</v>
      </c>
      <c r="D7" s="78">
        <f>F7*(Réel!$G$6/12)</f>
        <v>709.7240651886251</v>
      </c>
      <c r="E7" s="78">
        <f t="shared" si="0"/>
        <v>573.64489080700093</v>
      </c>
      <c r="F7" s="78">
        <f t="shared" si="6"/>
        <v>259655.14580071648</v>
      </c>
      <c r="G7" s="79">
        <f t="shared" si="1"/>
        <v>1.0837539806794361E-2</v>
      </c>
      <c r="J7" s="75">
        <v>6</v>
      </c>
      <c r="K7" s="76">
        <f>Réel!$H$5</f>
        <v>1551.3083213825587</v>
      </c>
      <c r="L7" s="77">
        <f>-PMT(Réel!$G$5/12,Réel!$F$5*12,Réel!$C$10)</f>
        <v>1476.9333213825587</v>
      </c>
      <c r="M7" s="78">
        <f>O7*(Réel!$G$5/12)</f>
        <v>680.85054316805906</v>
      </c>
      <c r="N7" s="78">
        <f t="shared" si="2"/>
        <v>796.08277821449963</v>
      </c>
      <c r="O7" s="78">
        <f t="shared" si="7"/>
        <v>258550.83917774394</v>
      </c>
      <c r="P7" s="79">
        <f t="shared" si="3"/>
        <v>1.5044422180023109E-2</v>
      </c>
      <c r="S7" s="75">
        <v>6</v>
      </c>
      <c r="T7" s="76">
        <f>Réel!$H$4</f>
        <v>1898.5357636722604</v>
      </c>
      <c r="U7" s="77">
        <f>-PMT(Réel!$G$4/12,Réel!$F$4*12,Réel!$C$10)</f>
        <v>1824.1607636722604</v>
      </c>
      <c r="V7" s="78">
        <f>X7*(Réel!$G$4/12)</f>
        <v>661.0777948028782</v>
      </c>
      <c r="W7" s="78">
        <f t="shared" si="4"/>
        <v>1163.0829688693821</v>
      </c>
      <c r="X7" s="78">
        <f t="shared" si="8"/>
        <v>256729.24070014685</v>
      </c>
      <c r="Y7" s="79">
        <f t="shared" si="5"/>
        <v>2.1983844951821485E-2</v>
      </c>
    </row>
    <row r="8" spans="1:30" ht="13.2" x14ac:dyDescent="0.25">
      <c r="A8" s="70">
        <v>7</v>
      </c>
      <c r="B8" s="71">
        <f>Réel!$H$6</f>
        <v>1357.743955995626</v>
      </c>
      <c r="C8" s="72">
        <f>-PMT(Réel!$G$6/12,Réel!$F$6*12,Réel!$C$10)</f>
        <v>1283.368955995626</v>
      </c>
      <c r="D8" s="73">
        <f>F8*(Réel!$G$6/12)</f>
        <v>708.15610248708606</v>
      </c>
      <c r="E8" s="73">
        <f t="shared" si="0"/>
        <v>575.21285350853998</v>
      </c>
      <c r="F8" s="73">
        <f t="shared" si="6"/>
        <v>259081.50090990949</v>
      </c>
      <c r="G8" s="74">
        <f t="shared" si="1"/>
        <v>1.3022853676535329E-2</v>
      </c>
      <c r="J8" s="70">
        <v>7</v>
      </c>
      <c r="K8" s="71">
        <f>Réel!$H$5</f>
        <v>1551.3083213825587</v>
      </c>
      <c r="L8" s="72">
        <f>-PMT(Réel!$G$5/12,Réel!$F$5*12,Réel!$C$10)</f>
        <v>1476.9333213825587</v>
      </c>
      <c r="M8" s="73">
        <f>O8*(Réel!$G$5/12)</f>
        <v>678.75419185209421</v>
      </c>
      <c r="N8" s="73">
        <f t="shared" si="2"/>
        <v>798.17912953046448</v>
      </c>
      <c r="O8" s="73">
        <f t="shared" si="7"/>
        <v>257754.75639952943</v>
      </c>
      <c r="P8" s="74">
        <f t="shared" si="3"/>
        <v>1.8077118477983101E-2</v>
      </c>
      <c r="S8" s="70">
        <v>7</v>
      </c>
      <c r="T8" s="71">
        <f>Réel!$H$4</f>
        <v>1898.5357636722604</v>
      </c>
      <c r="U8" s="72">
        <f>-PMT(Réel!$G$4/12,Réel!$F$4*12,Réel!$C$10)</f>
        <v>1824.1607636722604</v>
      </c>
      <c r="V8" s="73">
        <f>X8*(Réel!$G$4/12)</f>
        <v>658.08285615803948</v>
      </c>
      <c r="W8" s="73">
        <f t="shared" si="4"/>
        <v>1166.0779075142209</v>
      </c>
      <c r="X8" s="73">
        <f t="shared" si="8"/>
        <v>255566.15773127746</v>
      </c>
      <c r="Y8" s="74">
        <f t="shared" si="5"/>
        <v>2.6414637214181136E-2</v>
      </c>
    </row>
    <row r="9" spans="1:30" ht="13.2" x14ac:dyDescent="0.25">
      <c r="A9" s="75">
        <v>8</v>
      </c>
      <c r="B9" s="76">
        <f>Réel!$H$6</f>
        <v>1357.743955995626</v>
      </c>
      <c r="C9" s="77">
        <f>-PMT(Réel!$G$6/12,Réel!$F$6*12,Réel!$C$10)</f>
        <v>1283.368955995626</v>
      </c>
      <c r="D9" s="78">
        <f>F9*(Réel!$G$6/12)</f>
        <v>706.58385402082934</v>
      </c>
      <c r="E9" s="78">
        <f t="shared" si="0"/>
        <v>576.7851019747967</v>
      </c>
      <c r="F9" s="78">
        <f t="shared" si="6"/>
        <v>258506.28805640095</v>
      </c>
      <c r="G9" s="79">
        <f t="shared" si="1"/>
        <v>1.5214140737520143E-2</v>
      </c>
      <c r="J9" s="75">
        <v>8</v>
      </c>
      <c r="K9" s="76">
        <f>Réel!$H$5</f>
        <v>1551.3083213825587</v>
      </c>
      <c r="L9" s="77">
        <f>-PMT(Réel!$G$5/12,Réel!$F$5*12,Réel!$C$10)</f>
        <v>1476.9333213825587</v>
      </c>
      <c r="M9" s="78">
        <f>O9*(Réel!$G$5/12)</f>
        <v>676.65232014433059</v>
      </c>
      <c r="N9" s="78">
        <f t="shared" si="2"/>
        <v>800.2810012382281</v>
      </c>
      <c r="O9" s="78">
        <f t="shared" si="7"/>
        <v>256956.57726999896</v>
      </c>
      <c r="P9" s="79">
        <f t="shared" si="3"/>
        <v>2.1117800876194415E-2</v>
      </c>
      <c r="S9" s="75">
        <v>8</v>
      </c>
      <c r="T9" s="76">
        <f>Réel!$H$4</f>
        <v>1898.5357636722604</v>
      </c>
      <c r="U9" s="77">
        <f>-PMT(Réel!$G$4/12,Réel!$F$4*12,Réel!$C$10)</f>
        <v>1824.1607636722604</v>
      </c>
      <c r="V9" s="78">
        <f>X9*(Réel!$G$4/12)</f>
        <v>655.08020554619031</v>
      </c>
      <c r="W9" s="78">
        <f t="shared" si="4"/>
        <v>1169.0805581260702</v>
      </c>
      <c r="X9" s="78">
        <f t="shared" si="8"/>
        <v>254400.07982376323</v>
      </c>
      <c r="Y9" s="79">
        <f t="shared" si="5"/>
        <v>3.0856838766616268E-2</v>
      </c>
    </row>
    <row r="10" spans="1:30" ht="13.2" x14ac:dyDescent="0.25">
      <c r="A10" s="70">
        <v>9</v>
      </c>
      <c r="B10" s="71">
        <f>Réel!$H$6</f>
        <v>1357.743955995626</v>
      </c>
      <c r="C10" s="72">
        <f>-PMT(Réel!$G$6/12,Réel!$F$6*12,Réel!$C$10)</f>
        <v>1283.368955995626</v>
      </c>
      <c r="D10" s="73">
        <f>F10*(Réel!$G$6/12)</f>
        <v>705.00730807543164</v>
      </c>
      <c r="E10" s="73">
        <f t="shared" si="0"/>
        <v>578.3616479201944</v>
      </c>
      <c r="F10" s="73">
        <f t="shared" si="6"/>
        <v>257929.50295442616</v>
      </c>
      <c r="G10" s="74">
        <f t="shared" si="1"/>
        <v>1.7411417316471778E-2</v>
      </c>
      <c r="J10" s="70">
        <v>9</v>
      </c>
      <c r="K10" s="71">
        <f>Réel!$H$5</f>
        <v>1551.3083213825587</v>
      </c>
      <c r="L10" s="72">
        <f>-PMT(Réel!$G$5/12,Réel!$F$5*12,Réel!$C$10)</f>
        <v>1476.9333213825587</v>
      </c>
      <c r="M10" s="73">
        <f>O10*(Réel!$G$5/12)</f>
        <v>674.54491350773662</v>
      </c>
      <c r="N10" s="73">
        <f t="shared" si="2"/>
        <v>802.38840787482206</v>
      </c>
      <c r="O10" s="73">
        <f t="shared" si="7"/>
        <v>256156.29626876072</v>
      </c>
      <c r="P10" s="74">
        <f t="shared" si="3"/>
        <v>2.4166490404721075E-2</v>
      </c>
      <c r="S10" s="70">
        <v>9</v>
      </c>
      <c r="T10" s="71">
        <f>Réel!$H$4</f>
        <v>1898.5357636722604</v>
      </c>
      <c r="U10" s="72">
        <f>-PMT(Réel!$G$4/12,Réel!$F$4*12,Réel!$C$10)</f>
        <v>1824.1607636722604</v>
      </c>
      <c r="V10" s="73">
        <f>X10*(Réel!$G$4/12)</f>
        <v>652.06982310901572</v>
      </c>
      <c r="W10" s="73">
        <f t="shared" si="4"/>
        <v>1172.0909405632447</v>
      </c>
      <c r="X10" s="73">
        <f t="shared" si="8"/>
        <v>253230.99926563716</v>
      </c>
      <c r="Y10" s="74">
        <f t="shared" si="5"/>
        <v>3.5310478988048954E-2</v>
      </c>
    </row>
    <row r="11" spans="1:30" ht="13.2" x14ac:dyDescent="0.25">
      <c r="A11" s="75">
        <v>10</v>
      </c>
      <c r="B11" s="76">
        <f>Réel!$H$6</f>
        <v>1357.743955995626</v>
      </c>
      <c r="C11" s="77">
        <f>-PMT(Réel!$G$6/12,Réel!$F$6*12,Réel!$C$10)</f>
        <v>1283.368955995626</v>
      </c>
      <c r="D11" s="78">
        <f>F11*(Réel!$G$6/12)</f>
        <v>703.42645290444977</v>
      </c>
      <c r="E11" s="78">
        <f t="shared" si="0"/>
        <v>579.94250309117626</v>
      </c>
      <c r="F11" s="78">
        <f t="shared" si="6"/>
        <v>257351.14130650598</v>
      </c>
      <c r="G11" s="79">
        <f t="shared" si="1"/>
        <v>1.9614699784739176E-2</v>
      </c>
      <c r="J11" s="75">
        <v>10</v>
      </c>
      <c r="K11" s="76">
        <f>Réel!$H$5</f>
        <v>1551.3083213825587</v>
      </c>
      <c r="L11" s="77">
        <f>-PMT(Réel!$G$5/12,Réel!$F$5*12,Réel!$C$10)</f>
        <v>1476.9333213825587</v>
      </c>
      <c r="M11" s="78">
        <f>O11*(Réel!$G$5/12)</f>
        <v>672.43195736699954</v>
      </c>
      <c r="N11" s="78">
        <f t="shared" si="2"/>
        <v>804.50136401555915</v>
      </c>
      <c r="O11" s="78">
        <f t="shared" si="7"/>
        <v>255353.9078608859</v>
      </c>
      <c r="P11" s="79">
        <f t="shared" si="3"/>
        <v>2.722320814900614E-2</v>
      </c>
      <c r="S11" s="75">
        <v>10</v>
      </c>
      <c r="T11" s="76">
        <f>Réel!$H$4</f>
        <v>1898.5357636722604</v>
      </c>
      <c r="U11" s="77">
        <f>-PMT(Réel!$G$4/12,Réel!$F$4*12,Réel!$C$10)</f>
        <v>1824.1607636722604</v>
      </c>
      <c r="V11" s="78">
        <f>X11*(Réel!$G$4/12)</f>
        <v>649.05168893706536</v>
      </c>
      <c r="W11" s="78">
        <f t="shared" si="4"/>
        <v>1175.109074735195</v>
      </c>
      <c r="X11" s="78">
        <f t="shared" si="8"/>
        <v>252058.90832507392</v>
      </c>
      <c r="Y11" s="79">
        <f t="shared" si="5"/>
        <v>3.9775587333051754E-2</v>
      </c>
    </row>
    <row r="12" spans="1:30" ht="13.2" x14ac:dyDescent="0.25">
      <c r="A12" s="70">
        <v>11</v>
      </c>
      <c r="B12" s="71">
        <f>Réel!$H$6</f>
        <v>1357.743955995626</v>
      </c>
      <c r="C12" s="72">
        <f>-PMT(Réel!$G$6/12,Réel!$F$6*12,Réel!$C$10)</f>
        <v>1283.368955995626</v>
      </c>
      <c r="D12" s="73">
        <f>F12*(Réel!$G$6/12)</f>
        <v>701.84127672933391</v>
      </c>
      <c r="E12" s="73">
        <f t="shared" si="0"/>
        <v>581.52767926629213</v>
      </c>
      <c r="F12" s="73">
        <f t="shared" si="6"/>
        <v>256771.19880341479</v>
      </c>
      <c r="G12" s="74">
        <f t="shared" si="1"/>
        <v>2.1824004558419818E-2</v>
      </c>
      <c r="J12" s="70">
        <v>11</v>
      </c>
      <c r="K12" s="71">
        <f>Réel!$H$5</f>
        <v>1551.3083213825587</v>
      </c>
      <c r="L12" s="72">
        <f>-PMT(Réel!$G$5/12,Réel!$F$5*12,Réel!$C$10)</f>
        <v>1476.9333213825587</v>
      </c>
      <c r="M12" s="73">
        <f>O12*(Réel!$G$5/12)</f>
        <v>670.31343710842521</v>
      </c>
      <c r="N12" s="73">
        <f t="shared" si="2"/>
        <v>806.61988427413348</v>
      </c>
      <c r="O12" s="73">
        <f t="shared" si="7"/>
        <v>254549.40649687033</v>
      </c>
      <c r="P12" s="74">
        <f t="shared" si="3"/>
        <v>3.0287975250017807E-2</v>
      </c>
      <c r="S12" s="70">
        <v>11</v>
      </c>
      <c r="T12" s="71">
        <f>Réel!$H$4</f>
        <v>1898.5357636722604</v>
      </c>
      <c r="U12" s="72">
        <f>-PMT(Réel!$G$4/12,Réel!$F$4*12,Réel!$C$10)</f>
        <v>1824.1607636722604</v>
      </c>
      <c r="V12" s="73">
        <f>X12*(Réel!$G$4/12)</f>
        <v>646.02578306962221</v>
      </c>
      <c r="W12" s="73">
        <f t="shared" si="4"/>
        <v>1178.1349806026383</v>
      </c>
      <c r="X12" s="73">
        <f t="shared" si="8"/>
        <v>250883.79925033872</v>
      </c>
      <c r="Y12" s="74">
        <f t="shared" si="5"/>
        <v>4.4252193332042999E-2</v>
      </c>
    </row>
    <row r="13" spans="1:30" ht="13.2" x14ac:dyDescent="0.25">
      <c r="A13" s="75">
        <v>12</v>
      </c>
      <c r="B13" s="76">
        <f>Réel!$H$6</f>
        <v>1357.743955995626</v>
      </c>
      <c r="C13" s="77">
        <f>-PMT(Réel!$G$6/12,Réel!$F$6*12,Réel!$C$10)</f>
        <v>1283.368955995626</v>
      </c>
      <c r="D13" s="78">
        <f>F13*(Réel!$G$6/12)</f>
        <v>700.25176773933936</v>
      </c>
      <c r="E13" s="78">
        <f t="shared" si="0"/>
        <v>583.11718825628668</v>
      </c>
      <c r="F13" s="78">
        <f t="shared" si="6"/>
        <v>256189.6711241485</v>
      </c>
      <c r="G13" s="79">
        <f t="shared" si="1"/>
        <v>2.403934809848185E-2</v>
      </c>
      <c r="J13" s="75">
        <v>12</v>
      </c>
      <c r="K13" s="76">
        <f>Réel!$H$5</f>
        <v>1551.3083213825587</v>
      </c>
      <c r="L13" s="77">
        <f>-PMT(Réel!$G$5/12,Réel!$F$5*12,Réel!$C$10)</f>
        <v>1476.9333213825587</v>
      </c>
      <c r="M13" s="78">
        <f>O13*(Réel!$G$5/12)</f>
        <v>668.1893380798366</v>
      </c>
      <c r="N13" s="78">
        <f t="shared" si="2"/>
        <v>808.74398330272209</v>
      </c>
      <c r="O13" s="78">
        <f t="shared" si="7"/>
        <v>253742.78661259619</v>
      </c>
      <c r="P13" s="79">
        <f t="shared" si="3"/>
        <v>3.336081290439552E-2</v>
      </c>
      <c r="S13" s="75">
        <v>12</v>
      </c>
      <c r="T13" s="76">
        <f>Réel!$H$4</f>
        <v>1898.5357636722604</v>
      </c>
      <c r="U13" s="77">
        <f>-PMT(Réel!$G$4/12,Réel!$F$4*12,Réel!$C$10)</f>
        <v>1824.1607636722604</v>
      </c>
      <c r="V13" s="78">
        <f>X13*(Réel!$G$4/12)</f>
        <v>642.99208549457046</v>
      </c>
      <c r="W13" s="78">
        <f t="shared" si="4"/>
        <v>1181.1686781776898</v>
      </c>
      <c r="X13" s="78">
        <f t="shared" si="8"/>
        <v>249705.66426973609</v>
      </c>
      <c r="Y13" s="79">
        <f t="shared" si="5"/>
        <v>4.8740326591481531E-2</v>
      </c>
    </row>
    <row r="14" spans="1:30" ht="13.2" x14ac:dyDescent="0.25">
      <c r="A14" s="70">
        <v>13</v>
      </c>
      <c r="B14" s="71">
        <f>Réel!$H$6</f>
        <v>1357.743955995626</v>
      </c>
      <c r="C14" s="72">
        <f>-PMT(Réel!$G$6/12,Réel!$F$6*12,Réel!$C$10)</f>
        <v>1283.368955995626</v>
      </c>
      <c r="D14" s="73">
        <f>F14*(Réel!$G$6/12)</f>
        <v>698.65791409143878</v>
      </c>
      <c r="E14" s="73">
        <f t="shared" si="0"/>
        <v>584.71104190418725</v>
      </c>
      <c r="F14" s="73">
        <f t="shared" si="6"/>
        <v>255606.55393589221</v>
      </c>
      <c r="G14" s="74">
        <f t="shared" si="1"/>
        <v>2.6260746910886867E-2</v>
      </c>
      <c r="J14" s="70">
        <v>13</v>
      </c>
      <c r="K14" s="71">
        <f>Réel!$H$5</f>
        <v>1551.3083213825587</v>
      </c>
      <c r="L14" s="72">
        <f>-PMT(Réel!$G$5/12,Réel!$F$5*12,Réel!$C$10)</f>
        <v>1476.9333213825587</v>
      </c>
      <c r="M14" s="73">
        <f>O14*(Réel!$G$5/12)</f>
        <v>666.05964559047277</v>
      </c>
      <c r="N14" s="73">
        <f t="shared" si="2"/>
        <v>810.87367579208592</v>
      </c>
      <c r="O14" s="73">
        <f t="shared" si="7"/>
        <v>252934.04262929346</v>
      </c>
      <c r="P14" s="74">
        <f t="shared" si="3"/>
        <v>3.6441742364596408E-2</v>
      </c>
      <c r="S14" s="70">
        <v>13</v>
      </c>
      <c r="T14" s="71">
        <f>Réel!$H$4</f>
        <v>1898.5357636722604</v>
      </c>
      <c r="U14" s="72">
        <f>-PMT(Réel!$G$4/12,Réel!$F$4*12,Réel!$C$10)</f>
        <v>1824.1607636722604</v>
      </c>
      <c r="V14" s="73">
        <f>X14*(Réel!$G$4/12)</f>
        <v>639.95057614826294</v>
      </c>
      <c r="W14" s="73">
        <f t="shared" si="4"/>
        <v>1184.2101875239973</v>
      </c>
      <c r="X14" s="73">
        <f t="shared" si="8"/>
        <v>248524.4955915584</v>
      </c>
      <c r="Y14" s="74">
        <f t="shared" si="5"/>
        <v>5.3240016794063205E-2</v>
      </c>
    </row>
    <row r="15" spans="1:30" ht="13.2" x14ac:dyDescent="0.25">
      <c r="A15" s="75">
        <v>14</v>
      </c>
      <c r="B15" s="76">
        <f>Réel!$H$6</f>
        <v>1357.743955995626</v>
      </c>
      <c r="C15" s="77">
        <f>-PMT(Réel!$G$6/12,Réel!$F$6*12,Réel!$C$10)</f>
        <v>1283.368955995626</v>
      </c>
      <c r="D15" s="78">
        <f>F15*(Réel!$G$6/12)</f>
        <v>697.05970391023402</v>
      </c>
      <c r="E15" s="78">
        <f t="shared" si="0"/>
        <v>586.30925208539202</v>
      </c>
      <c r="F15" s="78">
        <f t="shared" si="6"/>
        <v>255021.84289398801</v>
      </c>
      <c r="G15" s="79">
        <f t="shared" si="1"/>
        <v>2.848821754671238E-2</v>
      </c>
      <c r="J15" s="75">
        <v>14</v>
      </c>
      <c r="K15" s="76">
        <f>Réel!$H$5</f>
        <v>1551.3083213825587</v>
      </c>
      <c r="L15" s="77">
        <f>-PMT(Réel!$G$5/12,Réel!$F$5*12,Réel!$C$10)</f>
        <v>1476.9333213825587</v>
      </c>
      <c r="M15" s="78">
        <f>O15*(Réel!$G$5/12)</f>
        <v>663.92434491088693</v>
      </c>
      <c r="N15" s="78">
        <f t="shared" si="2"/>
        <v>813.00897647167176</v>
      </c>
      <c r="O15" s="78">
        <f t="shared" si="7"/>
        <v>252123.16895350136</v>
      </c>
      <c r="P15" s="79">
        <f t="shared" si="3"/>
        <v>3.9530784939042496E-2</v>
      </c>
      <c r="S15" s="75">
        <v>14</v>
      </c>
      <c r="T15" s="76">
        <f>Réel!$H$4</f>
        <v>1898.5357636722604</v>
      </c>
      <c r="U15" s="77">
        <f>-PMT(Réel!$G$4/12,Réel!$F$4*12,Réel!$C$10)</f>
        <v>1824.1607636722604</v>
      </c>
      <c r="V15" s="78">
        <f>X15*(Réel!$G$4/12)</f>
        <v>636.90123491538861</v>
      </c>
      <c r="W15" s="78">
        <f t="shared" si="4"/>
        <v>1187.2595287568718</v>
      </c>
      <c r="X15" s="78">
        <f t="shared" si="8"/>
        <v>247340.2854040344</v>
      </c>
      <c r="Y15" s="79">
        <f t="shared" si="5"/>
        <v>5.7751293698916628E-2</v>
      </c>
    </row>
    <row r="16" spans="1:30" ht="13.2" x14ac:dyDescent="0.25">
      <c r="A16" s="70">
        <v>15</v>
      </c>
      <c r="B16" s="71">
        <f>Réel!$H$6</f>
        <v>1357.743955995626</v>
      </c>
      <c r="C16" s="72">
        <f>-PMT(Réel!$G$6/12,Réel!$F$6*12,Réel!$C$10)</f>
        <v>1283.368955995626</v>
      </c>
      <c r="D16" s="73">
        <f>F16*(Réel!$G$6/12)</f>
        <v>695.45712528786726</v>
      </c>
      <c r="E16" s="73">
        <f t="shared" si="0"/>
        <v>587.91183070775878</v>
      </c>
      <c r="F16" s="73">
        <f t="shared" si="6"/>
        <v>254435.53364190261</v>
      </c>
      <c r="G16" s="74">
        <f t="shared" si="1"/>
        <v>3.0721776602275708E-2</v>
      </c>
      <c r="J16" s="70">
        <v>15</v>
      </c>
      <c r="K16" s="71">
        <f>Réel!$H$5</f>
        <v>1551.3083213825587</v>
      </c>
      <c r="L16" s="72">
        <f>-PMT(Réel!$G$5/12,Réel!$F$5*12,Réel!$C$10)</f>
        <v>1476.9333213825587</v>
      </c>
      <c r="M16" s="73">
        <f>O16*(Réel!$G$5/12)</f>
        <v>661.78342127284486</v>
      </c>
      <c r="N16" s="73">
        <f t="shared" si="2"/>
        <v>815.14990010971383</v>
      </c>
      <c r="O16" s="73">
        <f t="shared" si="7"/>
        <v>251310.15997702969</v>
      </c>
      <c r="P16" s="74">
        <f t="shared" si="3"/>
        <v>4.2627961992267815E-2</v>
      </c>
      <c r="S16" s="70">
        <v>15</v>
      </c>
      <c r="T16" s="71">
        <f>Réel!$H$4</f>
        <v>1898.5357636722604</v>
      </c>
      <c r="U16" s="72">
        <f>-PMT(Réel!$G$4/12,Réel!$F$4*12,Réel!$C$10)</f>
        <v>1824.1607636722604</v>
      </c>
      <c r="V16" s="73">
        <f>X16*(Réel!$G$4/12)</f>
        <v>633.84404162883959</v>
      </c>
      <c r="W16" s="73">
        <f t="shared" si="4"/>
        <v>1190.3167220434207</v>
      </c>
      <c r="X16" s="73">
        <f t="shared" si="8"/>
        <v>246153.02587527753</v>
      </c>
      <c r="Y16" s="74">
        <f t="shared" si="5"/>
        <v>6.2274187141799886E-2</v>
      </c>
    </row>
    <row r="17" spans="1:25" ht="13.2" x14ac:dyDescent="0.25">
      <c r="A17" s="75">
        <v>16</v>
      </c>
      <c r="B17" s="76">
        <f>Réel!$H$6</f>
        <v>1357.743955995626</v>
      </c>
      <c r="C17" s="77">
        <f>-PMT(Réel!$G$6/12,Réel!$F$6*12,Réel!$C$10)</f>
        <v>1283.368955995626</v>
      </c>
      <c r="D17" s="78">
        <f>F17*(Réel!$G$6/12)</f>
        <v>693.85016628393271</v>
      </c>
      <c r="E17" s="78">
        <f t="shared" si="0"/>
        <v>589.51878971169333</v>
      </c>
      <c r="F17" s="78">
        <f t="shared" si="6"/>
        <v>253847.62181119487</v>
      </c>
      <c r="G17" s="79">
        <f t="shared" si="1"/>
        <v>3.2961440719257662E-2</v>
      </c>
      <c r="J17" s="75">
        <v>16</v>
      </c>
      <c r="K17" s="76">
        <f>Réel!$H$5</f>
        <v>1551.3083213825587</v>
      </c>
      <c r="L17" s="77">
        <f>-PMT(Réel!$G$5/12,Réel!$F$5*12,Réel!$C$10)</f>
        <v>1476.9333213825587</v>
      </c>
      <c r="M17" s="78">
        <f>O17*(Réel!$G$5/12)</f>
        <v>659.63685986922269</v>
      </c>
      <c r="N17" s="78">
        <f t="shared" si="2"/>
        <v>817.296461513336</v>
      </c>
      <c r="O17" s="78">
        <f t="shared" si="7"/>
        <v>250495.01007691998</v>
      </c>
      <c r="P17" s="79">
        <f t="shared" si="3"/>
        <v>4.5733294945066727E-2</v>
      </c>
      <c r="S17" s="75">
        <v>16</v>
      </c>
      <c r="T17" s="76">
        <f>Réel!$H$4</f>
        <v>1898.5357636722604</v>
      </c>
      <c r="U17" s="77">
        <f>-PMT(Réel!$G$4/12,Réel!$F$4*12,Réel!$C$10)</f>
        <v>1824.1607636722604</v>
      </c>
      <c r="V17" s="78">
        <f>X17*(Réel!$G$4/12)</f>
        <v>630.77897606957788</v>
      </c>
      <c r="W17" s="78">
        <f t="shared" si="4"/>
        <v>1193.3817876026824</v>
      </c>
      <c r="X17" s="78">
        <f t="shared" si="8"/>
        <v>244962.70915323411</v>
      </c>
      <c r="Y17" s="79">
        <f t="shared" si="5"/>
        <v>6.680872703529861E-2</v>
      </c>
    </row>
    <row r="18" spans="1:25" ht="13.2" x14ac:dyDescent="0.25">
      <c r="A18" s="70">
        <v>17</v>
      </c>
      <c r="B18" s="71">
        <f>Réel!$H$6</f>
        <v>1357.743955995626</v>
      </c>
      <c r="C18" s="72">
        <f>-PMT(Réel!$G$6/12,Réel!$F$6*12,Réel!$C$10)</f>
        <v>1283.368955995626</v>
      </c>
      <c r="D18" s="73">
        <f>F18*(Réel!$G$6/12)</f>
        <v>692.23881492538737</v>
      </c>
      <c r="E18" s="73">
        <f t="shared" si="0"/>
        <v>591.13014107023866</v>
      </c>
      <c r="F18" s="73">
        <f t="shared" si="6"/>
        <v>253258.10302148317</v>
      </c>
      <c r="G18" s="74">
        <f t="shared" si="1"/>
        <v>3.5207226584826001E-2</v>
      </c>
      <c r="J18" s="70">
        <v>17</v>
      </c>
      <c r="K18" s="71">
        <f>Réel!$H$5</f>
        <v>1551.3083213825587</v>
      </c>
      <c r="L18" s="72">
        <f>-PMT(Réel!$G$5/12,Réel!$F$5*12,Réel!$C$10)</f>
        <v>1476.9333213825587</v>
      </c>
      <c r="M18" s="73">
        <f>O18*(Réel!$G$5/12)</f>
        <v>657.48464585390423</v>
      </c>
      <c r="N18" s="73">
        <f t="shared" si="2"/>
        <v>819.44867552865446</v>
      </c>
      <c r="O18" s="73">
        <f t="shared" si="7"/>
        <v>249677.71361540665</v>
      </c>
      <c r="P18" s="74">
        <f t="shared" si="3"/>
        <v>4.8846805274641358E-2</v>
      </c>
      <c r="S18" s="70">
        <v>17</v>
      </c>
      <c r="T18" s="71">
        <f>Réel!$H$4</f>
        <v>1898.5357636722604</v>
      </c>
      <c r="U18" s="72">
        <f>-PMT(Réel!$G$4/12,Réel!$F$4*12,Réel!$C$10)</f>
        <v>1824.1607636722604</v>
      </c>
      <c r="V18" s="73">
        <f>X18*(Réel!$G$4/12)</f>
        <v>627.70601796650101</v>
      </c>
      <c r="W18" s="73">
        <f t="shared" si="4"/>
        <v>1196.4547457057593</v>
      </c>
      <c r="X18" s="73">
        <f t="shared" si="8"/>
        <v>243769.32736563144</v>
      </c>
      <c r="Y18" s="74">
        <f t="shared" si="5"/>
        <v>7.1354943369023038E-2</v>
      </c>
    </row>
    <row r="19" spans="1:25" ht="13.2" x14ac:dyDescent="0.25">
      <c r="A19" s="75">
        <v>18</v>
      </c>
      <c r="B19" s="76">
        <f>Réel!$H$6</f>
        <v>1357.743955995626</v>
      </c>
      <c r="C19" s="77">
        <f>-PMT(Réel!$G$6/12,Réel!$F$6*12,Réel!$C$10)</f>
        <v>1283.368955995626</v>
      </c>
      <c r="D19" s="78">
        <f>F19*(Réel!$G$6/12)</f>
        <v>690.62305920646213</v>
      </c>
      <c r="E19" s="78">
        <f t="shared" si="0"/>
        <v>592.74589678916391</v>
      </c>
      <c r="F19" s="78">
        <f t="shared" si="6"/>
        <v>252666.97288041294</v>
      </c>
      <c r="G19" s="79">
        <f t="shared" si="1"/>
        <v>3.7459150931760221E-2</v>
      </c>
      <c r="J19" s="75">
        <v>18</v>
      </c>
      <c r="K19" s="76">
        <f>Réel!$H$5</f>
        <v>1551.3083213825587</v>
      </c>
      <c r="L19" s="77">
        <f>-PMT(Réel!$G$5/12,Réel!$F$5*12,Réel!$C$10)</f>
        <v>1476.9333213825587</v>
      </c>
      <c r="M19" s="78">
        <f>O19*(Réel!$G$5/12)</f>
        <v>655.32676434167877</v>
      </c>
      <c r="N19" s="78">
        <f t="shared" si="2"/>
        <v>821.60655704087992</v>
      </c>
      <c r="O19" s="78">
        <f t="shared" si="7"/>
        <v>248858.26493987799</v>
      </c>
      <c r="P19" s="79">
        <f t="shared" si="3"/>
        <v>5.1968514514750486E-2</v>
      </c>
      <c r="S19" s="75">
        <v>18</v>
      </c>
      <c r="T19" s="76">
        <f>Réel!$H$4</f>
        <v>1898.5357636722604</v>
      </c>
      <c r="U19" s="77">
        <f>-PMT(Réel!$G$4/12,Réel!$F$4*12,Réel!$C$10)</f>
        <v>1824.1607636722604</v>
      </c>
      <c r="V19" s="78">
        <f>X19*(Réel!$G$4/12)</f>
        <v>624.62514699630867</v>
      </c>
      <c r="W19" s="78">
        <f t="shared" si="4"/>
        <v>1199.5356166759516</v>
      </c>
      <c r="X19" s="78">
        <f t="shared" si="8"/>
        <v>242572.87261992568</v>
      </c>
      <c r="Y19" s="79">
        <f t="shared" si="5"/>
        <v>7.5912866209806973E-2</v>
      </c>
    </row>
    <row r="20" spans="1:25" ht="13.2" x14ac:dyDescent="0.25">
      <c r="A20" s="70">
        <v>19</v>
      </c>
      <c r="B20" s="71">
        <f>Réel!$H$6</f>
        <v>1357.743955995626</v>
      </c>
      <c r="C20" s="72">
        <f>-PMT(Réel!$G$6/12,Réel!$F$6*12,Réel!$C$10)</f>
        <v>1283.368955995626</v>
      </c>
      <c r="D20" s="73">
        <f>F20*(Réel!$G$6/12)</f>
        <v>689.00288708857181</v>
      </c>
      <c r="E20" s="73">
        <f t="shared" si="0"/>
        <v>594.36606890705423</v>
      </c>
      <c r="F20" s="73">
        <f t="shared" si="6"/>
        <v>252074.22698362378</v>
      </c>
      <c r="G20" s="74">
        <f t="shared" si="1"/>
        <v>3.971723053857612E-2</v>
      </c>
      <c r="J20" s="70">
        <v>19</v>
      </c>
      <c r="K20" s="71">
        <f>Réel!$H$5</f>
        <v>1551.3083213825587</v>
      </c>
      <c r="L20" s="72">
        <f>-PMT(Réel!$G$5/12,Réel!$F$5*12,Réel!$C$10)</f>
        <v>1476.9333213825587</v>
      </c>
      <c r="M20" s="73">
        <f>O20*(Réel!$G$5/12)</f>
        <v>653.16320040813775</v>
      </c>
      <c r="N20" s="73">
        <f t="shared" si="2"/>
        <v>823.77012097442093</v>
      </c>
      <c r="O20" s="73">
        <f t="shared" si="7"/>
        <v>248036.65838283711</v>
      </c>
      <c r="P20" s="74">
        <f t="shared" si="3"/>
        <v>5.5098444255858636E-2</v>
      </c>
      <c r="S20" s="70">
        <v>19</v>
      </c>
      <c r="T20" s="71">
        <f>Réel!$H$4</f>
        <v>1898.5357636722604</v>
      </c>
      <c r="U20" s="72">
        <f>-PMT(Réel!$G$4/12,Réel!$F$4*12,Réel!$C$10)</f>
        <v>1824.1607636722604</v>
      </c>
      <c r="V20" s="73">
        <f>X20*(Réel!$G$4/12)</f>
        <v>621.53634278336813</v>
      </c>
      <c r="W20" s="73">
        <f t="shared" si="4"/>
        <v>1202.6244208888922</v>
      </c>
      <c r="X20" s="73">
        <f t="shared" si="8"/>
        <v>241373.33700324973</v>
      </c>
      <c r="Y20" s="74">
        <f t="shared" si="5"/>
        <v>8.0482525701905727E-2</v>
      </c>
    </row>
    <row r="21" spans="1:25" ht="13.2" x14ac:dyDescent="0.25">
      <c r="A21" s="75">
        <v>20</v>
      </c>
      <c r="B21" s="76">
        <f>Réel!$H$6</f>
        <v>1357.743955995626</v>
      </c>
      <c r="C21" s="77">
        <f>-PMT(Réel!$G$6/12,Réel!$F$6*12,Réel!$C$10)</f>
        <v>1283.368955995626</v>
      </c>
      <c r="D21" s="78">
        <f>F21*(Réel!$G$6/12)</f>
        <v>687.37828650022584</v>
      </c>
      <c r="E21" s="78">
        <f t="shared" si="0"/>
        <v>595.9906694954002</v>
      </c>
      <c r="F21" s="78">
        <f t="shared" si="6"/>
        <v>251479.86091471673</v>
      </c>
      <c r="G21" s="79">
        <f t="shared" si="1"/>
        <v>4.1981482229650591E-2</v>
      </c>
      <c r="J21" s="75">
        <v>20</v>
      </c>
      <c r="K21" s="76">
        <f>Réel!$H$5</f>
        <v>1551.3083213825587</v>
      </c>
      <c r="L21" s="77">
        <f>-PMT(Réel!$G$5/12,Réel!$F$5*12,Réel!$C$10)</f>
        <v>1476.9333213825587</v>
      </c>
      <c r="M21" s="78">
        <f>O21*(Réel!$G$5/12)</f>
        <v>650.99393908957177</v>
      </c>
      <c r="N21" s="78">
        <f t="shared" si="2"/>
        <v>825.93938229298692</v>
      </c>
      <c r="O21" s="78">
        <f t="shared" si="7"/>
        <v>247212.88826186268</v>
      </c>
      <c r="P21" s="79">
        <f t="shared" si="3"/>
        <v>5.823661614528497E-2</v>
      </c>
      <c r="S21" s="75">
        <v>20</v>
      </c>
      <c r="T21" s="76">
        <f>Réel!$H$4</f>
        <v>1898.5357636722604</v>
      </c>
      <c r="U21" s="77">
        <f>-PMT(Réel!$G$4/12,Réel!$F$4*12,Réel!$C$10)</f>
        <v>1824.1607636722604</v>
      </c>
      <c r="V21" s="78">
        <f>X21*(Réel!$G$4/12)</f>
        <v>618.43958489957913</v>
      </c>
      <c r="W21" s="78">
        <f t="shared" si="4"/>
        <v>1205.7211787726812</v>
      </c>
      <c r="X21" s="78">
        <f t="shared" si="8"/>
        <v>240170.71258236084</v>
      </c>
      <c r="Y21" s="79">
        <f t="shared" si="5"/>
        <v>8.5063952067196857E-2</v>
      </c>
    </row>
    <row r="22" spans="1:25" ht="13.2" x14ac:dyDescent="0.25">
      <c r="A22" s="70">
        <v>21</v>
      </c>
      <c r="B22" s="71">
        <f>Réel!$H$6</f>
        <v>1357.743955995626</v>
      </c>
      <c r="C22" s="72">
        <f>-PMT(Réel!$G$6/12,Réel!$F$6*12,Réel!$C$10)</f>
        <v>1283.368955995626</v>
      </c>
      <c r="D22" s="73">
        <f>F22*(Réel!$G$6/12)</f>
        <v>685.74924533693843</v>
      </c>
      <c r="E22" s="73">
        <f t="shared" si="0"/>
        <v>597.61971065868761</v>
      </c>
      <c r="F22" s="73">
        <f t="shared" si="6"/>
        <v>250883.87024522133</v>
      </c>
      <c r="G22" s="74">
        <f t="shared" si="1"/>
        <v>4.4251922875347294E-2</v>
      </c>
      <c r="J22" s="70">
        <v>21</v>
      </c>
      <c r="K22" s="71">
        <f>Réel!$H$5</f>
        <v>1551.3083213825587</v>
      </c>
      <c r="L22" s="72">
        <f>-PMT(Réel!$G$5/12,Réel!$F$5*12,Réel!$C$10)</f>
        <v>1476.9333213825587</v>
      </c>
      <c r="M22" s="73">
        <f>O22*(Réel!$G$5/12)</f>
        <v>648.81896538286685</v>
      </c>
      <c r="N22" s="73">
        <f t="shared" si="2"/>
        <v>828.11435599969184</v>
      </c>
      <c r="O22" s="73">
        <f t="shared" si="7"/>
        <v>246386.94887956968</v>
      </c>
      <c r="P22" s="74">
        <f t="shared" si="3"/>
        <v>6.1383051887353601E-2</v>
      </c>
      <c r="S22" s="70">
        <v>21</v>
      </c>
      <c r="T22" s="71">
        <f>Réel!$H$4</f>
        <v>1898.5357636722604</v>
      </c>
      <c r="U22" s="72">
        <f>-PMT(Réel!$G$4/12,Réel!$F$4*12,Réel!$C$10)</f>
        <v>1824.1607636722604</v>
      </c>
      <c r="V22" s="73">
        <f>X22*(Réel!$G$4/12)</f>
        <v>615.33485286423945</v>
      </c>
      <c r="W22" s="73">
        <f t="shared" si="4"/>
        <v>1208.825910808021</v>
      </c>
      <c r="X22" s="73">
        <f t="shared" si="8"/>
        <v>238964.99140358815</v>
      </c>
      <c r="Y22" s="74">
        <f t="shared" si="5"/>
        <v>8.9657175605378447E-2</v>
      </c>
    </row>
    <row r="23" spans="1:25" ht="13.2" x14ac:dyDescent="0.25">
      <c r="A23" s="75">
        <v>22</v>
      </c>
      <c r="B23" s="76">
        <f>Réel!$H$6</f>
        <v>1357.743955995626</v>
      </c>
      <c r="C23" s="77">
        <f>-PMT(Réel!$G$6/12,Réel!$F$6*12,Réel!$C$10)</f>
        <v>1283.368955995626</v>
      </c>
      <c r="D23" s="78">
        <f>F23*(Réel!$G$6/12)</f>
        <v>684.11575146113807</v>
      </c>
      <c r="E23" s="78">
        <f t="shared" si="0"/>
        <v>599.25320453448796</v>
      </c>
      <c r="F23" s="78">
        <f t="shared" si="6"/>
        <v>250286.25053456266</v>
      </c>
      <c r="G23" s="79">
        <f t="shared" si="1"/>
        <v>4.6528569392142227E-2</v>
      </c>
      <c r="J23" s="75">
        <v>22</v>
      </c>
      <c r="K23" s="76">
        <f>Réel!$H$5</f>
        <v>1551.3083213825587</v>
      </c>
      <c r="L23" s="77">
        <f>-PMT(Réel!$G$5/12,Réel!$F$5*12,Réel!$C$10)</f>
        <v>1476.9333213825587</v>
      </c>
      <c r="M23" s="78">
        <f>O23*(Réel!$G$5/12)</f>
        <v>646.63826424540105</v>
      </c>
      <c r="N23" s="78">
        <f t="shared" si="2"/>
        <v>830.29505713715764</v>
      </c>
      <c r="O23" s="78">
        <f t="shared" si="7"/>
        <v>245558.83452357</v>
      </c>
      <c r="P23" s="79">
        <f t="shared" si="3"/>
        <v>6.4537773243542818E-2</v>
      </c>
      <c r="S23" s="75">
        <v>22</v>
      </c>
      <c r="T23" s="76">
        <f>Réel!$H$4</f>
        <v>1898.5357636722604</v>
      </c>
      <c r="U23" s="77">
        <f>-PMT(Réel!$G$4/12,Réel!$F$4*12,Réel!$C$10)</f>
        <v>1824.1607636722604</v>
      </c>
      <c r="V23" s="78">
        <f>X23*(Réel!$G$4/12)</f>
        <v>612.22212614390878</v>
      </c>
      <c r="W23" s="78">
        <f t="shared" si="4"/>
        <v>1211.9386375283516</v>
      </c>
      <c r="X23" s="78">
        <f t="shared" si="8"/>
        <v>237756.16549278013</v>
      </c>
      <c r="Y23" s="79">
        <f t="shared" si="5"/>
        <v>9.4262226694170947E-2</v>
      </c>
    </row>
    <row r="24" spans="1:25" ht="13.2" x14ac:dyDescent="0.25">
      <c r="A24" s="70">
        <v>23</v>
      </c>
      <c r="B24" s="71">
        <f>Réel!$H$6</f>
        <v>1357.743955995626</v>
      </c>
      <c r="C24" s="72">
        <f>-PMT(Réel!$G$6/12,Réel!$F$6*12,Réel!$C$10)</f>
        <v>1283.368955995626</v>
      </c>
      <c r="D24" s="73">
        <f>F24*(Réel!$G$6/12)</f>
        <v>682.47779270207707</v>
      </c>
      <c r="E24" s="73">
        <f t="shared" si="0"/>
        <v>600.89116329354897</v>
      </c>
      <c r="F24" s="73">
        <f t="shared" si="6"/>
        <v>249686.99733002816</v>
      </c>
      <c r="G24" s="74">
        <f t="shared" si="1"/>
        <v>4.8811438742749846E-2</v>
      </c>
      <c r="J24" s="70">
        <v>23</v>
      </c>
      <c r="K24" s="71">
        <f>Réel!$H$5</f>
        <v>1551.3083213825587</v>
      </c>
      <c r="L24" s="72">
        <f>-PMT(Réel!$G$5/12,Réel!$F$5*12,Réel!$C$10)</f>
        <v>1476.9333213825587</v>
      </c>
      <c r="M24" s="73">
        <f>O24*(Réel!$G$5/12)</f>
        <v>644.45182059493982</v>
      </c>
      <c r="N24" s="73">
        <f t="shared" si="2"/>
        <v>832.48150078761887</v>
      </c>
      <c r="O24" s="73">
        <f t="shared" si="7"/>
        <v>244728.53946643285</v>
      </c>
      <c r="P24" s="74">
        <f t="shared" si="3"/>
        <v>6.7700802032636731E-2</v>
      </c>
      <c r="S24" s="70">
        <v>23</v>
      </c>
      <c r="T24" s="71">
        <f>Réel!$H$4</f>
        <v>1898.5357636722604</v>
      </c>
      <c r="U24" s="72">
        <f>-PMT(Réel!$G$4/12,Réel!$F$4*12,Réel!$C$10)</f>
        <v>1824.1607636722604</v>
      </c>
      <c r="V24" s="73">
        <f>X24*(Réel!$G$4/12)</f>
        <v>609.10138415227334</v>
      </c>
      <c r="W24" s="73">
        <f t="shared" si="4"/>
        <v>1215.059379519987</v>
      </c>
      <c r="X24" s="73">
        <f t="shared" si="8"/>
        <v>236544.22685525176</v>
      </c>
      <c r="Y24" s="74">
        <f t="shared" si="5"/>
        <v>9.8879135789517125E-2</v>
      </c>
    </row>
    <row r="25" spans="1:25" ht="13.2" x14ac:dyDescent="0.25">
      <c r="A25" s="75">
        <v>24</v>
      </c>
      <c r="B25" s="76">
        <f>Réel!$H$6</f>
        <v>1357.743955995626</v>
      </c>
      <c r="C25" s="77">
        <f>-PMT(Réel!$G$6/12,Réel!$F$6*12,Réel!$C$10)</f>
        <v>1283.368955995626</v>
      </c>
      <c r="D25" s="78">
        <f>F25*(Réel!$G$6/12)</f>
        <v>680.83535685574134</v>
      </c>
      <c r="E25" s="78">
        <f t="shared" si="0"/>
        <v>602.5335991398847</v>
      </c>
      <c r="F25" s="78">
        <f t="shared" si="6"/>
        <v>249086.10616673459</v>
      </c>
      <c r="G25" s="79">
        <f t="shared" si="1"/>
        <v>5.1100547936249185E-2</v>
      </c>
      <c r="J25" s="75">
        <v>24</v>
      </c>
      <c r="K25" s="76">
        <f>Réel!$H$5</f>
        <v>1551.3083213825587</v>
      </c>
      <c r="L25" s="77">
        <f>-PMT(Réel!$G$5/12,Réel!$F$5*12,Réel!$C$10)</f>
        <v>1476.9333213825587</v>
      </c>
      <c r="M25" s="78">
        <f>O25*(Réel!$G$5/12)</f>
        <v>642.25961930953247</v>
      </c>
      <c r="N25" s="78">
        <f t="shared" si="2"/>
        <v>834.67370207302622</v>
      </c>
      <c r="O25" s="78">
        <f t="shared" si="7"/>
        <v>243896.05796564522</v>
      </c>
      <c r="P25" s="79">
        <f t="shared" si="3"/>
        <v>7.0872160130875383E-2</v>
      </c>
      <c r="S25" s="75">
        <v>24</v>
      </c>
      <c r="T25" s="76">
        <f>Réel!$H$4</f>
        <v>1898.5357636722604</v>
      </c>
      <c r="U25" s="77">
        <f>-PMT(Réel!$G$4/12,Réel!$F$4*12,Réel!$C$10)</f>
        <v>1824.1607636722604</v>
      </c>
      <c r="V25" s="78">
        <f>X25*(Réel!$G$4/12)</f>
        <v>605.97260625000933</v>
      </c>
      <c r="W25" s="78">
        <f t="shared" si="4"/>
        <v>1218.1881574222512</v>
      </c>
      <c r="X25" s="78">
        <f t="shared" si="8"/>
        <v>235329.16747573178</v>
      </c>
      <c r="Y25" s="79">
        <f t="shared" si="5"/>
        <v>0.10350793342578368</v>
      </c>
    </row>
    <row r="26" spans="1:25" ht="13.2" x14ac:dyDescent="0.25">
      <c r="A26" s="70">
        <v>25</v>
      </c>
      <c r="B26" s="71">
        <f>Réel!$H$6</f>
        <v>1357.743955995626</v>
      </c>
      <c r="C26" s="72">
        <f>-PMT(Réel!$G$6/12,Réel!$F$6*12,Réel!$C$10)</f>
        <v>1283.368955995626</v>
      </c>
      <c r="D26" s="73">
        <f>F26*(Réel!$G$6/12)</f>
        <v>679.18843168475894</v>
      </c>
      <c r="E26" s="73">
        <f t="shared" si="0"/>
        <v>604.1805243108671</v>
      </c>
      <c r="F26" s="73">
        <f t="shared" si="6"/>
        <v>248483.5725675947</v>
      </c>
      <c r="G26" s="74">
        <f t="shared" si="1"/>
        <v>5.3395914028210645E-2</v>
      </c>
      <c r="J26" s="70">
        <v>25</v>
      </c>
      <c r="K26" s="71">
        <f>Réel!$H$5</f>
        <v>1551.3083213825587</v>
      </c>
      <c r="L26" s="72">
        <f>-PMT(Réel!$G$5/12,Réel!$F$5*12,Réel!$C$10)</f>
        <v>1476.9333213825587</v>
      </c>
      <c r="M26" s="73">
        <f>O26*(Réel!$G$5/12)</f>
        <v>640.06164522740676</v>
      </c>
      <c r="N26" s="73">
        <f t="shared" si="2"/>
        <v>836.87167615515193</v>
      </c>
      <c r="O26" s="73">
        <f t="shared" si="7"/>
        <v>243061.3842635722</v>
      </c>
      <c r="P26" s="74">
        <f t="shared" si="3"/>
        <v>7.4051869472105958E-2</v>
      </c>
      <c r="S26" s="70">
        <v>25</v>
      </c>
      <c r="T26" s="71">
        <f>Réel!$H$4</f>
        <v>1898.5357636722604</v>
      </c>
      <c r="U26" s="72">
        <f>-PMT(Réel!$G$4/12,Réel!$F$4*12,Réel!$C$10)</f>
        <v>1824.1607636722604</v>
      </c>
      <c r="V26" s="73">
        <f>X26*(Réel!$G$4/12)</f>
        <v>602.83577174464699</v>
      </c>
      <c r="W26" s="73">
        <f t="shared" si="4"/>
        <v>1221.3249919276134</v>
      </c>
      <c r="X26" s="73">
        <f t="shared" si="8"/>
        <v>234110.97931830952</v>
      </c>
      <c r="Y26" s="74">
        <f t="shared" si="5"/>
        <v>0.10814865021596376</v>
      </c>
    </row>
    <row r="27" spans="1:25" ht="13.2" x14ac:dyDescent="0.25">
      <c r="A27" s="75">
        <v>26</v>
      </c>
      <c r="B27" s="76">
        <f>Réel!$H$6</f>
        <v>1357.743955995626</v>
      </c>
      <c r="C27" s="77">
        <f>-PMT(Réel!$G$6/12,Réel!$F$6*12,Réel!$C$10)</f>
        <v>1283.368955995626</v>
      </c>
      <c r="D27" s="78">
        <f>F27*(Réel!$G$6/12)</f>
        <v>677.53700491830932</v>
      </c>
      <c r="E27" s="78">
        <f t="shared" si="0"/>
        <v>605.83195107731672</v>
      </c>
      <c r="F27" s="78">
        <f t="shared" si="6"/>
        <v>247879.39204328385</v>
      </c>
      <c r="G27" s="79">
        <f t="shared" si="1"/>
        <v>5.5697554120823445E-2</v>
      </c>
      <c r="J27" s="75">
        <v>26</v>
      </c>
      <c r="K27" s="76">
        <f>Réel!$H$5</f>
        <v>1551.3083213825587</v>
      </c>
      <c r="L27" s="77">
        <f>-PMT(Réel!$G$5/12,Réel!$F$5*12,Réel!$C$10)</f>
        <v>1476.9333213825587</v>
      </c>
      <c r="M27" s="78">
        <f>O27*(Réel!$G$5/12)</f>
        <v>637.85788314686488</v>
      </c>
      <c r="N27" s="78">
        <f t="shared" si="2"/>
        <v>839.07543823569381</v>
      </c>
      <c r="O27" s="78">
        <f t="shared" si="7"/>
        <v>242224.51258741703</v>
      </c>
      <c r="P27" s="79">
        <f t="shared" si="3"/>
        <v>7.7239952047935101E-2</v>
      </c>
      <c r="S27" s="75">
        <v>26</v>
      </c>
      <c r="T27" s="76">
        <f>Réel!$H$4</f>
        <v>1898.5357636722604</v>
      </c>
      <c r="U27" s="77">
        <f>-PMT(Réel!$G$4/12,Réel!$F$4*12,Réel!$C$10)</f>
        <v>1824.1607636722604</v>
      </c>
      <c r="V27" s="78">
        <f>X27*(Réel!$G$4/12)</f>
        <v>599.69085989043333</v>
      </c>
      <c r="W27" s="78">
        <f t="shared" si="4"/>
        <v>1224.469903781827</v>
      </c>
      <c r="X27" s="78">
        <f t="shared" si="8"/>
        <v>232889.65432638189</v>
      </c>
      <c r="Y27" s="79">
        <f t="shared" si="5"/>
        <v>0.11280131685187855</v>
      </c>
    </row>
    <row r="28" spans="1:25" ht="13.2" x14ac:dyDescent="0.25">
      <c r="A28" s="70">
        <v>27</v>
      </c>
      <c r="B28" s="71">
        <f>Réel!$H$6</f>
        <v>1357.743955995626</v>
      </c>
      <c r="C28" s="72">
        <f>-PMT(Réel!$G$6/12,Réel!$F$6*12,Réel!$C$10)</f>
        <v>1283.368955995626</v>
      </c>
      <c r="D28" s="73">
        <f>F28*(Réel!$G$6/12)</f>
        <v>675.88106425203125</v>
      </c>
      <c r="E28" s="73">
        <f t="shared" si="0"/>
        <v>607.48789174359479</v>
      </c>
      <c r="F28" s="73">
        <f t="shared" si="6"/>
        <v>247273.56009220652</v>
      </c>
      <c r="G28" s="74">
        <f t="shared" si="1"/>
        <v>5.8005485363022746E-2</v>
      </c>
      <c r="J28" s="70">
        <v>27</v>
      </c>
      <c r="K28" s="71">
        <f>Réel!$H$5</f>
        <v>1551.3083213825587</v>
      </c>
      <c r="L28" s="72">
        <f>-PMT(Réel!$G$5/12,Réel!$F$5*12,Réel!$C$10)</f>
        <v>1476.9333213825587</v>
      </c>
      <c r="M28" s="73">
        <f>O28*(Réel!$G$5/12)</f>
        <v>635.64831782617762</v>
      </c>
      <c r="N28" s="73">
        <f t="shared" si="2"/>
        <v>841.28500355638107</v>
      </c>
      <c r="O28" s="73">
        <f t="shared" si="7"/>
        <v>241385.43714918135</v>
      </c>
      <c r="P28" s="74">
        <f t="shared" si="3"/>
        <v>8.043642990788058E-2</v>
      </c>
      <c r="S28" s="70">
        <v>27</v>
      </c>
      <c r="T28" s="71">
        <f>Réel!$H$4</f>
        <v>1898.5357636722604</v>
      </c>
      <c r="U28" s="72">
        <f>-PMT(Réel!$G$4/12,Réel!$F$4*12,Réel!$C$10)</f>
        <v>1824.1607636722604</v>
      </c>
      <c r="V28" s="73">
        <f>X28*(Réel!$G$4/12)</f>
        <v>596.53784988819518</v>
      </c>
      <c r="W28" s="73">
        <f t="shared" si="4"/>
        <v>1227.6229137840651</v>
      </c>
      <c r="X28" s="73">
        <f t="shared" si="8"/>
        <v>231665.18442260005</v>
      </c>
      <c r="Y28" s="74">
        <f t="shared" si="5"/>
        <v>0.1174659641043807</v>
      </c>
    </row>
    <row r="29" spans="1:25" ht="13.2" x14ac:dyDescent="0.25">
      <c r="A29" s="75">
        <v>28</v>
      </c>
      <c r="B29" s="76">
        <f>Réel!$H$6</f>
        <v>1357.743955995626</v>
      </c>
      <c r="C29" s="77">
        <f>-PMT(Réel!$G$6/12,Réel!$F$6*12,Réel!$C$10)</f>
        <v>1283.368955995626</v>
      </c>
      <c r="D29" s="78">
        <f>F29*(Réel!$G$6/12)</f>
        <v>674.22059734793208</v>
      </c>
      <c r="E29" s="78">
        <f t="shared" si="0"/>
        <v>609.14835864769395</v>
      </c>
      <c r="F29" s="78">
        <f t="shared" si="6"/>
        <v>246666.07220046292</v>
      </c>
      <c r="G29" s="79">
        <f t="shared" si="1"/>
        <v>6.0319724950617437E-2</v>
      </c>
      <c r="J29" s="75">
        <v>28</v>
      </c>
      <c r="K29" s="76">
        <f>Réel!$H$5</f>
        <v>1551.3083213825587</v>
      </c>
      <c r="L29" s="77">
        <f>-PMT(Réel!$G$5/12,Réel!$F$5*12,Réel!$C$10)</f>
        <v>1476.9333213825587</v>
      </c>
      <c r="M29" s="78">
        <f>O29*(Réel!$G$5/12)</f>
        <v>633.43293398347907</v>
      </c>
      <c r="N29" s="78">
        <f t="shared" si="2"/>
        <v>843.50038739907961</v>
      </c>
      <c r="O29" s="78">
        <f t="shared" si="7"/>
        <v>240544.15214562498</v>
      </c>
      <c r="P29" s="79">
        <f t="shared" si="3"/>
        <v>8.3641325159523938E-2</v>
      </c>
      <c r="S29" s="75">
        <v>28</v>
      </c>
      <c r="T29" s="76">
        <f>Réel!$H$4</f>
        <v>1898.5357636722604</v>
      </c>
      <c r="U29" s="77">
        <f>-PMT(Réel!$G$4/12,Réel!$F$4*12,Réel!$C$10)</f>
        <v>1824.1607636722604</v>
      </c>
      <c r="V29" s="78">
        <f>X29*(Réel!$G$4/12)</f>
        <v>593.37672088520117</v>
      </c>
      <c r="W29" s="78">
        <f t="shared" si="4"/>
        <v>1230.7840427870592</v>
      </c>
      <c r="X29" s="78">
        <f t="shared" si="8"/>
        <v>230437.561508816</v>
      </c>
      <c r="Y29" s="79">
        <f t="shared" si="5"/>
        <v>0.12214262282355814</v>
      </c>
    </row>
    <row r="30" spans="1:25" ht="13.2" x14ac:dyDescent="0.25">
      <c r="A30" s="70">
        <v>29</v>
      </c>
      <c r="B30" s="71">
        <f>Réel!$H$6</f>
        <v>1357.743955995626</v>
      </c>
      <c r="C30" s="72">
        <f>-PMT(Réel!$G$6/12,Réel!$F$6*12,Réel!$C$10)</f>
        <v>1283.368955995626</v>
      </c>
      <c r="D30" s="73">
        <f>F30*(Réel!$G$6/12)</f>
        <v>672.55559183429511</v>
      </c>
      <c r="E30" s="73">
        <f t="shared" si="0"/>
        <v>610.81336416133092</v>
      </c>
      <c r="F30" s="73">
        <f t="shared" si="6"/>
        <v>246056.92384181524</v>
      </c>
      <c r="G30" s="74">
        <f t="shared" si="1"/>
        <v>6.2640290126418141E-2</v>
      </c>
      <c r="J30" s="70">
        <v>29</v>
      </c>
      <c r="K30" s="71">
        <f>Réel!$H$5</f>
        <v>1551.3083213825587</v>
      </c>
      <c r="L30" s="72">
        <f>-PMT(Réel!$G$5/12,Réel!$F$5*12,Réel!$C$10)</f>
        <v>1476.9333213825587</v>
      </c>
      <c r="M30" s="73">
        <f>O30*(Réel!$G$5/12)</f>
        <v>631.21171629666151</v>
      </c>
      <c r="N30" s="73">
        <f t="shared" si="2"/>
        <v>845.72160508589718</v>
      </c>
      <c r="O30" s="73">
        <f t="shared" si="7"/>
        <v>239700.6517582259</v>
      </c>
      <c r="P30" s="74">
        <f t="shared" si="3"/>
        <v>8.6854659968663261E-2</v>
      </c>
      <c r="S30" s="70">
        <v>29</v>
      </c>
      <c r="T30" s="71">
        <f>Réel!$H$4</f>
        <v>1898.5357636722604</v>
      </c>
      <c r="U30" s="72">
        <f>-PMT(Réel!$G$4/12,Réel!$F$4*12,Réel!$C$10)</f>
        <v>1824.1607636722604</v>
      </c>
      <c r="V30" s="73">
        <f>X30*(Réel!$G$4/12)</f>
        <v>590.20745197502447</v>
      </c>
      <c r="W30" s="73">
        <f t="shared" si="4"/>
        <v>1233.9533116972359</v>
      </c>
      <c r="X30" s="73">
        <f t="shared" si="8"/>
        <v>229206.77746602893</v>
      </c>
      <c r="Y30" s="74">
        <f t="shared" si="5"/>
        <v>0.12683132393893737</v>
      </c>
    </row>
    <row r="31" spans="1:25" ht="13.2" x14ac:dyDescent="0.25">
      <c r="A31" s="75">
        <v>30</v>
      </c>
      <c r="B31" s="76">
        <f>Réel!$H$6</f>
        <v>1357.743955995626</v>
      </c>
      <c r="C31" s="77">
        <f>-PMT(Réel!$G$6/12,Réel!$F$6*12,Réel!$C$10)</f>
        <v>1283.368955995626</v>
      </c>
      <c r="D31" s="78">
        <f>F31*(Réel!$G$6/12)</f>
        <v>670.88603530558748</v>
      </c>
      <c r="E31" s="78">
        <f t="shared" si="0"/>
        <v>612.48292069003855</v>
      </c>
      <c r="F31" s="78">
        <f t="shared" si="6"/>
        <v>245446.11047765391</v>
      </c>
      <c r="G31" s="79">
        <f t="shared" si="1"/>
        <v>6.4967198180366004E-2</v>
      </c>
      <c r="J31" s="75">
        <v>30</v>
      </c>
      <c r="K31" s="76">
        <f>Réel!$H$5</f>
        <v>1551.3083213825587</v>
      </c>
      <c r="L31" s="77">
        <f>-PMT(Réel!$G$5/12,Réel!$F$5*12,Réel!$C$10)</f>
        <v>1476.9333213825587</v>
      </c>
      <c r="M31" s="78">
        <f>O31*(Réel!$G$5/12)</f>
        <v>628.98464940326869</v>
      </c>
      <c r="N31" s="78">
        <f t="shared" si="2"/>
        <v>847.94867197929</v>
      </c>
      <c r="O31" s="78">
        <f t="shared" si="7"/>
        <v>238854.93015314001</v>
      </c>
      <c r="P31" s="79">
        <f t="shared" si="3"/>
        <v>9.0076456559466611E-2</v>
      </c>
      <c r="S31" s="75">
        <v>30</v>
      </c>
      <c r="T31" s="76">
        <f>Réel!$H$4</f>
        <v>1898.5357636722604</v>
      </c>
      <c r="U31" s="77">
        <f>-PMT(Réel!$G$4/12,Réel!$F$4*12,Réel!$C$10)</f>
        <v>1824.1607636722604</v>
      </c>
      <c r="V31" s="78">
        <f>X31*(Réel!$G$4/12)</f>
        <v>587.03002219740415</v>
      </c>
      <c r="W31" s="78">
        <f t="shared" si="4"/>
        <v>1237.1307414748562</v>
      </c>
      <c r="X31" s="78">
        <f t="shared" si="8"/>
        <v>227972.8241543317</v>
      </c>
      <c r="Y31" s="79">
        <f t="shared" si="5"/>
        <v>0.13153209845968872</v>
      </c>
    </row>
    <row r="32" spans="1:25" ht="13.2" x14ac:dyDescent="0.25">
      <c r="A32" s="70">
        <v>31</v>
      </c>
      <c r="B32" s="71">
        <f>Réel!$H$6</f>
        <v>1357.743955995626</v>
      </c>
      <c r="C32" s="72">
        <f>-PMT(Réel!$G$6/12,Réel!$F$6*12,Réel!$C$10)</f>
        <v>1283.368955995626</v>
      </c>
      <c r="D32" s="73">
        <f>F32*(Réel!$G$6/12)</f>
        <v>669.21191532236799</v>
      </c>
      <c r="E32" s="73">
        <f t="shared" si="0"/>
        <v>614.15704067325805</v>
      </c>
      <c r="F32" s="73">
        <f t="shared" si="6"/>
        <v>244833.62755696388</v>
      </c>
      <c r="G32" s="74">
        <f t="shared" si="1"/>
        <v>6.7300466449661367E-2</v>
      </c>
      <c r="J32" s="70">
        <v>31</v>
      </c>
      <c r="K32" s="71">
        <f>Réel!$H$5</f>
        <v>1551.3083213825587</v>
      </c>
      <c r="L32" s="72">
        <f>-PMT(Réel!$G$5/12,Réel!$F$5*12,Réel!$C$10)</f>
        <v>1476.9333213825587</v>
      </c>
      <c r="M32" s="73">
        <f>O32*(Réel!$G$5/12)</f>
        <v>626.75171790038996</v>
      </c>
      <c r="N32" s="73">
        <f t="shared" si="2"/>
        <v>850.18160348216873</v>
      </c>
      <c r="O32" s="73">
        <f t="shared" si="7"/>
        <v>238006.98148116074</v>
      </c>
      <c r="P32" s="74">
        <f t="shared" si="3"/>
        <v>9.330673721462579E-2</v>
      </c>
      <c r="S32" s="70">
        <v>31</v>
      </c>
      <c r="T32" s="71">
        <f>Réel!$H$4</f>
        <v>1898.5357636722604</v>
      </c>
      <c r="U32" s="72">
        <f>-PMT(Réel!$G$4/12,Réel!$F$4*12,Réel!$C$10)</f>
        <v>1824.1607636722604</v>
      </c>
      <c r="V32" s="73">
        <f>X32*(Réel!$G$4/12)</f>
        <v>583.84441053810633</v>
      </c>
      <c r="W32" s="73">
        <f t="shared" si="4"/>
        <v>1240.316353134154</v>
      </c>
      <c r="X32" s="73">
        <f t="shared" si="8"/>
        <v>226735.69341285684</v>
      </c>
      <c r="Y32" s="74">
        <f t="shared" si="5"/>
        <v>0.13624497747483111</v>
      </c>
    </row>
    <row r="33" spans="1:25" ht="13.2" x14ac:dyDescent="0.25">
      <c r="A33" s="75">
        <v>32</v>
      </c>
      <c r="B33" s="76">
        <f>Réel!$H$6</f>
        <v>1357.743955995626</v>
      </c>
      <c r="C33" s="77">
        <f>-PMT(Réel!$G$6/12,Réel!$F$6*12,Réel!$C$10)</f>
        <v>1283.368955995626</v>
      </c>
      <c r="D33" s="78">
        <f>F33*(Réel!$G$6/12)</f>
        <v>667.53321941119452</v>
      </c>
      <c r="E33" s="78">
        <f t="shared" si="0"/>
        <v>615.83573658443152</v>
      </c>
      <c r="F33" s="78">
        <f t="shared" si="6"/>
        <v>244219.47051629063</v>
      </c>
      <c r="G33" s="79">
        <f t="shared" si="1"/>
        <v>6.9640112318892777E-2</v>
      </c>
      <c r="J33" s="75">
        <v>32</v>
      </c>
      <c r="K33" s="76">
        <f>Réel!$H$5</f>
        <v>1551.3083213825587</v>
      </c>
      <c r="L33" s="77">
        <f>-PMT(Réel!$G$5/12,Réel!$F$5*12,Réel!$C$10)</f>
        <v>1476.9333213825587</v>
      </c>
      <c r="M33" s="78">
        <f>O33*(Réel!$G$5/12)</f>
        <v>624.51290634455358</v>
      </c>
      <c r="N33" s="78">
        <f t="shared" si="2"/>
        <v>852.4204150380051</v>
      </c>
      <c r="O33" s="78">
        <f t="shared" si="7"/>
        <v>237156.79987767857</v>
      </c>
      <c r="P33" s="79">
        <f t="shared" si="3"/>
        <v>9.6545524275510219E-2</v>
      </c>
      <c r="S33" s="75">
        <v>32</v>
      </c>
      <c r="T33" s="76">
        <f>Réel!$H$4</f>
        <v>1898.5357636722604</v>
      </c>
      <c r="U33" s="77">
        <f>-PMT(Réel!$G$4/12,Réel!$F$4*12,Réel!$C$10)</f>
        <v>1824.1607636722604</v>
      </c>
      <c r="V33" s="78">
        <f>X33*(Réel!$G$4/12)</f>
        <v>580.65059592878595</v>
      </c>
      <c r="W33" s="78">
        <f t="shared" si="4"/>
        <v>1243.5101677434745</v>
      </c>
      <c r="X33" s="78">
        <f t="shared" si="8"/>
        <v>225495.3770597227</v>
      </c>
      <c r="Y33" s="79">
        <f t="shared" si="5"/>
        <v>0.14096999215343731</v>
      </c>
    </row>
    <row r="34" spans="1:25" ht="13.2" x14ac:dyDescent="0.25">
      <c r="A34" s="70">
        <v>33</v>
      </c>
      <c r="B34" s="71">
        <f>Réel!$H$6</f>
        <v>1357.743955995626</v>
      </c>
      <c r="C34" s="72">
        <f>-PMT(Réel!$G$6/12,Réel!$F$6*12,Réel!$C$10)</f>
        <v>1283.368955995626</v>
      </c>
      <c r="D34" s="73">
        <f>F34*(Réel!$G$6/12)</f>
        <v>665.84993506453031</v>
      </c>
      <c r="E34" s="73">
        <f t="shared" si="0"/>
        <v>617.51902093109572</v>
      </c>
      <c r="F34" s="73">
        <f t="shared" si="6"/>
        <v>243603.63477970619</v>
      </c>
      <c r="G34" s="74">
        <f t="shared" si="1"/>
        <v>7.1986153220166882E-2</v>
      </c>
      <c r="J34" s="70">
        <v>33</v>
      </c>
      <c r="K34" s="71">
        <f>Réel!$H$5</f>
        <v>1551.3083213825587</v>
      </c>
      <c r="L34" s="72">
        <f>-PMT(Réel!$G$5/12,Réel!$F$5*12,Réel!$C$10)</f>
        <v>1476.9333213825587</v>
      </c>
      <c r="M34" s="73">
        <f>O34*(Réel!$G$5/12)</f>
        <v>622.26819925162022</v>
      </c>
      <c r="N34" s="73">
        <f t="shared" si="2"/>
        <v>854.66512213093847</v>
      </c>
      <c r="O34" s="73">
        <f t="shared" si="7"/>
        <v>236304.37946264056</v>
      </c>
      <c r="P34" s="74">
        <f t="shared" si="3"/>
        <v>9.9792840142321704E-2</v>
      </c>
      <c r="S34" s="70">
        <v>33</v>
      </c>
      <c r="T34" s="71">
        <f>Réel!$H$4</f>
        <v>1898.5357636722604</v>
      </c>
      <c r="U34" s="72">
        <f>-PMT(Réel!$G$4/12,Réel!$F$4*12,Réel!$C$10)</f>
        <v>1824.1607636722604</v>
      </c>
      <c r="V34" s="73">
        <f>X34*(Réel!$G$4/12)</f>
        <v>577.44855724684646</v>
      </c>
      <c r="W34" s="73">
        <f t="shared" si="4"/>
        <v>1246.712206425414</v>
      </c>
      <c r="X34" s="73">
        <f t="shared" si="8"/>
        <v>224251.86689197921</v>
      </c>
      <c r="Y34" s="74">
        <f t="shared" si="5"/>
        <v>0.1457071737448411</v>
      </c>
    </row>
    <row r="35" spans="1:25" ht="13.2" x14ac:dyDescent="0.25">
      <c r="A35" s="75">
        <v>34</v>
      </c>
      <c r="B35" s="76">
        <f>Réel!$H$6</f>
        <v>1357.743955995626</v>
      </c>
      <c r="C35" s="77">
        <f>-PMT(Réel!$G$6/12,Réel!$F$6*12,Réel!$C$10)</f>
        <v>1283.368955995626</v>
      </c>
      <c r="D35" s="78">
        <f>F35*(Réel!$G$6/12)</f>
        <v>664.16204974065204</v>
      </c>
      <c r="E35" s="78">
        <f t="shared" si="0"/>
        <v>619.206906254974</v>
      </c>
      <c r="F35" s="78">
        <f t="shared" si="6"/>
        <v>242986.11575877509</v>
      </c>
      <c r="G35" s="79">
        <f t="shared" si="1"/>
        <v>7.4338606633237769E-2</v>
      </c>
      <c r="J35" s="75">
        <v>34</v>
      </c>
      <c r="K35" s="76">
        <f>Réel!$H$5</f>
        <v>1551.3083213825587</v>
      </c>
      <c r="L35" s="77">
        <f>-PMT(Réel!$G$5/12,Réel!$F$5*12,Réel!$C$10)</f>
        <v>1476.9333213825587</v>
      </c>
      <c r="M35" s="78">
        <f>O35*(Réel!$G$5/12)</f>
        <v>620.01758109667537</v>
      </c>
      <c r="N35" s="78">
        <f t="shared" si="2"/>
        <v>856.91574028588332</v>
      </c>
      <c r="O35" s="78">
        <f t="shared" si="7"/>
        <v>235449.71434050961</v>
      </c>
      <c r="P35" s="79">
        <f t="shared" si="3"/>
        <v>0.10304870727424909</v>
      </c>
      <c r="S35" s="75">
        <v>34</v>
      </c>
      <c r="T35" s="76">
        <f>Réel!$H$4</f>
        <v>1898.5357636722604</v>
      </c>
      <c r="U35" s="77">
        <f>-PMT(Réel!$G$4/12,Réel!$F$4*12,Réel!$C$10)</f>
        <v>1824.1607636722604</v>
      </c>
      <c r="V35" s="78">
        <f>X35*(Réel!$G$4/12)</f>
        <v>574.23827331530106</v>
      </c>
      <c r="W35" s="78">
        <f t="shared" si="4"/>
        <v>1249.9224903569593</v>
      </c>
      <c r="X35" s="78">
        <f t="shared" si="8"/>
        <v>223005.1546855538</v>
      </c>
      <c r="Y35" s="79">
        <f t="shared" si="5"/>
        <v>0.15045655357884269</v>
      </c>
    </row>
    <row r="36" spans="1:25" ht="13.2" x14ac:dyDescent="0.25">
      <c r="A36" s="70">
        <v>35</v>
      </c>
      <c r="B36" s="71">
        <f>Réel!$H$6</f>
        <v>1357.743955995626</v>
      </c>
      <c r="C36" s="72">
        <f>-PMT(Réel!$G$6/12,Réel!$F$6*12,Réel!$C$10)</f>
        <v>1283.368955995626</v>
      </c>
      <c r="D36" s="73">
        <f>F36*(Réel!$G$6/12)</f>
        <v>662.46955086355501</v>
      </c>
      <c r="E36" s="73">
        <f t="shared" si="0"/>
        <v>620.89940513207102</v>
      </c>
      <c r="F36" s="73">
        <f t="shared" si="6"/>
        <v>242366.90885252011</v>
      </c>
      <c r="G36" s="74">
        <f t="shared" si="1"/>
        <v>7.6697490085637643E-2</v>
      </c>
      <c r="J36" s="70">
        <v>35</v>
      </c>
      <c r="K36" s="71">
        <f>Réel!$H$5</f>
        <v>1551.3083213825587</v>
      </c>
      <c r="L36" s="72">
        <f>-PMT(Réel!$G$5/12,Réel!$F$5*12,Réel!$C$10)</f>
        <v>1476.9333213825587</v>
      </c>
      <c r="M36" s="73">
        <f>O36*(Réel!$G$5/12)</f>
        <v>617.76103631392255</v>
      </c>
      <c r="N36" s="73">
        <f t="shared" si="2"/>
        <v>859.17228506863614</v>
      </c>
      <c r="O36" s="73">
        <f t="shared" si="7"/>
        <v>234592.79860022373</v>
      </c>
      <c r="P36" s="74">
        <f t="shared" si="3"/>
        <v>0.1063131481896239</v>
      </c>
      <c r="S36" s="70">
        <v>35</v>
      </c>
      <c r="T36" s="71">
        <f>Réel!$H$4</f>
        <v>1898.5357636722604</v>
      </c>
      <c r="U36" s="72">
        <f>-PMT(Réel!$G$4/12,Réel!$F$4*12,Réel!$C$10)</f>
        <v>1824.1607636722604</v>
      </c>
      <c r="V36" s="73">
        <f>X36*(Réel!$G$4/12)</f>
        <v>571.01972290263188</v>
      </c>
      <c r="W36" s="73">
        <f t="shared" si="4"/>
        <v>1253.1410407696285</v>
      </c>
      <c r="X36" s="73">
        <f t="shared" si="8"/>
        <v>221755.23219519685</v>
      </c>
      <c r="Y36" s="74">
        <f t="shared" si="5"/>
        <v>0.15521816306591674</v>
      </c>
    </row>
    <row r="37" spans="1:25" ht="13.2" x14ac:dyDescent="0.25">
      <c r="A37" s="75">
        <v>36</v>
      </c>
      <c r="B37" s="76">
        <f>Réel!$H$6</f>
        <v>1357.743955995626</v>
      </c>
      <c r="C37" s="77">
        <f>-PMT(Réel!$G$6/12,Réel!$F$6*12,Réel!$C$10)</f>
        <v>1283.368955995626</v>
      </c>
      <c r="D37" s="78">
        <f>F37*(Réel!$G$6/12)</f>
        <v>660.77242582286067</v>
      </c>
      <c r="E37" s="78">
        <f t="shared" si="0"/>
        <v>622.59653017276537</v>
      </c>
      <c r="F37" s="78">
        <f t="shared" si="6"/>
        <v>241746.00944738803</v>
      </c>
      <c r="G37" s="79">
        <f t="shared" si="1"/>
        <v>7.9062821152807494E-2</v>
      </c>
      <c r="J37" s="75">
        <v>36</v>
      </c>
      <c r="K37" s="76">
        <f>Réel!$H$5</f>
        <v>1551.3083213825587</v>
      </c>
      <c r="L37" s="77">
        <f>-PMT(Réel!$G$5/12,Réel!$F$5*12,Réel!$C$10)</f>
        <v>1476.9333213825587</v>
      </c>
      <c r="M37" s="78">
        <f>O37*(Réel!$G$5/12)</f>
        <v>615.49854929657511</v>
      </c>
      <c r="N37" s="78">
        <f t="shared" si="2"/>
        <v>861.43477208598358</v>
      </c>
      <c r="O37" s="78">
        <f t="shared" si="7"/>
        <v>233733.6263151551</v>
      </c>
      <c r="P37" s="79">
        <f t="shared" si="3"/>
        <v>0.10958618546607579</v>
      </c>
      <c r="S37" s="75">
        <v>36</v>
      </c>
      <c r="T37" s="76">
        <f>Réel!$H$4</f>
        <v>1898.5357636722604</v>
      </c>
      <c r="U37" s="77">
        <f>-PMT(Réel!$G$4/12,Réel!$F$4*12,Réel!$C$10)</f>
        <v>1824.1607636722604</v>
      </c>
      <c r="V37" s="78">
        <f>X37*(Réel!$G$4/12)</f>
        <v>567.79288472265011</v>
      </c>
      <c r="W37" s="78">
        <f t="shared" si="4"/>
        <v>1256.3678789496103</v>
      </c>
      <c r="X37" s="78">
        <f t="shared" si="8"/>
        <v>220502.09115442721</v>
      </c>
      <c r="Y37" s="79">
        <f t="shared" si="5"/>
        <v>0.1599920336974201</v>
      </c>
    </row>
    <row r="38" spans="1:25" ht="13.2" x14ac:dyDescent="0.25">
      <c r="A38" s="70">
        <v>37</v>
      </c>
      <c r="B38" s="71">
        <f>Réel!$H$6</f>
        <v>1357.743955995626</v>
      </c>
      <c r="C38" s="72">
        <f>-PMT(Réel!$G$6/12,Réel!$F$6*12,Réel!$C$10)</f>
        <v>1283.368955995626</v>
      </c>
      <c r="D38" s="73">
        <f>F38*(Réel!$G$6/12)</f>
        <v>659.07066197372183</v>
      </c>
      <c r="E38" s="73">
        <f t="shared" si="0"/>
        <v>624.29829402190421</v>
      </c>
      <c r="F38" s="73">
        <f t="shared" si="6"/>
        <v>241123.41291721526</v>
      </c>
      <c r="G38" s="74">
        <f t="shared" si="1"/>
        <v>8.1434617458227554E-2</v>
      </c>
      <c r="J38" s="70">
        <v>37</v>
      </c>
      <c r="K38" s="71">
        <f>Réel!$H$5</f>
        <v>1551.3083213825587</v>
      </c>
      <c r="L38" s="72">
        <f>-PMT(Réel!$G$5/12,Réel!$F$5*12,Réel!$C$10)</f>
        <v>1476.9333213825587</v>
      </c>
      <c r="M38" s="73">
        <f>O38*(Réel!$G$5/12)</f>
        <v>613.23010439674874</v>
      </c>
      <c r="N38" s="73">
        <f t="shared" si="2"/>
        <v>863.70321698580995</v>
      </c>
      <c r="O38" s="73">
        <f t="shared" si="7"/>
        <v>232872.19154306912</v>
      </c>
      <c r="P38" s="74">
        <f t="shared" si="3"/>
        <v>0.11286784174068909</v>
      </c>
      <c r="S38" s="70">
        <v>37</v>
      </c>
      <c r="T38" s="71">
        <f>Réel!$H$4</f>
        <v>1898.5357636722604</v>
      </c>
      <c r="U38" s="72">
        <f>-PMT(Réel!$G$4/12,Réel!$F$4*12,Réel!$C$10)</f>
        <v>1824.1607636722604</v>
      </c>
      <c r="V38" s="73">
        <f>X38*(Réel!$G$4/12)</f>
        <v>564.55773743435475</v>
      </c>
      <c r="W38" s="73">
        <f t="shared" si="4"/>
        <v>1259.6030262379056</v>
      </c>
      <c r="X38" s="73">
        <f t="shared" si="8"/>
        <v>219245.72327547759</v>
      </c>
      <c r="Y38" s="74">
        <f t="shared" si="5"/>
        <v>0.16477819704579966</v>
      </c>
    </row>
    <row r="39" spans="1:25" ht="13.2" x14ac:dyDescent="0.25">
      <c r="A39" s="75">
        <v>38</v>
      </c>
      <c r="B39" s="76">
        <f>Réel!$H$6</f>
        <v>1357.743955995626</v>
      </c>
      <c r="C39" s="77">
        <f>-PMT(Réel!$G$6/12,Réel!$F$6*12,Réel!$C$10)</f>
        <v>1283.368955995626</v>
      </c>
      <c r="D39" s="78">
        <f>F39*(Réel!$G$6/12)</f>
        <v>657.36424663672858</v>
      </c>
      <c r="E39" s="78">
        <f t="shared" si="0"/>
        <v>626.00470935889746</v>
      </c>
      <c r="F39" s="78">
        <f t="shared" si="6"/>
        <v>240499.11462319337</v>
      </c>
      <c r="G39" s="79">
        <f t="shared" si="1"/>
        <v>8.3812896673549075E-2</v>
      </c>
      <c r="J39" s="75">
        <v>38</v>
      </c>
      <c r="K39" s="76">
        <f>Réel!$H$5</f>
        <v>1551.3083213825587</v>
      </c>
      <c r="L39" s="77">
        <f>-PMT(Réel!$G$5/12,Réel!$F$5*12,Réel!$C$10)</f>
        <v>1476.9333213825587</v>
      </c>
      <c r="M39" s="78">
        <f>O39*(Réel!$G$5/12)</f>
        <v>610.95568592535278</v>
      </c>
      <c r="N39" s="78">
        <f t="shared" si="2"/>
        <v>865.97763545720591</v>
      </c>
      <c r="O39" s="78">
        <f t="shared" si="7"/>
        <v>232008.48832608332</v>
      </c>
      <c r="P39" s="79">
        <f t="shared" si="3"/>
        <v>0.11615813971015876</v>
      </c>
      <c r="S39" s="75">
        <v>38</v>
      </c>
      <c r="T39" s="76">
        <f>Réel!$H$4</f>
        <v>1898.5357636722604</v>
      </c>
      <c r="U39" s="77">
        <f>-PMT(Réel!$G$4/12,Réel!$F$4*12,Réel!$C$10)</f>
        <v>1824.1607636722604</v>
      </c>
      <c r="V39" s="78">
        <f>X39*(Réel!$G$4/12)</f>
        <v>561.31425964179221</v>
      </c>
      <c r="W39" s="78">
        <f t="shared" si="4"/>
        <v>1262.8465040304682</v>
      </c>
      <c r="X39" s="78">
        <f t="shared" si="8"/>
        <v>217986.1202492397</v>
      </c>
      <c r="Y39" s="79">
        <f t="shared" si="5"/>
        <v>0.16957668476480114</v>
      </c>
    </row>
    <row r="40" spans="1:25" ht="13.2" x14ac:dyDescent="0.25">
      <c r="A40" s="70">
        <v>39</v>
      </c>
      <c r="B40" s="71">
        <f>Réel!$H$6</f>
        <v>1357.743955995626</v>
      </c>
      <c r="C40" s="72">
        <f>-PMT(Réel!$G$6/12,Réel!$F$6*12,Réel!$C$10)</f>
        <v>1283.368955995626</v>
      </c>
      <c r="D40" s="73">
        <f>F40*(Réel!$G$6/12)</f>
        <v>655.65316709781428</v>
      </c>
      <c r="E40" s="73">
        <f t="shared" si="0"/>
        <v>627.71578889781176</v>
      </c>
      <c r="F40" s="73">
        <f t="shared" si="6"/>
        <v>239873.10991383446</v>
      </c>
      <c r="G40" s="74">
        <f t="shared" si="1"/>
        <v>8.6197676518725896E-2</v>
      </c>
      <c r="J40" s="70">
        <v>39</v>
      </c>
      <c r="K40" s="71">
        <f>Réel!$H$5</f>
        <v>1551.3083213825587</v>
      </c>
      <c r="L40" s="72">
        <f>-PMT(Réel!$G$5/12,Réel!$F$5*12,Réel!$C$10)</f>
        <v>1476.9333213825587</v>
      </c>
      <c r="M40" s="73">
        <f>O40*(Réel!$G$5/12)</f>
        <v>608.67527815198207</v>
      </c>
      <c r="N40" s="73">
        <f t="shared" si="2"/>
        <v>868.25804323057662</v>
      </c>
      <c r="O40" s="73">
        <f t="shared" si="7"/>
        <v>231142.51069062611</v>
      </c>
      <c r="P40" s="74">
        <f t="shared" si="3"/>
        <v>0.11945710213094818</v>
      </c>
      <c r="S40" s="70">
        <v>39</v>
      </c>
      <c r="T40" s="71">
        <f>Réel!$H$4</f>
        <v>1898.5357636722604</v>
      </c>
      <c r="U40" s="72">
        <f>-PMT(Réel!$G$4/12,Réel!$F$4*12,Réel!$C$10)</f>
        <v>1824.1607636722604</v>
      </c>
      <c r="V40" s="73">
        <f>X40*(Réel!$G$4/12)</f>
        <v>558.06242989391376</v>
      </c>
      <c r="W40" s="73">
        <f t="shared" si="4"/>
        <v>1266.0983337783466</v>
      </c>
      <c r="X40" s="73">
        <f t="shared" si="8"/>
        <v>216723.27374520924</v>
      </c>
      <c r="Y40" s="74">
        <f t="shared" si="5"/>
        <v>0.1743875285896791</v>
      </c>
    </row>
    <row r="41" spans="1:25" ht="13.2" x14ac:dyDescent="0.25">
      <c r="A41" s="75">
        <v>40</v>
      </c>
      <c r="B41" s="76">
        <f>Réel!$H$6</f>
        <v>1357.743955995626</v>
      </c>
      <c r="C41" s="77">
        <f>-PMT(Réel!$G$6/12,Réel!$F$6*12,Réel!$C$10)</f>
        <v>1283.368955995626</v>
      </c>
      <c r="D41" s="78">
        <f>F41*(Réel!$G$6/12)</f>
        <v>653.93741060816023</v>
      </c>
      <c r="E41" s="78">
        <f t="shared" si="0"/>
        <v>629.4315453874658</v>
      </c>
      <c r="F41" s="78">
        <f t="shared" si="6"/>
        <v>239245.39412493663</v>
      </c>
      <c r="G41" s="79">
        <f t="shared" si="1"/>
        <v>8.8588974762146111E-2</v>
      </c>
      <c r="J41" s="75">
        <v>40</v>
      </c>
      <c r="K41" s="76">
        <f>Réel!$H$5</f>
        <v>1551.3083213825587</v>
      </c>
      <c r="L41" s="77">
        <f>-PMT(Réel!$G$5/12,Réel!$F$5*12,Réel!$C$10)</f>
        <v>1476.9333213825587</v>
      </c>
      <c r="M41" s="78">
        <f>O41*(Réel!$G$5/12)</f>
        <v>606.38886530480829</v>
      </c>
      <c r="N41" s="78">
        <f t="shared" si="2"/>
        <v>870.5444560777504</v>
      </c>
      <c r="O41" s="78">
        <f t="shared" si="7"/>
        <v>230274.25264739554</v>
      </c>
      <c r="P41" s="79">
        <f t="shared" si="3"/>
        <v>0.12276475181944557</v>
      </c>
      <c r="S41" s="75">
        <v>40</v>
      </c>
      <c r="T41" s="76">
        <f>Réel!$H$4</f>
        <v>1898.5357636722604</v>
      </c>
      <c r="U41" s="77">
        <f>-PMT(Réel!$G$4/12,Réel!$F$4*12,Réel!$C$10)</f>
        <v>1824.1607636722604</v>
      </c>
      <c r="V41" s="78">
        <f>X41*(Réel!$G$4/12)</f>
        <v>554.80222668443457</v>
      </c>
      <c r="W41" s="78">
        <f t="shared" si="4"/>
        <v>1269.3585369878258</v>
      </c>
      <c r="X41" s="78">
        <f t="shared" si="8"/>
        <v>215457.17541143089</v>
      </c>
      <c r="Y41" s="79">
        <f t="shared" si="5"/>
        <v>0.17921076033740613</v>
      </c>
    </row>
    <row r="42" spans="1:25" ht="13.2" x14ac:dyDescent="0.25">
      <c r="A42" s="70">
        <v>41</v>
      </c>
      <c r="B42" s="71">
        <f>Réel!$H$6</f>
        <v>1357.743955995626</v>
      </c>
      <c r="C42" s="72">
        <f>-PMT(Réel!$G$6/12,Réel!$F$6*12,Réel!$C$10)</f>
        <v>1283.368955995626</v>
      </c>
      <c r="D42" s="73">
        <f>F42*(Réel!$G$6/12)</f>
        <v>652.21696438410117</v>
      </c>
      <c r="E42" s="73">
        <f t="shared" si="0"/>
        <v>631.15199161152486</v>
      </c>
      <c r="F42" s="73">
        <f t="shared" si="6"/>
        <v>238615.96257954917</v>
      </c>
      <c r="G42" s="74">
        <f t="shared" si="1"/>
        <v>9.0986809220765075E-2</v>
      </c>
      <c r="J42" s="70">
        <v>41</v>
      </c>
      <c r="K42" s="71">
        <f>Réel!$H$5</f>
        <v>1551.3083213825587</v>
      </c>
      <c r="L42" s="72">
        <f>-PMT(Réel!$G$5/12,Réel!$F$5*12,Réel!$C$10)</f>
        <v>1476.9333213825587</v>
      </c>
      <c r="M42" s="73">
        <f>O42*(Réel!$G$5/12)</f>
        <v>604.09643157047026</v>
      </c>
      <c r="N42" s="73">
        <f t="shared" si="2"/>
        <v>872.83688981208843</v>
      </c>
      <c r="O42" s="73">
        <f t="shared" si="7"/>
        <v>229403.7081913178</v>
      </c>
      <c r="P42" s="74">
        <f t="shared" si="3"/>
        <v>0.12608111165212266</v>
      </c>
      <c r="S42" s="70">
        <v>41</v>
      </c>
      <c r="T42" s="71">
        <f>Réel!$H$4</f>
        <v>1898.5357636722604</v>
      </c>
      <c r="U42" s="72">
        <f>-PMT(Réel!$G$4/12,Réel!$F$4*12,Réel!$C$10)</f>
        <v>1824.1607636722604</v>
      </c>
      <c r="V42" s="73">
        <f>X42*(Réel!$G$4/12)</f>
        <v>551.5336284516909</v>
      </c>
      <c r="W42" s="73">
        <f t="shared" si="4"/>
        <v>1272.6271352205695</v>
      </c>
      <c r="X42" s="73">
        <f t="shared" si="8"/>
        <v>214187.81687444306</v>
      </c>
      <c r="Y42" s="74">
        <f t="shared" si="5"/>
        <v>0.18404641190688353</v>
      </c>
    </row>
    <row r="43" spans="1:25" ht="13.2" x14ac:dyDescent="0.25">
      <c r="A43" s="75">
        <v>42</v>
      </c>
      <c r="B43" s="76">
        <f>Réel!$H$6</f>
        <v>1357.743955995626</v>
      </c>
      <c r="C43" s="77">
        <f>-PMT(Réel!$G$6/12,Réel!$F$6*12,Réel!$C$10)</f>
        <v>1283.368955995626</v>
      </c>
      <c r="D43" s="78">
        <f>F43*(Réel!$G$6/12)</f>
        <v>650.49181560702971</v>
      </c>
      <c r="E43" s="78">
        <f t="shared" si="0"/>
        <v>632.87714038859633</v>
      </c>
      <c r="F43" s="78">
        <f t="shared" si="6"/>
        <v>237984.81058793765</v>
      </c>
      <c r="G43" s="79">
        <f t="shared" si="1"/>
        <v>9.3391197760237521E-2</v>
      </c>
      <c r="J43" s="75">
        <v>42</v>
      </c>
      <c r="K43" s="76">
        <f>Réel!$H$5</f>
        <v>1551.3083213825587</v>
      </c>
      <c r="L43" s="77">
        <f>-PMT(Réel!$G$5/12,Réel!$F$5*12,Réel!$C$10)</f>
        <v>1476.9333213825587</v>
      </c>
      <c r="M43" s="78">
        <f>O43*(Réel!$G$5/12)</f>
        <v>601.79796109396511</v>
      </c>
      <c r="N43" s="78">
        <f t="shared" si="2"/>
        <v>875.13536028859357</v>
      </c>
      <c r="O43" s="78">
        <f t="shared" si="7"/>
        <v>228530.87130150571</v>
      </c>
      <c r="P43" s="79">
        <f t="shared" si="3"/>
        <v>0.12940620456569252</v>
      </c>
      <c r="S43" s="75">
        <v>42</v>
      </c>
      <c r="T43" s="76">
        <f>Réel!$H$4</f>
        <v>1898.5357636722604</v>
      </c>
      <c r="U43" s="77">
        <f>-PMT(Réel!$G$4/12,Réel!$F$4*12,Réel!$C$10)</f>
        <v>1824.1607636722604</v>
      </c>
      <c r="V43" s="78">
        <f>X43*(Réel!$G$4/12)</f>
        <v>548.25661357849788</v>
      </c>
      <c r="W43" s="78">
        <f t="shared" si="4"/>
        <v>1275.9041500937624</v>
      </c>
      <c r="X43" s="78">
        <f t="shared" si="8"/>
        <v>212915.18973922249</v>
      </c>
      <c r="Y43" s="79">
        <f t="shared" si="5"/>
        <v>0.18889451527915235</v>
      </c>
    </row>
    <row r="44" spans="1:25" ht="13.2" x14ac:dyDescent="0.25">
      <c r="A44" s="70">
        <v>43</v>
      </c>
      <c r="B44" s="71">
        <f>Réel!$H$6</f>
        <v>1357.743955995626</v>
      </c>
      <c r="C44" s="72">
        <f>-PMT(Réel!$G$6/12,Réel!$F$6*12,Réel!$C$10)</f>
        <v>1283.368955995626</v>
      </c>
      <c r="D44" s="73">
        <f>F44*(Réel!$G$6/12)</f>
        <v>648.76195142330084</v>
      </c>
      <c r="E44" s="73">
        <f t="shared" si="0"/>
        <v>634.6070045723252</v>
      </c>
      <c r="F44" s="73">
        <f t="shared" si="6"/>
        <v>237351.93344754906</v>
      </c>
      <c r="G44" s="74">
        <f t="shared" si="1"/>
        <v>9.5802158295051232E-2</v>
      </c>
      <c r="J44" s="70">
        <v>43</v>
      </c>
      <c r="K44" s="71">
        <f>Réel!$H$5</f>
        <v>1551.3083213825587</v>
      </c>
      <c r="L44" s="72">
        <f>-PMT(Réel!$G$5/12,Réel!$F$5*12,Réel!$C$10)</f>
        <v>1476.9333213825587</v>
      </c>
      <c r="M44" s="73">
        <f>O44*(Réel!$G$5/12)</f>
        <v>599.49343797853851</v>
      </c>
      <c r="N44" s="73">
        <f t="shared" si="2"/>
        <v>877.43988340402018</v>
      </c>
      <c r="O44" s="73">
        <f t="shared" si="7"/>
        <v>227655.73594121714</v>
      </c>
      <c r="P44" s="74">
        <f t="shared" si="3"/>
        <v>0.13274005355726803</v>
      </c>
      <c r="S44" s="70">
        <v>43</v>
      </c>
      <c r="T44" s="71">
        <f>Réel!$H$4</f>
        <v>1898.5357636722604</v>
      </c>
      <c r="U44" s="72">
        <f>-PMT(Réel!$G$4/12,Réel!$F$4*12,Réel!$C$10)</f>
        <v>1824.1607636722604</v>
      </c>
      <c r="V44" s="73">
        <f>X44*(Réel!$G$4/12)</f>
        <v>544.97116039200648</v>
      </c>
      <c r="W44" s="73">
        <f t="shared" si="4"/>
        <v>1279.1896032802538</v>
      </c>
      <c r="X44" s="73">
        <f t="shared" si="8"/>
        <v>211639.28558912873</v>
      </c>
      <c r="Y44" s="74">
        <f t="shared" si="5"/>
        <v>0.19375510251760486</v>
      </c>
    </row>
    <row r="45" spans="1:25" ht="13.2" x14ac:dyDescent="0.25">
      <c r="A45" s="75">
        <v>44</v>
      </c>
      <c r="B45" s="76">
        <f>Réel!$H$6</f>
        <v>1357.743955995626</v>
      </c>
      <c r="C45" s="77">
        <f>-PMT(Réel!$G$6/12,Réel!$F$6*12,Réel!$C$10)</f>
        <v>1283.368955995626</v>
      </c>
      <c r="D45" s="78">
        <f>F45*(Réel!$G$6/12)</f>
        <v>647.02735894413649</v>
      </c>
      <c r="E45" s="78">
        <f t="shared" si="0"/>
        <v>636.34159705148954</v>
      </c>
      <c r="F45" s="78">
        <f t="shared" si="6"/>
        <v>236717.32644297674</v>
      </c>
      <c r="G45" s="79">
        <f t="shared" si="1"/>
        <v>9.8219708788660043E-2</v>
      </c>
      <c r="J45" s="75">
        <v>44</v>
      </c>
      <c r="K45" s="76">
        <f>Réel!$H$5</f>
        <v>1551.3083213825587</v>
      </c>
      <c r="L45" s="77">
        <f>-PMT(Réel!$G$5/12,Réel!$F$5*12,Réel!$C$10)</f>
        <v>1476.9333213825587</v>
      </c>
      <c r="M45" s="78">
        <f>O45*(Réel!$G$5/12)</f>
        <v>597.18284628557456</v>
      </c>
      <c r="N45" s="78">
        <f t="shared" si="2"/>
        <v>879.75047509698413</v>
      </c>
      <c r="O45" s="78">
        <f t="shared" si="7"/>
        <v>226778.2960578131</v>
      </c>
      <c r="P45" s="79">
        <f t="shared" si="3"/>
        <v>0.13608268168452153</v>
      </c>
      <c r="S45" s="75">
        <v>44</v>
      </c>
      <c r="T45" s="76">
        <f>Réel!$H$4</f>
        <v>1898.5357636722604</v>
      </c>
      <c r="U45" s="77">
        <f>-PMT(Réel!$G$4/12,Réel!$F$4*12,Réel!$C$10)</f>
        <v>1824.1607636722604</v>
      </c>
      <c r="V45" s="78">
        <f>X45*(Réel!$G$4/12)</f>
        <v>541.67724716355985</v>
      </c>
      <c r="W45" s="78">
        <f t="shared" si="4"/>
        <v>1282.4835165087006</v>
      </c>
      <c r="X45" s="78">
        <f t="shared" si="8"/>
        <v>210360.09598584849</v>
      </c>
      <c r="Y45" s="79">
        <f t="shared" si="5"/>
        <v>0.19862820576819629</v>
      </c>
    </row>
    <row r="46" spans="1:25" ht="13.2" x14ac:dyDescent="0.25">
      <c r="A46" s="70">
        <v>45</v>
      </c>
      <c r="B46" s="71">
        <f>Réel!$H$6</f>
        <v>1357.743955995626</v>
      </c>
      <c r="C46" s="72">
        <f>-PMT(Réel!$G$6/12,Réel!$F$6*12,Réel!$C$10)</f>
        <v>1283.368955995626</v>
      </c>
      <c r="D46" s="73">
        <f>F46*(Réel!$G$6/12)</f>
        <v>645.28802524552918</v>
      </c>
      <c r="E46" s="73">
        <f t="shared" si="0"/>
        <v>638.08093075009685</v>
      </c>
      <c r="F46" s="73">
        <f t="shared" si="6"/>
        <v>236080.98484592527</v>
      </c>
      <c r="G46" s="74">
        <f t="shared" si="1"/>
        <v>0.10064386725361807</v>
      </c>
      <c r="J46" s="70">
        <v>45</v>
      </c>
      <c r="K46" s="71">
        <f>Réel!$H$5</f>
        <v>1551.3083213825587</v>
      </c>
      <c r="L46" s="72">
        <f>-PMT(Réel!$G$5/12,Réel!$F$5*12,Réel!$C$10)</f>
        <v>1476.9333213825587</v>
      </c>
      <c r="M46" s="73">
        <f>O46*(Réel!$G$5/12)</f>
        <v>594.86617003448578</v>
      </c>
      <c r="N46" s="73">
        <f t="shared" si="2"/>
        <v>882.06715134807291</v>
      </c>
      <c r="O46" s="73">
        <f t="shared" si="7"/>
        <v>225898.54558271612</v>
      </c>
      <c r="P46" s="74">
        <f t="shared" si="3"/>
        <v>0.13943411206584333</v>
      </c>
      <c r="S46" s="70">
        <v>45</v>
      </c>
      <c r="T46" s="71">
        <f>Réel!$H$4</f>
        <v>1898.5357636722604</v>
      </c>
      <c r="U46" s="72">
        <f>-PMT(Réel!$G$4/12,Réel!$F$4*12,Réel!$C$10)</f>
        <v>1824.1607636722604</v>
      </c>
      <c r="V46" s="73">
        <f>X46*(Réel!$G$4/12)</f>
        <v>538.37485210854993</v>
      </c>
      <c r="W46" s="73">
        <f t="shared" si="4"/>
        <v>1285.7859115637104</v>
      </c>
      <c r="X46" s="73">
        <f t="shared" si="8"/>
        <v>209077.61246933977</v>
      </c>
      <c r="Y46" s="74">
        <f t="shared" si="5"/>
        <v>0.20351385725965798</v>
      </c>
    </row>
    <row r="47" spans="1:25" ht="13.2" x14ac:dyDescent="0.25">
      <c r="A47" s="75">
        <v>46</v>
      </c>
      <c r="B47" s="76">
        <f>Réel!$H$6</f>
        <v>1357.743955995626</v>
      </c>
      <c r="C47" s="77">
        <f>-PMT(Réel!$G$6/12,Réel!$F$6*12,Réel!$C$10)</f>
        <v>1283.368955995626</v>
      </c>
      <c r="D47" s="78">
        <f>F47*(Réel!$G$6/12)</f>
        <v>643.54393736814552</v>
      </c>
      <c r="E47" s="78">
        <f t="shared" si="0"/>
        <v>639.82501862748052</v>
      </c>
      <c r="F47" s="78">
        <f t="shared" si="6"/>
        <v>235442.90391517518</v>
      </c>
      <c r="G47" s="79">
        <f t="shared" si="1"/>
        <v>0.1030746517517136</v>
      </c>
      <c r="J47" s="75">
        <v>46</v>
      </c>
      <c r="K47" s="76">
        <f>Réel!$H$5</f>
        <v>1551.3083213825587</v>
      </c>
      <c r="L47" s="77">
        <f>-PMT(Réel!$G$5/12,Réel!$F$5*12,Réel!$C$10)</f>
        <v>1476.9333213825587</v>
      </c>
      <c r="M47" s="78">
        <f>O47*(Réel!$G$5/12)</f>
        <v>592.54339320260249</v>
      </c>
      <c r="N47" s="78">
        <f t="shared" si="2"/>
        <v>884.3899281799562</v>
      </c>
      <c r="O47" s="78">
        <f t="shared" si="7"/>
        <v>225016.47843136804</v>
      </c>
      <c r="P47" s="79">
        <f t="shared" si="3"/>
        <v>0.1427943678805027</v>
      </c>
      <c r="S47" s="75">
        <v>46</v>
      </c>
      <c r="T47" s="76">
        <f>Réel!$H$4</f>
        <v>1898.5357636722604</v>
      </c>
      <c r="U47" s="77">
        <f>-PMT(Réel!$G$4/12,Réel!$F$4*12,Réel!$C$10)</f>
        <v>1824.1607636722604</v>
      </c>
      <c r="V47" s="78">
        <f>X47*(Réel!$G$4/12)</f>
        <v>535.0639533862734</v>
      </c>
      <c r="W47" s="78">
        <f t="shared" si="4"/>
        <v>1289.096810285987</v>
      </c>
      <c r="X47" s="78">
        <f t="shared" si="8"/>
        <v>207791.82655777608</v>
      </c>
      <c r="Y47" s="79">
        <f t="shared" si="5"/>
        <v>0.20841208930371014</v>
      </c>
    </row>
    <row r="48" spans="1:25" ht="13.2" x14ac:dyDescent="0.25">
      <c r="A48" s="70">
        <v>47</v>
      </c>
      <c r="B48" s="71">
        <f>Réel!$H$6</f>
        <v>1357.743955995626</v>
      </c>
      <c r="C48" s="72">
        <f>-PMT(Réel!$G$6/12,Réel!$F$6*12,Réel!$C$10)</f>
        <v>1283.368955995626</v>
      </c>
      <c r="D48" s="73">
        <f>F48*(Réel!$G$6/12)</f>
        <v>641.79508231723048</v>
      </c>
      <c r="E48" s="73">
        <f t="shared" si="0"/>
        <v>641.57387367839556</v>
      </c>
      <c r="F48" s="73">
        <f t="shared" si="6"/>
        <v>234803.0788965477</v>
      </c>
      <c r="G48" s="74">
        <f t="shared" si="1"/>
        <v>0.10551208039410398</v>
      </c>
      <c r="J48" s="70">
        <v>47</v>
      </c>
      <c r="K48" s="71">
        <f>Réel!$H$5</f>
        <v>1551.3083213825587</v>
      </c>
      <c r="L48" s="72">
        <f>-PMT(Réel!$G$5/12,Réel!$F$5*12,Réel!$C$10)</f>
        <v>1476.9333213825587</v>
      </c>
      <c r="M48" s="73">
        <f>O48*(Réel!$G$5/12)</f>
        <v>590.21449972506196</v>
      </c>
      <c r="N48" s="73">
        <f t="shared" si="2"/>
        <v>886.71882165749673</v>
      </c>
      <c r="O48" s="73">
        <f t="shared" si="7"/>
        <v>224132.08850318808</v>
      </c>
      <c r="P48" s="74">
        <f t="shared" si="3"/>
        <v>0.14616347236880733</v>
      </c>
      <c r="S48" s="70">
        <v>47</v>
      </c>
      <c r="T48" s="71">
        <f>Réel!$H$4</f>
        <v>1898.5357636722604</v>
      </c>
      <c r="U48" s="72">
        <f>-PMT(Réel!$G$4/12,Réel!$F$4*12,Réel!$C$10)</f>
        <v>1824.1607636722604</v>
      </c>
      <c r="V48" s="73">
        <f>X48*(Réel!$G$4/12)</f>
        <v>531.74452909978697</v>
      </c>
      <c r="W48" s="73">
        <f t="shared" si="4"/>
        <v>1292.4162345724735</v>
      </c>
      <c r="X48" s="73">
        <f t="shared" si="8"/>
        <v>206502.72974749008</v>
      </c>
      <c r="Y48" s="74">
        <f t="shared" si="5"/>
        <v>0.21332293429527582</v>
      </c>
    </row>
    <row r="49" spans="1:25" ht="13.2" x14ac:dyDescent="0.25">
      <c r="A49" s="75">
        <v>48</v>
      </c>
      <c r="B49" s="76">
        <f>Réel!$H$6</f>
        <v>1357.743955995626</v>
      </c>
      <c r="C49" s="77">
        <f>-PMT(Réel!$G$6/12,Réel!$F$6*12,Réel!$C$10)</f>
        <v>1283.368955995626</v>
      </c>
      <c r="D49" s="78">
        <f>F49*(Réel!$G$6/12)</f>
        <v>640.04144706250952</v>
      </c>
      <c r="E49" s="78">
        <f t="shared" si="0"/>
        <v>643.32750893311652</v>
      </c>
      <c r="F49" s="78">
        <f t="shared" si="6"/>
        <v>234161.5050228693</v>
      </c>
      <c r="G49" s="79">
        <f t="shared" si="1"/>
        <v>0.1079561713414503</v>
      </c>
      <c r="J49" s="75">
        <v>48</v>
      </c>
      <c r="K49" s="76">
        <f>Réel!$H$5</f>
        <v>1551.3083213825587</v>
      </c>
      <c r="L49" s="77">
        <f>-PMT(Réel!$G$5/12,Réel!$F$5*12,Réel!$C$10)</f>
        <v>1476.9333213825587</v>
      </c>
      <c r="M49" s="78">
        <f>O49*(Réel!$G$5/12)</f>
        <v>587.87947349469721</v>
      </c>
      <c r="N49" s="78">
        <f t="shared" si="2"/>
        <v>889.05384788786148</v>
      </c>
      <c r="O49" s="78">
        <f t="shared" si="7"/>
        <v>223245.36968153057</v>
      </c>
      <c r="P49" s="79">
        <f t="shared" si="3"/>
        <v>0.1495414488322645</v>
      </c>
      <c r="S49" s="75">
        <v>48</v>
      </c>
      <c r="T49" s="76">
        <f>Réel!$H$4</f>
        <v>1898.5357636722604</v>
      </c>
      <c r="U49" s="77">
        <f>-PMT(Réel!$G$4/12,Réel!$F$4*12,Réel!$C$10)</f>
        <v>1824.1607636722604</v>
      </c>
      <c r="V49" s="78">
        <f>X49*(Réel!$G$4/12)</f>
        <v>528.4165572957628</v>
      </c>
      <c r="W49" s="78">
        <f t="shared" si="4"/>
        <v>1295.7442063764975</v>
      </c>
      <c r="X49" s="78">
        <f t="shared" si="8"/>
        <v>205210.31351291761</v>
      </c>
      <c r="Y49" s="79">
        <f t="shared" si="5"/>
        <v>0.21824642471269484</v>
      </c>
    </row>
    <row r="50" spans="1:25" ht="13.2" x14ac:dyDescent="0.25">
      <c r="A50" s="70">
        <v>49</v>
      </c>
      <c r="B50" s="71">
        <f>Réel!$H$6</f>
        <v>1357.743955995626</v>
      </c>
      <c r="C50" s="72">
        <f>-PMT(Réel!$G$6/12,Réel!$F$6*12,Réel!$C$10)</f>
        <v>1283.368955995626</v>
      </c>
      <c r="D50" s="73">
        <f>F50*(Réel!$G$6/12)</f>
        <v>638.28301853809228</v>
      </c>
      <c r="E50" s="73">
        <f t="shared" si="0"/>
        <v>645.08593745753376</v>
      </c>
      <c r="F50" s="73">
        <f t="shared" si="6"/>
        <v>233518.17751393619</v>
      </c>
      <c r="G50" s="74">
        <f t="shared" si="1"/>
        <v>0.11040694280405261</v>
      </c>
      <c r="J50" s="70">
        <v>49</v>
      </c>
      <c r="K50" s="71">
        <f>Réel!$H$5</f>
        <v>1551.3083213825587</v>
      </c>
      <c r="L50" s="72">
        <f>-PMT(Réel!$G$5/12,Réel!$F$5*12,Réel!$C$10)</f>
        <v>1476.9333213825587</v>
      </c>
      <c r="M50" s="73">
        <f>O50*(Réel!$G$5/12)</f>
        <v>585.53829836192585</v>
      </c>
      <c r="N50" s="73">
        <f t="shared" si="2"/>
        <v>891.39502302063283</v>
      </c>
      <c r="O50" s="73">
        <f t="shared" si="7"/>
        <v>222356.3158336427</v>
      </c>
      <c r="P50" s="74">
        <f t="shared" si="3"/>
        <v>0.15292832063374207</v>
      </c>
      <c r="S50" s="70">
        <v>49</v>
      </c>
      <c r="T50" s="71">
        <f>Réel!$H$4</f>
        <v>1898.5357636722604</v>
      </c>
      <c r="U50" s="72">
        <f>-PMT(Réel!$G$4/12,Réel!$F$4*12,Réel!$C$10)</f>
        <v>1824.1607636722604</v>
      </c>
      <c r="V50" s="73">
        <f>X50*(Réel!$G$4/12)</f>
        <v>525.08001596434337</v>
      </c>
      <c r="W50" s="73">
        <f t="shared" si="4"/>
        <v>1299.080747707917</v>
      </c>
      <c r="X50" s="73">
        <f t="shared" si="8"/>
        <v>203914.56930654112</v>
      </c>
      <c r="Y50" s="74">
        <f t="shared" si="5"/>
        <v>0.22318259311793864</v>
      </c>
    </row>
    <row r="51" spans="1:25" ht="13.2" x14ac:dyDescent="0.25">
      <c r="A51" s="75">
        <v>50</v>
      </c>
      <c r="B51" s="76">
        <f>Réel!$H$6</f>
        <v>1357.743955995626</v>
      </c>
      <c r="C51" s="77">
        <f>-PMT(Réel!$G$6/12,Réel!$F$6*12,Réel!$C$10)</f>
        <v>1283.368955995626</v>
      </c>
      <c r="D51" s="78">
        <f>F51*(Réel!$G$6/12)</f>
        <v>636.51978364237505</v>
      </c>
      <c r="E51" s="78">
        <f t="shared" si="0"/>
        <v>646.84917235325099</v>
      </c>
      <c r="F51" s="78">
        <f t="shared" si="6"/>
        <v>232873.09157647865</v>
      </c>
      <c r="G51" s="79">
        <f t="shared" si="1"/>
        <v>0.11286441304198613</v>
      </c>
      <c r="J51" s="75">
        <v>50</v>
      </c>
      <c r="K51" s="76">
        <f>Réel!$H$5</f>
        <v>1551.3083213825587</v>
      </c>
      <c r="L51" s="77">
        <f>-PMT(Réel!$G$5/12,Réel!$F$5*12,Réel!$C$10)</f>
        <v>1476.9333213825587</v>
      </c>
      <c r="M51" s="78">
        <f>O51*(Réel!$G$5/12)</f>
        <v>583.19095813463821</v>
      </c>
      <c r="N51" s="78">
        <f t="shared" si="2"/>
        <v>893.74236324792048</v>
      </c>
      <c r="O51" s="78">
        <f t="shared" si="7"/>
        <v>221464.92081062208</v>
      </c>
      <c r="P51" s="79">
        <f t="shared" si="3"/>
        <v>0.15632411119763023</v>
      </c>
      <c r="S51" s="75">
        <v>50</v>
      </c>
      <c r="T51" s="76">
        <f>Réel!$H$4</f>
        <v>1898.5357636722604</v>
      </c>
      <c r="U51" s="77">
        <f>-PMT(Réel!$G$4/12,Réel!$F$4*12,Réel!$C$10)</f>
        <v>1824.1607636722604</v>
      </c>
      <c r="V51" s="78">
        <f>X51*(Réel!$G$4/12)</f>
        <v>521.73488303899546</v>
      </c>
      <c r="W51" s="78">
        <f t="shared" si="4"/>
        <v>1302.425880633265</v>
      </c>
      <c r="X51" s="78">
        <f t="shared" si="8"/>
        <v>202615.4885588332</v>
      </c>
      <c r="Y51" s="79">
        <f t="shared" si="5"/>
        <v>0.22813147215682594</v>
      </c>
    </row>
    <row r="52" spans="1:25" ht="13.2" x14ac:dyDescent="0.25">
      <c r="A52" s="70">
        <v>51</v>
      </c>
      <c r="B52" s="71">
        <f>Réel!$H$6</f>
        <v>1357.743955995626</v>
      </c>
      <c r="C52" s="72">
        <f>-PMT(Réel!$G$6/12,Réel!$F$6*12,Réel!$C$10)</f>
        <v>1283.368955995626</v>
      </c>
      <c r="D52" s="73">
        <f>F52*(Réel!$G$6/12)</f>
        <v>634.75172923794287</v>
      </c>
      <c r="E52" s="73">
        <f t="shared" si="0"/>
        <v>648.61722675768317</v>
      </c>
      <c r="F52" s="73">
        <f t="shared" si="6"/>
        <v>232226.2424041254</v>
      </c>
      <c r="G52" s="74">
        <f t="shared" si="1"/>
        <v>0.11532860036523662</v>
      </c>
      <c r="J52" s="70">
        <v>51</v>
      </c>
      <c r="K52" s="71">
        <f>Réel!$H$5</f>
        <v>1551.3083213825587</v>
      </c>
      <c r="L52" s="72">
        <f>-PMT(Réel!$G$5/12,Réel!$F$5*12,Réel!$C$10)</f>
        <v>1476.9333213825587</v>
      </c>
      <c r="M52" s="73">
        <f>O52*(Réel!$G$5/12)</f>
        <v>580.83743657808532</v>
      </c>
      <c r="N52" s="73">
        <f t="shared" si="2"/>
        <v>896.09588480447337</v>
      </c>
      <c r="O52" s="73">
        <f t="shared" si="7"/>
        <v>220571.17844737414</v>
      </c>
      <c r="P52" s="74">
        <f t="shared" si="3"/>
        <v>0.15972884401000331</v>
      </c>
      <c r="S52" s="70">
        <v>51</v>
      </c>
      <c r="T52" s="71">
        <f>Réel!$H$4</f>
        <v>1898.5357636722604</v>
      </c>
      <c r="U52" s="72">
        <f>-PMT(Réel!$G$4/12,Réel!$F$4*12,Réel!$C$10)</f>
        <v>1824.1607636722604</v>
      </c>
      <c r="V52" s="73">
        <f>X52*(Réel!$G$4/12)</f>
        <v>518.38113639636481</v>
      </c>
      <c r="W52" s="73">
        <f t="shared" si="4"/>
        <v>1305.7796272758956</v>
      </c>
      <c r="X52" s="73">
        <f t="shared" si="8"/>
        <v>201313.06267819993</v>
      </c>
      <c r="Y52" s="74">
        <f t="shared" si="5"/>
        <v>0.23309309455923832</v>
      </c>
    </row>
    <row r="53" spans="1:25" ht="13.2" x14ac:dyDescent="0.25">
      <c r="A53" s="75">
        <v>52</v>
      </c>
      <c r="B53" s="76">
        <f>Réel!$H$6</f>
        <v>1357.743955995626</v>
      </c>
      <c r="C53" s="77">
        <f>-PMT(Réel!$G$6/12,Réel!$F$6*12,Réel!$C$10)</f>
        <v>1283.368955995626</v>
      </c>
      <c r="D53" s="78">
        <f>F53*(Réel!$G$6/12)</f>
        <v>632.97884215147178</v>
      </c>
      <c r="E53" s="78">
        <f t="shared" si="0"/>
        <v>650.39011384415426</v>
      </c>
      <c r="F53" s="78">
        <f t="shared" si="6"/>
        <v>231577.62517736771</v>
      </c>
      <c r="G53" s="79">
        <f t="shared" si="1"/>
        <v>0.11779952313383735</v>
      </c>
      <c r="J53" s="75">
        <v>52</v>
      </c>
      <c r="K53" s="76">
        <f>Réel!$H$5</f>
        <v>1551.3083213825587</v>
      </c>
      <c r="L53" s="77">
        <f>-PMT(Réel!$G$5/12,Réel!$F$5*12,Réel!$C$10)</f>
        <v>1476.9333213825587</v>
      </c>
      <c r="M53" s="78">
        <f>O53*(Réel!$G$5/12)</f>
        <v>578.47771741476686</v>
      </c>
      <c r="N53" s="78">
        <f t="shared" si="2"/>
        <v>898.45560396779183</v>
      </c>
      <c r="O53" s="78">
        <f t="shared" si="7"/>
        <v>219675.08256256967</v>
      </c>
      <c r="P53" s="79">
        <f t="shared" si="3"/>
        <v>0.16314254261878214</v>
      </c>
      <c r="S53" s="75">
        <v>52</v>
      </c>
      <c r="T53" s="76">
        <f>Réel!$H$4</f>
        <v>1898.5357636722604</v>
      </c>
      <c r="U53" s="77">
        <f>-PMT(Réel!$G$4/12,Réel!$F$4*12,Réel!$C$10)</f>
        <v>1824.1607636722604</v>
      </c>
      <c r="V53" s="78">
        <f>X53*(Réel!$G$4/12)</f>
        <v>515.01875385612936</v>
      </c>
      <c r="W53" s="78">
        <f t="shared" si="4"/>
        <v>1309.1420098161311</v>
      </c>
      <c r="X53" s="78">
        <f t="shared" si="8"/>
        <v>200007.28305092404</v>
      </c>
      <c r="Y53" s="79">
        <f t="shared" si="5"/>
        <v>0.23806749313933695</v>
      </c>
    </row>
    <row r="54" spans="1:25" ht="13.2" x14ac:dyDescent="0.25">
      <c r="A54" s="70">
        <v>53</v>
      </c>
      <c r="B54" s="71">
        <f>Réel!$H$6</f>
        <v>1357.743955995626</v>
      </c>
      <c r="C54" s="72">
        <f>-PMT(Réel!$G$6/12,Réel!$F$6*12,Réel!$C$10)</f>
        <v>1283.368955995626</v>
      </c>
      <c r="D54" s="73">
        <f>F54*(Réel!$G$6/12)</f>
        <v>631.20110917363115</v>
      </c>
      <c r="E54" s="73">
        <f t="shared" si="0"/>
        <v>652.16784682199489</v>
      </c>
      <c r="F54" s="73">
        <f t="shared" si="6"/>
        <v>230927.23506352355</v>
      </c>
      <c r="G54" s="74">
        <f t="shared" si="1"/>
        <v>0.12027719975800555</v>
      </c>
      <c r="J54" s="70">
        <v>53</v>
      </c>
      <c r="K54" s="71">
        <f>Réel!$H$5</f>
        <v>1551.3083213825587</v>
      </c>
      <c r="L54" s="72">
        <f>-PMT(Réel!$G$5/12,Réel!$F$5*12,Réel!$C$10)</f>
        <v>1476.9333213825587</v>
      </c>
      <c r="M54" s="73">
        <f>O54*(Réel!$G$5/12)</f>
        <v>576.11178432431825</v>
      </c>
      <c r="N54" s="73">
        <f t="shared" si="2"/>
        <v>900.82153705824044</v>
      </c>
      <c r="O54" s="73">
        <f t="shared" si="7"/>
        <v>218776.62695860188</v>
      </c>
      <c r="P54" s="74">
        <f t="shared" si="3"/>
        <v>0.16656523063389761</v>
      </c>
      <c r="S54" s="70">
        <v>53</v>
      </c>
      <c r="T54" s="71">
        <f>Réel!$H$4</f>
        <v>1898.5357636722604</v>
      </c>
      <c r="U54" s="72">
        <f>-PMT(Réel!$G$4/12,Réel!$F$4*12,Réel!$C$10)</f>
        <v>1824.1607636722604</v>
      </c>
      <c r="V54" s="73">
        <f>X54*(Réel!$G$4/12)</f>
        <v>511.64771318085286</v>
      </c>
      <c r="W54" s="73">
        <f t="shared" si="4"/>
        <v>1312.5130504914075</v>
      </c>
      <c r="X54" s="73">
        <f t="shared" si="8"/>
        <v>198698.14104110791</v>
      </c>
      <c r="Y54" s="74">
        <f t="shared" si="5"/>
        <v>0.2430547007957794</v>
      </c>
    </row>
    <row r="55" spans="1:25" ht="13.2" x14ac:dyDescent="0.25">
      <c r="A55" s="75">
        <v>54</v>
      </c>
      <c r="B55" s="76">
        <f>Réel!$H$6</f>
        <v>1357.743955995626</v>
      </c>
      <c r="C55" s="77">
        <f>-PMT(Réel!$G$6/12,Réel!$F$6*12,Réel!$C$10)</f>
        <v>1283.368955995626</v>
      </c>
      <c r="D55" s="78">
        <f>F55*(Réel!$G$6/12)</f>
        <v>629.41851705898432</v>
      </c>
      <c r="E55" s="78">
        <f t="shared" si="0"/>
        <v>653.95043893664172</v>
      </c>
      <c r="F55" s="78">
        <f t="shared" si="6"/>
        <v>230275.06721670154</v>
      </c>
      <c r="G55" s="79">
        <f t="shared" si="1"/>
        <v>0.12276164869827988</v>
      </c>
      <c r="J55" s="75">
        <v>54</v>
      </c>
      <c r="K55" s="76">
        <f>Réel!$H$5</f>
        <v>1551.3083213825587</v>
      </c>
      <c r="L55" s="77">
        <f>-PMT(Réel!$G$5/12,Réel!$F$5*12,Réel!$C$10)</f>
        <v>1476.9333213825587</v>
      </c>
      <c r="M55" s="78">
        <f>O55*(Réel!$G$5/12)</f>
        <v>573.73962094339822</v>
      </c>
      <c r="N55" s="78">
        <f t="shared" si="2"/>
        <v>903.19370043916047</v>
      </c>
      <c r="O55" s="78">
        <f t="shared" si="7"/>
        <v>217875.80542154363</v>
      </c>
      <c r="P55" s="79">
        <f t="shared" si="3"/>
        <v>0.16999693172745289</v>
      </c>
      <c r="S55" s="75">
        <v>54</v>
      </c>
      <c r="T55" s="76">
        <f>Réel!$H$4</f>
        <v>1898.5357636722604</v>
      </c>
      <c r="U55" s="77">
        <f>-PMT(Réel!$G$4/12,Réel!$F$4*12,Réel!$C$10)</f>
        <v>1824.1607636722604</v>
      </c>
      <c r="V55" s="78">
        <f>X55*(Réel!$G$4/12)</f>
        <v>508.26799207583753</v>
      </c>
      <c r="W55" s="78">
        <f t="shared" si="4"/>
        <v>1315.8927715964228</v>
      </c>
      <c r="X55" s="78">
        <f t="shared" si="8"/>
        <v>197385.62799061651</v>
      </c>
      <c r="Y55" s="79">
        <f t="shared" si="5"/>
        <v>0.24805475051193704</v>
      </c>
    </row>
    <row r="56" spans="1:25" ht="13.2" x14ac:dyDescent="0.25">
      <c r="A56" s="70">
        <v>55</v>
      </c>
      <c r="B56" s="71">
        <f>Réel!$H$6</f>
        <v>1357.743955995626</v>
      </c>
      <c r="C56" s="72">
        <f>-PMT(Réel!$G$6/12,Réel!$F$6*12,Réel!$C$10)</f>
        <v>1283.368955995626</v>
      </c>
      <c r="D56" s="73">
        <f>F56*(Réel!$G$6/12)</f>
        <v>627.63105252589082</v>
      </c>
      <c r="E56" s="73">
        <f t="shared" si="0"/>
        <v>655.73790346973522</v>
      </c>
      <c r="F56" s="73">
        <f t="shared" si="6"/>
        <v>229621.1167777649</v>
      </c>
      <c r="G56" s="74">
        <f t="shared" si="1"/>
        <v>0.12525288846565752</v>
      </c>
      <c r="J56" s="70">
        <v>55</v>
      </c>
      <c r="K56" s="71">
        <f>Réel!$H$5</f>
        <v>1551.3083213825587</v>
      </c>
      <c r="L56" s="72">
        <f>-PMT(Réel!$G$5/12,Réel!$F$5*12,Réel!$C$10)</f>
        <v>1476.9333213825587</v>
      </c>
      <c r="M56" s="73">
        <f>O56*(Réel!$G$5/12)</f>
        <v>571.36121086557512</v>
      </c>
      <c r="N56" s="73">
        <f t="shared" si="2"/>
        <v>905.57211051698357</v>
      </c>
      <c r="O56" s="73">
        <f t="shared" si="7"/>
        <v>216972.61172110448</v>
      </c>
      <c r="P56" s="74">
        <f t="shared" si="3"/>
        <v>0.17343766963388774</v>
      </c>
      <c r="S56" s="70">
        <v>55</v>
      </c>
      <c r="T56" s="71">
        <f>Réel!$H$4</f>
        <v>1898.5357636722604</v>
      </c>
      <c r="U56" s="72">
        <f>-PMT(Réel!$G$4/12,Réel!$F$4*12,Réel!$C$10)</f>
        <v>1824.1607636722604</v>
      </c>
      <c r="V56" s="73">
        <f>X56*(Réel!$G$4/12)</f>
        <v>504.8795681889768</v>
      </c>
      <c r="W56" s="73">
        <f t="shared" si="4"/>
        <v>1319.2811954832837</v>
      </c>
      <c r="X56" s="73">
        <f t="shared" si="8"/>
        <v>196069.73521902011</v>
      </c>
      <c r="Y56" s="74">
        <f t="shared" si="5"/>
        <v>0.25306767535611385</v>
      </c>
    </row>
    <row r="57" spans="1:25" ht="13.2" x14ac:dyDescent="0.25">
      <c r="A57" s="75">
        <v>56</v>
      </c>
      <c r="B57" s="76">
        <f>Réel!$H$6</f>
        <v>1357.743955995626</v>
      </c>
      <c r="C57" s="77">
        <f>-PMT(Réel!$G$6/12,Réel!$F$6*12,Réel!$C$10)</f>
        <v>1283.368955995626</v>
      </c>
      <c r="D57" s="78">
        <f>F57*(Réel!$G$6/12)</f>
        <v>625.8387022564068</v>
      </c>
      <c r="E57" s="78">
        <f t="shared" si="0"/>
        <v>657.53025373921923</v>
      </c>
      <c r="F57" s="78">
        <f t="shared" si="6"/>
        <v>228965.37887429516</v>
      </c>
      <c r="G57" s="79">
        <f t="shared" si="1"/>
        <v>0.12775093762173273</v>
      </c>
      <c r="J57" s="75">
        <v>56</v>
      </c>
      <c r="K57" s="76">
        <f>Réel!$H$5</f>
        <v>1551.3083213825587</v>
      </c>
      <c r="L57" s="77">
        <f>-PMT(Réel!$G$5/12,Réel!$F$5*12,Réel!$C$10)</f>
        <v>1476.9333213825587</v>
      </c>
      <c r="M57" s="78">
        <f>O57*(Réel!$G$5/12)</f>
        <v>568.97653764121378</v>
      </c>
      <c r="N57" s="78">
        <f t="shared" si="2"/>
        <v>907.95678374134491</v>
      </c>
      <c r="O57" s="78">
        <f t="shared" si="7"/>
        <v>216067.0396105875</v>
      </c>
      <c r="P57" s="79">
        <f t="shared" si="3"/>
        <v>0.17688746815014289</v>
      </c>
      <c r="S57" s="75">
        <v>56</v>
      </c>
      <c r="T57" s="76">
        <f>Réel!$H$4</f>
        <v>1898.5357636722604</v>
      </c>
      <c r="U57" s="77">
        <f>-PMT(Réel!$G$4/12,Réel!$F$4*12,Réel!$C$10)</f>
        <v>1824.1607636722604</v>
      </c>
      <c r="V57" s="78">
        <f>X57*(Réel!$G$4/12)</f>
        <v>501.48241911060734</v>
      </c>
      <c r="W57" s="78">
        <f t="shared" si="4"/>
        <v>1322.6783445616529</v>
      </c>
      <c r="X57" s="78">
        <f t="shared" si="8"/>
        <v>194750.45402353682</v>
      </c>
      <c r="Y57" s="79">
        <f t="shared" si="5"/>
        <v>0.25809350848176449</v>
      </c>
    </row>
    <row r="58" spans="1:25" ht="13.2" x14ac:dyDescent="0.25">
      <c r="A58" s="70">
        <v>57</v>
      </c>
      <c r="B58" s="71">
        <f>Réel!$H$6</f>
        <v>1357.743955995626</v>
      </c>
      <c r="C58" s="72">
        <f>-PMT(Réel!$G$6/12,Réel!$F$6*12,Réel!$C$10)</f>
        <v>1283.368955995626</v>
      </c>
      <c r="D58" s="73">
        <f>F58*(Réel!$G$6/12)</f>
        <v>624.04145289618634</v>
      </c>
      <c r="E58" s="73">
        <f t="shared" si="0"/>
        <v>659.3275030994397</v>
      </c>
      <c r="F58" s="73">
        <f t="shared" si="6"/>
        <v>228307.84862055595</v>
      </c>
      <c r="G58" s="74">
        <f t="shared" si="1"/>
        <v>0.13025581477883452</v>
      </c>
      <c r="J58" s="70">
        <v>57</v>
      </c>
      <c r="K58" s="71">
        <f>Réel!$H$5</f>
        <v>1551.3083213825587</v>
      </c>
      <c r="L58" s="72">
        <f>-PMT(Réel!$G$5/12,Réel!$F$5*12,Réel!$C$10)</f>
        <v>1476.9333213825587</v>
      </c>
      <c r="M58" s="73">
        <f>O58*(Réel!$G$5/12)</f>
        <v>566.58558477736153</v>
      </c>
      <c r="N58" s="73">
        <f t="shared" si="2"/>
        <v>910.34773660519716</v>
      </c>
      <c r="O58" s="73">
        <f t="shared" si="7"/>
        <v>215159.08282684616</v>
      </c>
      <c r="P58" s="74">
        <f t="shared" si="3"/>
        <v>0.18034635113582409</v>
      </c>
      <c r="S58" s="70">
        <v>57</v>
      </c>
      <c r="T58" s="71">
        <f>Réel!$H$4</f>
        <v>1898.5357636722604</v>
      </c>
      <c r="U58" s="72">
        <f>-PMT(Réel!$G$4/12,Réel!$F$4*12,Réel!$C$10)</f>
        <v>1824.1607636722604</v>
      </c>
      <c r="V58" s="73">
        <f>X58*(Réel!$G$4/12)</f>
        <v>498.07652237336106</v>
      </c>
      <c r="W58" s="73">
        <f t="shared" si="4"/>
        <v>1326.0842412988993</v>
      </c>
      <c r="X58" s="73">
        <f t="shared" si="8"/>
        <v>193427.77567897516</v>
      </c>
      <c r="Y58" s="74">
        <f t="shared" si="5"/>
        <v>0.26313228312771364</v>
      </c>
    </row>
    <row r="59" spans="1:25" ht="13.2" x14ac:dyDescent="0.25">
      <c r="A59" s="75">
        <v>58</v>
      </c>
      <c r="B59" s="76">
        <f>Réel!$H$6</f>
        <v>1357.743955995626</v>
      </c>
      <c r="C59" s="77">
        <f>-PMT(Réel!$G$6/12,Réel!$F$6*12,Réel!$C$10)</f>
        <v>1283.368955995626</v>
      </c>
      <c r="D59" s="78">
        <f>F59*(Réel!$G$6/12)</f>
        <v>622.23929105438128</v>
      </c>
      <c r="E59" s="78">
        <f t="shared" si="0"/>
        <v>661.12966494124476</v>
      </c>
      <c r="F59" s="78">
        <f t="shared" si="6"/>
        <v>227648.52111745652</v>
      </c>
      <c r="G59" s="79">
        <f t="shared" si="1"/>
        <v>0.13276753860016566</v>
      </c>
      <c r="J59" s="75">
        <v>58</v>
      </c>
      <c r="K59" s="76">
        <f>Réel!$H$5</f>
        <v>1551.3083213825587</v>
      </c>
      <c r="L59" s="77">
        <f>-PMT(Réel!$G$5/12,Réel!$F$5*12,Réel!$C$10)</f>
        <v>1476.9333213825587</v>
      </c>
      <c r="M59" s="78">
        <f>O59*(Réel!$G$5/12)</f>
        <v>564.18833573763459</v>
      </c>
      <c r="N59" s="78">
        <f t="shared" si="2"/>
        <v>912.7449856449241</v>
      </c>
      <c r="O59" s="78">
        <f t="shared" si="7"/>
        <v>214248.73509024095</v>
      </c>
      <c r="P59" s="79">
        <f t="shared" si="3"/>
        <v>0.18381434251336781</v>
      </c>
      <c r="S59" s="75">
        <v>58</v>
      </c>
      <c r="T59" s="76">
        <f>Réel!$H$4</f>
        <v>1898.5357636722604</v>
      </c>
      <c r="U59" s="77">
        <f>-PMT(Réel!$G$4/12,Réel!$F$4*12,Réel!$C$10)</f>
        <v>1824.1607636722604</v>
      </c>
      <c r="V59" s="78">
        <f>X59*(Réel!$G$4/12)</f>
        <v>494.66185545201637</v>
      </c>
      <c r="W59" s="78">
        <f t="shared" si="4"/>
        <v>1329.4989082202439</v>
      </c>
      <c r="X59" s="78">
        <f t="shared" si="8"/>
        <v>192101.69143767626</v>
      </c>
      <c r="Y59" s="79">
        <f t="shared" si="5"/>
        <v>0.2681840326183762</v>
      </c>
    </row>
    <row r="60" spans="1:25" ht="13.2" x14ac:dyDescent="0.25">
      <c r="A60" s="70">
        <v>59</v>
      </c>
      <c r="B60" s="71">
        <f>Réel!$H$6</f>
        <v>1357.743955995626</v>
      </c>
      <c r="C60" s="72">
        <f>-PMT(Réel!$G$6/12,Réel!$F$6*12,Réel!$C$10)</f>
        <v>1283.368955995626</v>
      </c>
      <c r="D60" s="73">
        <f>F60*(Réel!$G$6/12)</f>
        <v>620.43220330354177</v>
      </c>
      <c r="E60" s="73">
        <f t="shared" si="0"/>
        <v>662.93675269208427</v>
      </c>
      <c r="F60" s="73">
        <f t="shared" si="6"/>
        <v>226987.39145251526</v>
      </c>
      <c r="G60" s="74">
        <f t="shared" si="1"/>
        <v>0.13528612779994187</v>
      </c>
      <c r="J60" s="70">
        <v>59</v>
      </c>
      <c r="K60" s="71">
        <f>Réel!$H$5</f>
        <v>1551.3083213825587</v>
      </c>
      <c r="L60" s="72">
        <f>-PMT(Réel!$G$5/12,Réel!$F$5*12,Réel!$C$10)</f>
        <v>1476.9333213825587</v>
      </c>
      <c r="M60" s="73">
        <f>O60*(Réel!$G$5/12)</f>
        <v>561.7847739421029</v>
      </c>
      <c r="N60" s="73">
        <f t="shared" si="2"/>
        <v>915.14854744045579</v>
      </c>
      <c r="O60" s="73">
        <f t="shared" si="7"/>
        <v>213335.99010459601</v>
      </c>
      <c r="P60" s="74">
        <f t="shared" si="3"/>
        <v>0.1872914662682057</v>
      </c>
      <c r="S60" s="70">
        <v>59</v>
      </c>
      <c r="T60" s="71">
        <f>Réel!$H$4</f>
        <v>1898.5357636722604</v>
      </c>
      <c r="U60" s="72">
        <f>-PMT(Réel!$G$4/12,Réel!$F$4*12,Réel!$C$10)</f>
        <v>1824.1607636722604</v>
      </c>
      <c r="V60" s="73">
        <f>X60*(Réel!$G$4/12)</f>
        <v>491.23839576334927</v>
      </c>
      <c r="W60" s="73">
        <f t="shared" si="4"/>
        <v>1332.9223679089112</v>
      </c>
      <c r="X60" s="73">
        <f t="shared" si="8"/>
        <v>190772.19252945602</v>
      </c>
      <c r="Y60" s="74">
        <f t="shared" si="5"/>
        <v>0.27324879036397709</v>
      </c>
    </row>
    <row r="61" spans="1:25" ht="13.2" x14ac:dyDescent="0.25">
      <c r="A61" s="75">
        <v>60</v>
      </c>
      <c r="B61" s="76">
        <f>Réel!$H$6</f>
        <v>1357.743955995626</v>
      </c>
      <c r="C61" s="77">
        <f>-PMT(Réel!$G$6/12,Réel!$F$6*12,Réel!$C$10)</f>
        <v>1283.368955995626</v>
      </c>
      <c r="D61" s="78">
        <f>F61*(Réel!$G$6/12)</f>
        <v>618.62017617951676</v>
      </c>
      <c r="E61" s="78">
        <f t="shared" si="0"/>
        <v>664.74877981610928</v>
      </c>
      <c r="F61" s="78">
        <f t="shared" si="6"/>
        <v>226324.45469982317</v>
      </c>
      <c r="G61" s="79">
        <f t="shared" si="1"/>
        <v>0.13781160114353075</v>
      </c>
      <c r="J61" s="75">
        <v>60</v>
      </c>
      <c r="K61" s="76">
        <f>Réel!$H$5</f>
        <v>1551.3083213825587</v>
      </c>
      <c r="L61" s="77">
        <f>-PMT(Réel!$G$5/12,Réel!$F$5*12,Réel!$C$10)</f>
        <v>1476.9333213825587</v>
      </c>
      <c r="M61" s="78">
        <f>O61*(Réel!$G$5/12)</f>
        <v>559.37488276717636</v>
      </c>
      <c r="N61" s="78">
        <f t="shared" si="2"/>
        <v>917.55843861538233</v>
      </c>
      <c r="O61" s="78">
        <f t="shared" si="7"/>
        <v>212420.84155715557</v>
      </c>
      <c r="P61" s="79">
        <f t="shared" si="3"/>
        <v>0.1907777464489312</v>
      </c>
      <c r="S61" s="75">
        <v>60</v>
      </c>
      <c r="T61" s="76">
        <f>Réel!$H$4</f>
        <v>1898.5357636722604</v>
      </c>
      <c r="U61" s="77">
        <f>-PMT(Réel!$G$4/12,Réel!$F$4*12,Réel!$C$10)</f>
        <v>1824.1607636722604</v>
      </c>
      <c r="V61" s="78">
        <f>X61*(Réel!$G$4/12)</f>
        <v>487.80612066598383</v>
      </c>
      <c r="W61" s="78">
        <f t="shared" si="4"/>
        <v>1336.3546430062765</v>
      </c>
      <c r="X61" s="78">
        <f t="shared" si="8"/>
        <v>189439.27016154712</v>
      </c>
      <c r="Y61" s="79">
        <f t="shared" si="5"/>
        <v>0.27832658986077286</v>
      </c>
    </row>
    <row r="62" spans="1:25" ht="13.2" x14ac:dyDescent="0.25">
      <c r="A62" s="70">
        <v>61</v>
      </c>
      <c r="B62" s="71">
        <f>Réel!$H$6</f>
        <v>1357.743955995626</v>
      </c>
      <c r="C62" s="72">
        <f>-PMT(Réel!$G$6/12,Réel!$F$6*12,Réel!$C$10)</f>
        <v>1283.368955995626</v>
      </c>
      <c r="D62" s="73">
        <f>F62*(Réel!$G$6/12)</f>
        <v>616.80319618135275</v>
      </c>
      <c r="E62" s="73">
        <f t="shared" si="0"/>
        <v>666.56575981427329</v>
      </c>
      <c r="F62" s="73">
        <f t="shared" si="6"/>
        <v>225659.70592000705</v>
      </c>
      <c r="G62" s="74">
        <f t="shared" si="1"/>
        <v>0.14034397744759219</v>
      </c>
      <c r="J62" s="70">
        <v>61</v>
      </c>
      <c r="K62" s="71">
        <f>Réel!$H$5</f>
        <v>1551.3083213825587</v>
      </c>
      <c r="L62" s="72">
        <f>-PMT(Réel!$G$5/12,Réel!$F$5*12,Réel!$C$10)</f>
        <v>1476.9333213825587</v>
      </c>
      <c r="M62" s="73">
        <f>O62*(Réel!$G$5/12)</f>
        <v>556.95864554548916</v>
      </c>
      <c r="N62" s="73">
        <f t="shared" si="2"/>
        <v>919.97467583706953</v>
      </c>
      <c r="O62" s="73">
        <f t="shared" si="7"/>
        <v>211503.28311854019</v>
      </c>
      <c r="P62" s="74">
        <f t="shared" si="3"/>
        <v>0.19427320716746599</v>
      </c>
      <c r="S62" s="70">
        <v>61</v>
      </c>
      <c r="T62" s="71">
        <f>Réel!$H$4</f>
        <v>1898.5357636722604</v>
      </c>
      <c r="U62" s="72">
        <f>-PMT(Réel!$G$4/12,Réel!$F$4*12,Réel!$C$10)</f>
        <v>1824.1607636722604</v>
      </c>
      <c r="V62" s="73">
        <f>X62*(Réel!$G$4/12)</f>
        <v>484.36500746024262</v>
      </c>
      <c r="W62" s="73">
        <f t="shared" si="4"/>
        <v>1339.7957562120177</v>
      </c>
      <c r="X62" s="73">
        <f t="shared" si="8"/>
        <v>188102.91551854083</v>
      </c>
      <c r="Y62" s="74">
        <f t="shared" si="5"/>
        <v>0.28341746469127305</v>
      </c>
    </row>
    <row r="63" spans="1:25" ht="13.2" x14ac:dyDescent="0.25">
      <c r="A63" s="75">
        <v>62</v>
      </c>
      <c r="B63" s="76">
        <f>Réel!$H$6</f>
        <v>1357.743955995626</v>
      </c>
      <c r="C63" s="77">
        <f>-PMT(Réel!$G$6/12,Réel!$F$6*12,Réel!$C$10)</f>
        <v>1283.368955995626</v>
      </c>
      <c r="D63" s="78">
        <f>F63*(Réel!$G$6/12)</f>
        <v>614.98124977119369</v>
      </c>
      <c r="E63" s="78">
        <f t="shared" si="0"/>
        <v>668.38770622443235</v>
      </c>
      <c r="F63" s="78">
        <f t="shared" si="6"/>
        <v>224993.14016019276</v>
      </c>
      <c r="G63" s="79">
        <f t="shared" si="1"/>
        <v>0.14288327558021807</v>
      </c>
      <c r="J63" s="75">
        <v>62</v>
      </c>
      <c r="K63" s="76">
        <f>Réel!$H$5</f>
        <v>1551.3083213825587</v>
      </c>
      <c r="L63" s="77">
        <f>-PMT(Réel!$G$5/12,Réel!$F$5*12,Réel!$C$10)</f>
        <v>1476.9333213825587</v>
      </c>
      <c r="M63" s="78">
        <f>O63*(Réel!$G$5/12)</f>
        <v>554.53604556578489</v>
      </c>
      <c r="N63" s="78">
        <f t="shared" si="2"/>
        <v>922.3972758167738</v>
      </c>
      <c r="O63" s="78">
        <f t="shared" si="7"/>
        <v>210583.30844270313</v>
      </c>
      <c r="P63" s="79">
        <f t="shared" si="3"/>
        <v>0.19777787259922619</v>
      </c>
      <c r="S63" s="75">
        <v>62</v>
      </c>
      <c r="T63" s="76">
        <f>Réel!$H$4</f>
        <v>1898.5357636722604</v>
      </c>
      <c r="U63" s="77">
        <f>-PMT(Réel!$G$4/12,Réel!$F$4*12,Réel!$C$10)</f>
        <v>1824.1607636722604</v>
      </c>
      <c r="V63" s="78">
        <f>X63*(Réel!$G$4/12)</f>
        <v>480.91503338799669</v>
      </c>
      <c r="W63" s="78">
        <f t="shared" si="4"/>
        <v>1343.2457302842636</v>
      </c>
      <c r="X63" s="78">
        <f t="shared" si="8"/>
        <v>186763.1197623288</v>
      </c>
      <c r="Y63" s="79">
        <f t="shared" si="5"/>
        <v>0.28852144852446171</v>
      </c>
    </row>
    <row r="64" spans="1:25" ht="13.2" x14ac:dyDescent="0.25">
      <c r="A64" s="70">
        <v>63</v>
      </c>
      <c r="B64" s="71">
        <f>Réel!$H$6</f>
        <v>1357.743955995626</v>
      </c>
      <c r="C64" s="72">
        <f>-PMT(Réel!$G$6/12,Réel!$F$6*12,Réel!$C$10)</f>
        <v>1283.368955995626</v>
      </c>
      <c r="D64" s="73">
        <f>F64*(Réel!$G$6/12)</f>
        <v>613.15432337418019</v>
      </c>
      <c r="E64" s="73">
        <f t="shared" si="0"/>
        <v>670.21463262144584</v>
      </c>
      <c r="F64" s="73">
        <f t="shared" si="6"/>
        <v>224324.75245396834</v>
      </c>
      <c r="G64" s="74">
        <f t="shared" si="1"/>
        <v>0.145429514461073</v>
      </c>
      <c r="J64" s="70">
        <v>63</v>
      </c>
      <c r="K64" s="71">
        <f>Réel!$H$5</f>
        <v>1551.3083213825587</v>
      </c>
      <c r="L64" s="72">
        <f>-PMT(Réel!$G$5/12,Réel!$F$5*12,Réel!$C$10)</f>
        <v>1476.9333213825587</v>
      </c>
      <c r="M64" s="73">
        <f>O64*(Réel!$G$5/12)</f>
        <v>552.10706607280076</v>
      </c>
      <c r="N64" s="73">
        <f t="shared" si="2"/>
        <v>924.82625530975793</v>
      </c>
      <c r="O64" s="73">
        <f t="shared" si="7"/>
        <v>209660.91116688636</v>
      </c>
      <c r="P64" s="74">
        <f t="shared" si="3"/>
        <v>0.2012917669832901</v>
      </c>
      <c r="S64" s="70">
        <v>63</v>
      </c>
      <c r="T64" s="71">
        <f>Réel!$H$4</f>
        <v>1898.5357636722604</v>
      </c>
      <c r="U64" s="72">
        <f>-PMT(Réel!$G$4/12,Réel!$F$4*12,Réel!$C$10)</f>
        <v>1824.1607636722604</v>
      </c>
      <c r="V64" s="73">
        <f>X64*(Réel!$G$4/12)</f>
        <v>477.45617563251471</v>
      </c>
      <c r="W64" s="73">
        <f t="shared" si="4"/>
        <v>1346.7045880397457</v>
      </c>
      <c r="X64" s="73">
        <f t="shared" si="8"/>
        <v>185419.87403204455</v>
      </c>
      <c r="Y64" s="74">
        <f t="shared" si="5"/>
        <v>0.29363857511602076</v>
      </c>
    </row>
    <row r="65" spans="1:25" ht="13.2" x14ac:dyDescent="0.25">
      <c r="A65" s="75">
        <v>64</v>
      </c>
      <c r="B65" s="76">
        <f>Réel!$H$6</f>
        <v>1357.743955995626</v>
      </c>
      <c r="C65" s="77">
        <f>-PMT(Réel!$G$6/12,Réel!$F$6*12,Réel!$C$10)</f>
        <v>1283.368955995626</v>
      </c>
      <c r="D65" s="78">
        <f>F65*(Réel!$G$6/12)</f>
        <v>611.32240337834821</v>
      </c>
      <c r="E65" s="78">
        <f t="shared" si="0"/>
        <v>672.04655261727783</v>
      </c>
      <c r="F65" s="78">
        <f t="shared" si="6"/>
        <v>223654.53782134689</v>
      </c>
      <c r="G65" s="79">
        <f t="shared" si="1"/>
        <v>0.14798271306153565</v>
      </c>
      <c r="J65" s="75">
        <v>64</v>
      </c>
      <c r="K65" s="76">
        <f>Réel!$H$5</f>
        <v>1551.3083213825587</v>
      </c>
      <c r="L65" s="77">
        <f>-PMT(Réel!$G$5/12,Réel!$F$5*12,Réel!$C$10)</f>
        <v>1476.9333213825587</v>
      </c>
      <c r="M65" s="78">
        <f>O65*(Réel!$G$5/12)</f>
        <v>549.6716902671518</v>
      </c>
      <c r="N65" s="78">
        <f t="shared" si="2"/>
        <v>927.26163111540689</v>
      </c>
      <c r="O65" s="78">
        <f t="shared" si="7"/>
        <v>208736.08491157662</v>
      </c>
      <c r="P65" s="79">
        <f t="shared" si="3"/>
        <v>0.20481491462256529</v>
      </c>
      <c r="S65" s="75">
        <v>64</v>
      </c>
      <c r="T65" s="76">
        <f>Réel!$H$4</f>
        <v>1898.5357636722604</v>
      </c>
      <c r="U65" s="77">
        <f>-PMT(Réel!$G$4/12,Réel!$F$4*12,Réel!$C$10)</f>
        <v>1824.1607636722604</v>
      </c>
      <c r="V65" s="78">
        <f>X65*(Réel!$G$4/12)</f>
        <v>473.98841131831239</v>
      </c>
      <c r="W65" s="78">
        <f t="shared" si="4"/>
        <v>1350.1723523539481</v>
      </c>
      <c r="X65" s="78">
        <f t="shared" si="8"/>
        <v>184073.1694440048</v>
      </c>
      <c r="Y65" s="79">
        <f t="shared" si="5"/>
        <v>0.29876887830855314</v>
      </c>
    </row>
    <row r="66" spans="1:25" ht="13.2" x14ac:dyDescent="0.25">
      <c r="A66" s="70">
        <v>65</v>
      </c>
      <c r="B66" s="71">
        <f>Réel!$H$6</f>
        <v>1357.743955995626</v>
      </c>
      <c r="C66" s="72">
        <f>-PMT(Réel!$G$6/12,Réel!$F$6*12,Réel!$C$10)</f>
        <v>1283.368955995626</v>
      </c>
      <c r="D66" s="73">
        <f>F66*(Réel!$G$6/12)</f>
        <v>609.48547613452774</v>
      </c>
      <c r="E66" s="73">
        <f t="shared" si="0"/>
        <v>673.88347986109829</v>
      </c>
      <c r="F66" s="73">
        <f t="shared" si="6"/>
        <v>222982.49126872962</v>
      </c>
      <c r="G66" s="74">
        <f t="shared" si="1"/>
        <v>0.15054289040483959</v>
      </c>
      <c r="J66" s="70">
        <v>65</v>
      </c>
      <c r="K66" s="71">
        <f>Réel!$H$5</f>
        <v>1551.3083213825587</v>
      </c>
      <c r="L66" s="72">
        <f>-PMT(Réel!$G$5/12,Réel!$F$5*12,Réel!$C$10)</f>
        <v>1476.9333213825587</v>
      </c>
      <c r="M66" s="73">
        <f>O66*(Réel!$G$5/12)</f>
        <v>547.22990130521453</v>
      </c>
      <c r="N66" s="73">
        <f t="shared" si="2"/>
        <v>929.70342007734416</v>
      </c>
      <c r="O66" s="73">
        <f t="shared" si="7"/>
        <v>207808.82328046122</v>
      </c>
      <c r="P66" s="74">
        <f t="shared" si="3"/>
        <v>0.20834733988395726</v>
      </c>
      <c r="S66" s="70">
        <v>65</v>
      </c>
      <c r="T66" s="71">
        <f>Réel!$H$4</f>
        <v>1898.5357636722604</v>
      </c>
      <c r="U66" s="72">
        <f>-PMT(Réel!$G$4/12,Réel!$F$4*12,Réel!$C$10)</f>
        <v>1824.1607636722604</v>
      </c>
      <c r="V66" s="73">
        <f>X66*(Réel!$G$4/12)</f>
        <v>470.51171751100094</v>
      </c>
      <c r="W66" s="73">
        <f t="shared" si="4"/>
        <v>1353.6490461612593</v>
      </c>
      <c r="X66" s="73">
        <f t="shared" si="8"/>
        <v>182722.99709165085</v>
      </c>
      <c r="Y66" s="74">
        <f t="shared" si="5"/>
        <v>0.30391239203180631</v>
      </c>
    </row>
    <row r="67" spans="1:25" ht="13.2" x14ac:dyDescent="0.25">
      <c r="A67" s="75">
        <v>66</v>
      </c>
      <c r="B67" s="76">
        <f>Réel!$H$6</f>
        <v>1357.743955995626</v>
      </c>
      <c r="C67" s="77">
        <f>-PMT(Réel!$G$6/12,Réel!$F$6*12,Réel!$C$10)</f>
        <v>1283.368955995626</v>
      </c>
      <c r="D67" s="78">
        <f>F67*(Réel!$G$6/12)</f>
        <v>607.64352795624063</v>
      </c>
      <c r="E67" s="78">
        <f t="shared" si="0"/>
        <v>675.72542803938541</v>
      </c>
      <c r="F67" s="78">
        <f t="shared" si="6"/>
        <v>222308.60778886851</v>
      </c>
      <c r="G67" s="79">
        <f t="shared" si="1"/>
        <v>0.1531100655662152</v>
      </c>
      <c r="J67" s="75">
        <v>66</v>
      </c>
      <c r="K67" s="76">
        <f>Réel!$H$5</f>
        <v>1551.3083213825587</v>
      </c>
      <c r="L67" s="77">
        <f>-PMT(Réel!$G$5/12,Réel!$F$5*12,Réel!$C$10)</f>
        <v>1476.9333213825587</v>
      </c>
      <c r="M67" s="78">
        <f>O67*(Réel!$G$5/12)</f>
        <v>544.78168229901087</v>
      </c>
      <c r="N67" s="78">
        <f t="shared" si="2"/>
        <v>932.15163908354782</v>
      </c>
      <c r="O67" s="78">
        <f t="shared" si="7"/>
        <v>206879.11986038389</v>
      </c>
      <c r="P67" s="79">
        <f t="shared" si="3"/>
        <v>0.21188906719853762</v>
      </c>
      <c r="S67" s="75">
        <v>66</v>
      </c>
      <c r="T67" s="76">
        <f>Réel!$H$4</f>
        <v>1898.5357636722604</v>
      </c>
      <c r="U67" s="77">
        <f>-PMT(Réel!$G$4/12,Réel!$F$4*12,Réel!$C$10)</f>
        <v>1824.1607636722604</v>
      </c>
      <c r="V67" s="78">
        <f>X67*(Réel!$G$4/12)</f>
        <v>467.02607121713567</v>
      </c>
      <c r="W67" s="78">
        <f t="shared" si="4"/>
        <v>1357.1346924551247</v>
      </c>
      <c r="X67" s="78">
        <f t="shared" si="8"/>
        <v>181369.34804548958</v>
      </c>
      <c r="Y67" s="79">
        <f t="shared" si="5"/>
        <v>0.30906915030289683</v>
      </c>
    </row>
    <row r="68" spans="1:25" ht="13.2" x14ac:dyDescent="0.25">
      <c r="A68" s="70">
        <v>67</v>
      </c>
      <c r="B68" s="71">
        <f>Réel!$H$6</f>
        <v>1357.743955995626</v>
      </c>
      <c r="C68" s="72">
        <f>-PMT(Réel!$G$6/12,Réel!$F$6*12,Réel!$C$10)</f>
        <v>1283.368955995626</v>
      </c>
      <c r="D68" s="73">
        <f>F68*(Réel!$G$6/12)</f>
        <v>605.79654511959973</v>
      </c>
      <c r="E68" s="73">
        <f t="shared" si="0"/>
        <v>677.57241087602631</v>
      </c>
      <c r="F68" s="73">
        <f t="shared" si="6"/>
        <v>221632.88236082913</v>
      </c>
      <c r="G68" s="74">
        <f t="shared" si="1"/>
        <v>0.15568425767303185</v>
      </c>
      <c r="J68" s="70">
        <v>67</v>
      </c>
      <c r="K68" s="71">
        <f>Réel!$H$5</f>
        <v>1551.3083213825587</v>
      </c>
      <c r="L68" s="72">
        <f>-PMT(Réel!$G$5/12,Réel!$F$5*12,Réel!$C$10)</f>
        <v>1476.9333213825587</v>
      </c>
      <c r="M68" s="73">
        <f>O68*(Réel!$G$5/12)</f>
        <v>542.32701631609086</v>
      </c>
      <c r="N68" s="73">
        <f t="shared" si="2"/>
        <v>934.60630506646783</v>
      </c>
      <c r="O68" s="73">
        <f t="shared" si="7"/>
        <v>205946.96822130034</v>
      </c>
      <c r="P68" s="74">
        <f t="shared" si="3"/>
        <v>0.21544012106171295</v>
      </c>
      <c r="S68" s="70">
        <v>67</v>
      </c>
      <c r="T68" s="71">
        <f>Réel!$H$4</f>
        <v>1898.5357636722604</v>
      </c>
      <c r="U68" s="72">
        <f>-PMT(Réel!$G$4/12,Réel!$F$4*12,Réel!$C$10)</f>
        <v>1824.1607636722604</v>
      </c>
      <c r="V68" s="73">
        <f>X68*(Réel!$G$4/12)</f>
        <v>463.53144938406376</v>
      </c>
      <c r="W68" s="73">
        <f t="shared" si="4"/>
        <v>1360.6293142881966</v>
      </c>
      <c r="X68" s="73">
        <f t="shared" si="8"/>
        <v>180012.21335303446</v>
      </c>
      <c r="Y68" s="74">
        <f t="shared" si="5"/>
        <v>0.31423918722653543</v>
      </c>
    </row>
    <row r="69" spans="1:25" ht="13.2" x14ac:dyDescent="0.25">
      <c r="A69" s="75">
        <v>68</v>
      </c>
      <c r="B69" s="76">
        <f>Réel!$H$6</f>
        <v>1357.743955995626</v>
      </c>
      <c r="C69" s="77">
        <f>-PMT(Réel!$G$6/12,Réel!$F$6*12,Réel!$C$10)</f>
        <v>1283.368955995626</v>
      </c>
      <c r="D69" s="78">
        <f>F69*(Réel!$G$6/12)</f>
        <v>603.9445138632052</v>
      </c>
      <c r="E69" s="78">
        <f t="shared" si="0"/>
        <v>679.42444213242084</v>
      </c>
      <c r="F69" s="78">
        <f t="shared" si="6"/>
        <v>220955.30994995311</v>
      </c>
      <c r="G69" s="79">
        <f t="shared" si="1"/>
        <v>0.15826548590494049</v>
      </c>
      <c r="J69" s="75">
        <v>68</v>
      </c>
      <c r="K69" s="76">
        <f>Réel!$H$5</f>
        <v>1551.3083213825587</v>
      </c>
      <c r="L69" s="77">
        <f>-PMT(Réel!$G$5/12,Réel!$F$5*12,Réel!$C$10)</f>
        <v>1476.9333213825587</v>
      </c>
      <c r="M69" s="78">
        <f>O69*(Réel!$G$5/12)</f>
        <v>539.86588637941588</v>
      </c>
      <c r="N69" s="78">
        <f t="shared" si="2"/>
        <v>937.0674350031428</v>
      </c>
      <c r="O69" s="78">
        <f t="shared" si="7"/>
        <v>205012.36191623387</v>
      </c>
      <c r="P69" s="79">
        <f t="shared" si="3"/>
        <v>0.21900052603339482</v>
      </c>
      <c r="S69" s="75">
        <v>68</v>
      </c>
      <c r="T69" s="76">
        <f>Réel!$H$4</f>
        <v>1898.5357636722604</v>
      </c>
      <c r="U69" s="77">
        <f>-PMT(Réel!$G$4/12,Réel!$F$4*12,Réel!$C$10)</f>
        <v>1824.1607636722604</v>
      </c>
      <c r="V69" s="78">
        <f>X69*(Réel!$G$4/12)</f>
        <v>460.02782889977158</v>
      </c>
      <c r="W69" s="78">
        <f t="shared" si="4"/>
        <v>1364.1329347724889</v>
      </c>
      <c r="X69" s="78">
        <f t="shared" si="8"/>
        <v>178651.58403874625</v>
      </c>
      <c r="Y69" s="79">
        <f t="shared" si="5"/>
        <v>0.31942253699525236</v>
      </c>
    </row>
    <row r="70" spans="1:25" ht="13.2" x14ac:dyDescent="0.25">
      <c r="A70" s="70">
        <v>69</v>
      </c>
      <c r="B70" s="71">
        <f>Réel!$H$6</f>
        <v>1357.743955995626</v>
      </c>
      <c r="C70" s="72">
        <f>-PMT(Réel!$G$6/12,Réel!$F$6*12,Réel!$C$10)</f>
        <v>1283.368955995626</v>
      </c>
      <c r="D70" s="73">
        <f>F70*(Réel!$G$6/12)</f>
        <v>602.08742038804337</v>
      </c>
      <c r="E70" s="73">
        <f t="shared" si="0"/>
        <v>681.28153560758267</v>
      </c>
      <c r="F70" s="73">
        <f t="shared" si="6"/>
        <v>220275.8855078207</v>
      </c>
      <c r="G70" s="74">
        <f t="shared" si="1"/>
        <v>0.16085376949401642</v>
      </c>
      <c r="J70" s="70">
        <v>69</v>
      </c>
      <c r="K70" s="71">
        <f>Réel!$H$5</f>
        <v>1551.3083213825587</v>
      </c>
      <c r="L70" s="72">
        <f>-PMT(Réel!$G$5/12,Réel!$F$5*12,Réel!$C$10)</f>
        <v>1476.9333213825587</v>
      </c>
      <c r="M70" s="73">
        <f>O70*(Réel!$G$5/12)</f>
        <v>537.39827546724098</v>
      </c>
      <c r="N70" s="73">
        <f t="shared" si="2"/>
        <v>939.53504591531771</v>
      </c>
      <c r="O70" s="73">
        <f t="shared" si="7"/>
        <v>204075.29448123073</v>
      </c>
      <c r="P70" s="74">
        <f t="shared" si="3"/>
        <v>0.22257030673816869</v>
      </c>
      <c r="S70" s="70">
        <v>69</v>
      </c>
      <c r="T70" s="71">
        <f>Réel!$H$4</f>
        <v>1898.5357636722604</v>
      </c>
      <c r="U70" s="72">
        <f>-PMT(Réel!$G$4/12,Réel!$F$4*12,Réel!$C$10)</f>
        <v>1824.1607636722604</v>
      </c>
      <c r="V70" s="73">
        <f>X70*(Réel!$G$4/12)</f>
        <v>456.51518659273245</v>
      </c>
      <c r="W70" s="73">
        <f t="shared" si="4"/>
        <v>1367.6455770795278</v>
      </c>
      <c r="X70" s="73">
        <f t="shared" si="8"/>
        <v>177287.45110397376</v>
      </c>
      <c r="Y70" s="74">
        <f t="shared" si="5"/>
        <v>0.32461923388962377</v>
      </c>
    </row>
    <row r="71" spans="1:25" ht="13.2" x14ac:dyDescent="0.25">
      <c r="A71" s="75">
        <v>70</v>
      </c>
      <c r="B71" s="76">
        <f>Réel!$H$6</f>
        <v>1357.743955995626</v>
      </c>
      <c r="C71" s="77">
        <f>-PMT(Réel!$G$6/12,Réel!$F$6*12,Réel!$C$10)</f>
        <v>1283.368955995626</v>
      </c>
      <c r="D71" s="78">
        <f>F71*(Réel!$G$6/12)</f>
        <v>600.22525085738255</v>
      </c>
      <c r="E71" s="78">
        <f t="shared" si="0"/>
        <v>683.14370513824349</v>
      </c>
      <c r="F71" s="78">
        <f t="shared" si="6"/>
        <v>219594.60397221311</v>
      </c>
      <c r="G71" s="79">
        <f t="shared" si="1"/>
        <v>0.16344912772490239</v>
      </c>
      <c r="J71" s="75">
        <v>70</v>
      </c>
      <c r="K71" s="76">
        <f>Réel!$H$5</f>
        <v>1551.3083213825587</v>
      </c>
      <c r="L71" s="77">
        <f>-PMT(Réel!$G$5/12,Réel!$F$5*12,Réel!$C$10)</f>
        <v>1476.9333213825587</v>
      </c>
      <c r="M71" s="78">
        <f>O71*(Réel!$G$5/12)</f>
        <v>534.92416651299732</v>
      </c>
      <c r="N71" s="78">
        <f t="shared" si="2"/>
        <v>942.00915486956137</v>
      </c>
      <c r="O71" s="78">
        <f t="shared" si="7"/>
        <v>203135.75943531541</v>
      </c>
      <c r="P71" s="79">
        <f t="shared" si="3"/>
        <v>0.22614948786546507</v>
      </c>
      <c r="S71" s="75">
        <v>70</v>
      </c>
      <c r="T71" s="76">
        <f>Réel!$H$4</f>
        <v>1898.5357636722604</v>
      </c>
      <c r="U71" s="77">
        <f>-PMT(Réel!$G$4/12,Réel!$F$4*12,Réel!$C$10)</f>
        <v>1824.1607636722604</v>
      </c>
      <c r="V71" s="78">
        <f>X71*(Réel!$G$4/12)</f>
        <v>452.99349923175265</v>
      </c>
      <c r="W71" s="78">
        <f t="shared" si="4"/>
        <v>1371.1672644405078</v>
      </c>
      <c r="X71" s="78">
        <f t="shared" si="8"/>
        <v>175919.80552689423</v>
      </c>
      <c r="Y71" s="79">
        <f t="shared" si="5"/>
        <v>0.32982931227849821</v>
      </c>
    </row>
    <row r="72" spans="1:25" ht="13.2" x14ac:dyDescent="0.25">
      <c r="A72" s="70">
        <v>71</v>
      </c>
      <c r="B72" s="71">
        <f>Réel!$H$6</f>
        <v>1357.743955995626</v>
      </c>
      <c r="C72" s="72">
        <f>-PMT(Réel!$G$6/12,Réel!$F$6*12,Réel!$C$10)</f>
        <v>1283.368955995626</v>
      </c>
      <c r="D72" s="73">
        <f>F72*(Réel!$G$6/12)</f>
        <v>598.35799139667142</v>
      </c>
      <c r="E72" s="73">
        <f t="shared" si="0"/>
        <v>685.01096459895462</v>
      </c>
      <c r="F72" s="73">
        <f t="shared" si="6"/>
        <v>218911.46026707487</v>
      </c>
      <c r="G72" s="74">
        <f t="shared" si="1"/>
        <v>0.1660515799349529</v>
      </c>
      <c r="J72" s="70">
        <v>71</v>
      </c>
      <c r="K72" s="71">
        <f>Réel!$H$5</f>
        <v>1551.3083213825587</v>
      </c>
      <c r="L72" s="72">
        <f>-PMT(Réel!$G$5/12,Réel!$F$5*12,Réel!$C$10)</f>
        <v>1476.9333213825587</v>
      </c>
      <c r="M72" s="73">
        <f>O72*(Réel!$G$5/12)</f>
        <v>532.44354240517407</v>
      </c>
      <c r="N72" s="73">
        <f t="shared" si="2"/>
        <v>944.48977897738462</v>
      </c>
      <c r="O72" s="73">
        <f t="shared" si="7"/>
        <v>202193.75028044585</v>
      </c>
      <c r="P72" s="74">
        <f t="shared" si="3"/>
        <v>0.22973809416973012</v>
      </c>
      <c r="S72" s="70">
        <v>71</v>
      </c>
      <c r="T72" s="71">
        <f>Réel!$H$4</f>
        <v>1898.5357636722604</v>
      </c>
      <c r="U72" s="72">
        <f>-PMT(Réel!$G$4/12,Réel!$F$4*12,Réel!$C$10)</f>
        <v>1824.1607636722604</v>
      </c>
      <c r="V72" s="73">
        <f>X72*(Réel!$G$4/12)</f>
        <v>449.46274352581833</v>
      </c>
      <c r="W72" s="73">
        <f t="shared" si="4"/>
        <v>1374.6980201464421</v>
      </c>
      <c r="X72" s="73">
        <f t="shared" si="8"/>
        <v>174548.63826245372</v>
      </c>
      <c r="Y72" s="74">
        <f t="shared" si="5"/>
        <v>0.33505280661922388</v>
      </c>
    </row>
    <row r="73" spans="1:25" ht="13.2" x14ac:dyDescent="0.25">
      <c r="A73" s="75">
        <v>72</v>
      </c>
      <c r="B73" s="76">
        <f>Réel!$H$6</f>
        <v>1357.743955995626</v>
      </c>
      <c r="C73" s="77">
        <f>-PMT(Réel!$G$6/12,Réel!$F$6*12,Réel!$C$10)</f>
        <v>1283.368955995626</v>
      </c>
      <c r="D73" s="78">
        <f>F73*(Réel!$G$6/12)</f>
        <v>596.48562809343434</v>
      </c>
      <c r="E73" s="78">
        <f t="shared" si="0"/>
        <v>686.8833279021917</v>
      </c>
      <c r="F73" s="78">
        <f t="shared" si="6"/>
        <v>218226.44930247593</v>
      </c>
      <c r="G73" s="79">
        <f t="shared" si="1"/>
        <v>0.16866114551437739</v>
      </c>
      <c r="J73" s="75">
        <v>72</v>
      </c>
      <c r="K73" s="76">
        <f>Réel!$H$5</f>
        <v>1551.3083213825587</v>
      </c>
      <c r="L73" s="77">
        <f>-PMT(Réel!$G$5/12,Réel!$F$5*12,Réel!$C$10)</f>
        <v>1476.9333213825587</v>
      </c>
      <c r="M73" s="78">
        <f>O73*(Réel!$G$5/12)</f>
        <v>529.95638598720029</v>
      </c>
      <c r="N73" s="78">
        <f t="shared" si="2"/>
        <v>946.9769353953584</v>
      </c>
      <c r="O73" s="78">
        <f t="shared" si="7"/>
        <v>201249.26050146847</v>
      </c>
      <c r="P73" s="79">
        <f t="shared" si="3"/>
        <v>0.2333361504705963</v>
      </c>
      <c r="S73" s="75">
        <v>72</v>
      </c>
      <c r="T73" s="76">
        <f>Réel!$H$4</f>
        <v>1898.5357636722604</v>
      </c>
      <c r="U73" s="77">
        <f>-PMT(Réel!$G$4/12,Réel!$F$4*12,Réel!$C$10)</f>
        <v>1824.1607636722604</v>
      </c>
      <c r="V73" s="78">
        <f>X73*(Réel!$G$4/12)</f>
        <v>445.92289612394126</v>
      </c>
      <c r="W73" s="78">
        <f t="shared" si="4"/>
        <v>1378.2378675483192</v>
      </c>
      <c r="X73" s="78">
        <f t="shared" si="8"/>
        <v>173173.94024230729</v>
      </c>
      <c r="Y73" s="79">
        <f t="shared" si="5"/>
        <v>0.34028975145787699</v>
      </c>
    </row>
    <row r="74" spans="1:25" ht="13.2" x14ac:dyDescent="0.25">
      <c r="A74" s="70">
        <v>73</v>
      </c>
      <c r="B74" s="71">
        <f>Réel!$H$6</f>
        <v>1357.743955995626</v>
      </c>
      <c r="C74" s="72">
        <f>-PMT(Réel!$G$6/12,Réel!$F$6*12,Réel!$C$10)</f>
        <v>1283.368955995626</v>
      </c>
      <c r="D74" s="73">
        <f>F74*(Réel!$G$6/12)</f>
        <v>594.60814699716832</v>
      </c>
      <c r="E74" s="73">
        <f t="shared" si="0"/>
        <v>688.76080899845772</v>
      </c>
      <c r="F74" s="73">
        <f t="shared" si="6"/>
        <v>217539.56597457375</v>
      </c>
      <c r="G74" s="74">
        <f t="shared" si="1"/>
        <v>0.17127784390638567</v>
      </c>
      <c r="J74" s="70">
        <v>73</v>
      </c>
      <c r="K74" s="71">
        <f>Réel!$H$5</f>
        <v>1551.3083213825587</v>
      </c>
      <c r="L74" s="72">
        <f>-PMT(Réel!$G$5/12,Réel!$F$5*12,Réel!$C$10)</f>
        <v>1476.9333213825587</v>
      </c>
      <c r="M74" s="73">
        <f>O74*(Réel!$G$5/12)</f>
        <v>527.46268005732588</v>
      </c>
      <c r="N74" s="73">
        <f t="shared" si="2"/>
        <v>949.4706413252328</v>
      </c>
      <c r="O74" s="73">
        <f t="shared" si="7"/>
        <v>200302.28356607311</v>
      </c>
      <c r="P74" s="74">
        <f t="shared" si="3"/>
        <v>0.23694368165305479</v>
      </c>
      <c r="S74" s="70">
        <v>73</v>
      </c>
      <c r="T74" s="71">
        <f>Réel!$H$4</f>
        <v>1898.5357636722604</v>
      </c>
      <c r="U74" s="72">
        <f>-PMT(Réel!$G$4/12,Réel!$F$4*12,Réel!$C$10)</f>
        <v>1824.1607636722604</v>
      </c>
      <c r="V74" s="73">
        <f>X74*(Réel!$G$4/12)</f>
        <v>442.37393361500438</v>
      </c>
      <c r="W74" s="73">
        <f t="shared" si="4"/>
        <v>1381.7868300572559</v>
      </c>
      <c r="X74" s="73">
        <f t="shared" si="8"/>
        <v>171795.70237475898</v>
      </c>
      <c r="Y74" s="74">
        <f t="shared" si="5"/>
        <v>0.34554018142948961</v>
      </c>
    </row>
    <row r="75" spans="1:25" ht="13.2" x14ac:dyDescent="0.25">
      <c r="A75" s="75">
        <v>74</v>
      </c>
      <c r="B75" s="76">
        <f>Réel!$H$6</f>
        <v>1357.743955995626</v>
      </c>
      <c r="C75" s="77">
        <f>-PMT(Réel!$G$6/12,Réel!$F$6*12,Réel!$C$10)</f>
        <v>1283.368955995626</v>
      </c>
      <c r="D75" s="78">
        <f>F75*(Réel!$G$6/12)</f>
        <v>592.72553411923923</v>
      </c>
      <c r="E75" s="78">
        <f t="shared" si="0"/>
        <v>690.64342187638681</v>
      </c>
      <c r="F75" s="78">
        <f t="shared" si="6"/>
        <v>216850.80516557529</v>
      </c>
      <c r="G75" s="79">
        <f t="shared" si="1"/>
        <v>0.17390169460733218</v>
      </c>
      <c r="J75" s="75">
        <v>74</v>
      </c>
      <c r="K75" s="76">
        <f>Réel!$H$5</f>
        <v>1551.3083213825587</v>
      </c>
      <c r="L75" s="77">
        <f>-PMT(Réel!$G$5/12,Réel!$F$5*12,Réel!$C$10)</f>
        <v>1476.9333213825587</v>
      </c>
      <c r="M75" s="78">
        <f>O75*(Réel!$G$5/12)</f>
        <v>524.9624073685028</v>
      </c>
      <c r="N75" s="78">
        <f t="shared" si="2"/>
        <v>951.97091401405589</v>
      </c>
      <c r="O75" s="78">
        <f t="shared" si="7"/>
        <v>199352.81292474788</v>
      </c>
      <c r="P75" s="79">
        <f t="shared" si="3"/>
        <v>0.24056071266762713</v>
      </c>
      <c r="S75" s="75">
        <v>74</v>
      </c>
      <c r="T75" s="76">
        <f>Réel!$H$4</f>
        <v>1898.5357636722604</v>
      </c>
      <c r="U75" s="77">
        <f>-PMT(Réel!$G$4/12,Réel!$F$4*12,Réel!$C$10)</f>
        <v>1824.1607636722604</v>
      </c>
      <c r="V75" s="78">
        <f>X75*(Réel!$G$4/12)</f>
        <v>438.81583252760697</v>
      </c>
      <c r="W75" s="78">
        <f t="shared" si="4"/>
        <v>1385.3449311446534</v>
      </c>
      <c r="X75" s="78">
        <f t="shared" si="8"/>
        <v>170413.91554470174</v>
      </c>
      <c r="Y75" s="79">
        <f t="shared" si="5"/>
        <v>0.35080413125827914</v>
      </c>
    </row>
    <row r="76" spans="1:25" ht="13.2" x14ac:dyDescent="0.25">
      <c r="A76" s="70">
        <v>75</v>
      </c>
      <c r="B76" s="71">
        <f>Réel!$H$6</f>
        <v>1357.743955995626</v>
      </c>
      <c r="C76" s="72">
        <f>-PMT(Réel!$G$6/12,Réel!$F$6*12,Réel!$C$10)</f>
        <v>1283.368955995626</v>
      </c>
      <c r="D76" s="73">
        <f>F76*(Réel!$G$6/12)</f>
        <v>590.83777543277711</v>
      </c>
      <c r="E76" s="73">
        <f t="shared" si="0"/>
        <v>692.53118056284893</v>
      </c>
      <c r="F76" s="73">
        <f t="shared" si="6"/>
        <v>216160.1617436989</v>
      </c>
      <c r="G76" s="74">
        <f t="shared" si="1"/>
        <v>0.17653271716686136</v>
      </c>
      <c r="J76" s="70">
        <v>75</v>
      </c>
      <c r="K76" s="71">
        <f>Réel!$H$5</f>
        <v>1551.3083213825587</v>
      </c>
      <c r="L76" s="72">
        <f>-PMT(Réel!$G$5/12,Réel!$F$5*12,Réel!$C$10)</f>
        <v>1476.9333213825587</v>
      </c>
      <c r="M76" s="73">
        <f>O76*(Réel!$G$5/12)</f>
        <v>522.45555062826577</v>
      </c>
      <c r="N76" s="73">
        <f t="shared" si="2"/>
        <v>954.47777075429292</v>
      </c>
      <c r="O76" s="73">
        <f t="shared" si="7"/>
        <v>198400.84201073382</v>
      </c>
      <c r="P76" s="74">
        <f t="shared" si="3"/>
        <v>0.24418726853053785</v>
      </c>
      <c r="S76" s="70">
        <v>75</v>
      </c>
      <c r="T76" s="71">
        <f>Réel!$H$4</f>
        <v>1898.5357636722604</v>
      </c>
      <c r="U76" s="72">
        <f>-PMT(Réel!$G$4/12,Réel!$F$4*12,Réel!$C$10)</f>
        <v>1824.1607636722604</v>
      </c>
      <c r="V76" s="73">
        <f>X76*(Réel!$G$4/12)</f>
        <v>435.24856932990951</v>
      </c>
      <c r="W76" s="73">
        <f t="shared" si="4"/>
        <v>1388.9121943423509</v>
      </c>
      <c r="X76" s="73">
        <f t="shared" si="8"/>
        <v>169028.57061355709</v>
      </c>
      <c r="Y76" s="74">
        <f t="shared" si="5"/>
        <v>0.35608163575787777</v>
      </c>
    </row>
    <row r="77" spans="1:25" ht="13.2" x14ac:dyDescent="0.25">
      <c r="A77" s="75">
        <v>76</v>
      </c>
      <c r="B77" s="76">
        <f>Réel!$H$6</f>
        <v>1357.743955995626</v>
      </c>
      <c r="C77" s="77">
        <f>-PMT(Réel!$G$6/12,Réel!$F$6*12,Réel!$C$10)</f>
        <v>1283.368955995626</v>
      </c>
      <c r="D77" s="78">
        <f>F77*(Réel!$G$6/12)</f>
        <v>588.9448568725719</v>
      </c>
      <c r="E77" s="78">
        <f t="shared" si="0"/>
        <v>694.42409912305413</v>
      </c>
      <c r="F77" s="78">
        <f t="shared" si="6"/>
        <v>215467.63056313604</v>
      </c>
      <c r="G77" s="79">
        <f t="shared" si="1"/>
        <v>0.17917093118805316</v>
      </c>
      <c r="J77" s="75">
        <v>76</v>
      </c>
      <c r="K77" s="76">
        <f>Réel!$H$5</f>
        <v>1551.3083213825587</v>
      </c>
      <c r="L77" s="77">
        <f>-PMT(Réel!$G$5/12,Réel!$F$5*12,Réel!$C$10)</f>
        <v>1476.9333213825587</v>
      </c>
      <c r="M77" s="78">
        <f>O77*(Réel!$G$5/12)</f>
        <v>519.94209249861285</v>
      </c>
      <c r="N77" s="78">
        <f t="shared" si="2"/>
        <v>956.99122888394584</v>
      </c>
      <c r="O77" s="78">
        <f t="shared" si="7"/>
        <v>197446.36423997954</v>
      </c>
      <c r="P77" s="79">
        <f t="shared" si="3"/>
        <v>0.24782337432388746</v>
      </c>
      <c r="S77" s="75">
        <v>76</v>
      </c>
      <c r="T77" s="76">
        <f>Réel!$H$4</f>
        <v>1898.5357636722604</v>
      </c>
      <c r="U77" s="77">
        <f>-PMT(Réel!$G$4/12,Réel!$F$4*12,Réel!$C$10)</f>
        <v>1824.1607636722604</v>
      </c>
      <c r="V77" s="78">
        <f>X77*(Réel!$G$4/12)</f>
        <v>431.67212042947796</v>
      </c>
      <c r="W77" s="78">
        <f t="shared" si="4"/>
        <v>1392.4886432427825</v>
      </c>
      <c r="X77" s="78">
        <f t="shared" si="8"/>
        <v>167639.65841921474</v>
      </c>
      <c r="Y77" s="79">
        <f t="shared" si="5"/>
        <v>0.36137272983156288</v>
      </c>
    </row>
    <row r="78" spans="1:25" ht="13.2" x14ac:dyDescent="0.25">
      <c r="A78" s="70">
        <v>77</v>
      </c>
      <c r="B78" s="71">
        <f>Réel!$H$6</f>
        <v>1357.743955995626</v>
      </c>
      <c r="C78" s="72">
        <f>-PMT(Réel!$G$6/12,Réel!$F$6*12,Réel!$C$10)</f>
        <v>1283.368955995626</v>
      </c>
      <c r="D78" s="73">
        <f>F78*(Réel!$G$6/12)</f>
        <v>587.04676433496888</v>
      </c>
      <c r="E78" s="73">
        <f t="shared" si="0"/>
        <v>696.32219166065715</v>
      </c>
      <c r="F78" s="73">
        <f t="shared" si="6"/>
        <v>214773.206464013</v>
      </c>
      <c r="G78" s="74">
        <f t="shared" si="1"/>
        <v>0.18181635632756954</v>
      </c>
      <c r="J78" s="70">
        <v>77</v>
      </c>
      <c r="K78" s="71">
        <f>Réel!$H$5</f>
        <v>1551.3083213825587</v>
      </c>
      <c r="L78" s="72">
        <f>-PMT(Réel!$G$5/12,Réel!$F$5*12,Réel!$C$10)</f>
        <v>1476.9333213825587</v>
      </c>
      <c r="M78" s="73">
        <f>O78*(Réel!$G$5/12)</f>
        <v>517.42201559588511</v>
      </c>
      <c r="N78" s="73">
        <f t="shared" si="2"/>
        <v>959.51130578667357</v>
      </c>
      <c r="O78" s="73">
        <f t="shared" si="7"/>
        <v>196489.37301109559</v>
      </c>
      <c r="P78" s="74">
        <f t="shared" si="3"/>
        <v>0.2514690551958263</v>
      </c>
      <c r="S78" s="70">
        <v>77</v>
      </c>
      <c r="T78" s="71">
        <f>Réel!$H$4</f>
        <v>1898.5357636722604</v>
      </c>
      <c r="U78" s="72">
        <f>-PMT(Réel!$G$4/12,Réel!$F$4*12,Réel!$C$10)</f>
        <v>1824.1607636722604</v>
      </c>
      <c r="V78" s="73">
        <f>X78*(Réel!$G$4/12)</f>
        <v>428.08646217312781</v>
      </c>
      <c r="W78" s="73">
        <f t="shared" si="4"/>
        <v>1396.0743014991326</v>
      </c>
      <c r="X78" s="73">
        <f t="shared" si="8"/>
        <v>166247.16977597197</v>
      </c>
      <c r="Y78" s="74">
        <f t="shared" si="5"/>
        <v>0.36667744847248773</v>
      </c>
    </row>
    <row r="79" spans="1:25" ht="13.2" x14ac:dyDescent="0.25">
      <c r="A79" s="75">
        <v>78</v>
      </c>
      <c r="B79" s="76">
        <f>Réel!$H$6</f>
        <v>1357.743955995626</v>
      </c>
      <c r="C79" s="77">
        <f>-PMT(Réel!$G$6/12,Réel!$F$6*12,Réel!$C$10)</f>
        <v>1283.368955995626</v>
      </c>
      <c r="D79" s="78">
        <f>F79*(Réel!$G$6/12)</f>
        <v>585.14348367776313</v>
      </c>
      <c r="E79" s="78">
        <f t="shared" si="0"/>
        <v>698.22547231786291</v>
      </c>
      <c r="F79" s="78">
        <f t="shared" si="6"/>
        <v>214076.88427235233</v>
      </c>
      <c r="G79" s="79">
        <f t="shared" si="1"/>
        <v>0.18446901229580071</v>
      </c>
      <c r="J79" s="75">
        <v>78</v>
      </c>
      <c r="K79" s="76">
        <f>Réel!$H$5</f>
        <v>1551.3083213825587</v>
      </c>
      <c r="L79" s="77">
        <f>-PMT(Réel!$G$5/12,Réel!$F$5*12,Réel!$C$10)</f>
        <v>1476.9333213825587</v>
      </c>
      <c r="M79" s="78">
        <f>O79*(Réel!$G$5/12)</f>
        <v>514.89530249064683</v>
      </c>
      <c r="N79" s="78">
        <f t="shared" si="2"/>
        <v>962.03801889191186</v>
      </c>
      <c r="O79" s="78">
        <f t="shared" si="7"/>
        <v>195529.86170530893</v>
      </c>
      <c r="P79" s="79">
        <f t="shared" si="3"/>
        <v>0.25512433636072795</v>
      </c>
      <c r="S79" s="75">
        <v>78</v>
      </c>
      <c r="T79" s="76">
        <f>Réel!$H$4</f>
        <v>1898.5357636722604</v>
      </c>
      <c r="U79" s="77">
        <f>-PMT(Réel!$G$4/12,Réel!$F$4*12,Réel!$C$10)</f>
        <v>1824.1607636722604</v>
      </c>
      <c r="V79" s="78">
        <f>X79*(Réel!$G$4/12)</f>
        <v>424.4915708467675</v>
      </c>
      <c r="W79" s="78">
        <f t="shared" si="4"/>
        <v>1399.6691928254929</v>
      </c>
      <c r="X79" s="78">
        <f t="shared" si="8"/>
        <v>164851.09547447282</v>
      </c>
      <c r="Y79" s="79">
        <f t="shared" si="5"/>
        <v>0.37199582676391307</v>
      </c>
    </row>
    <row r="80" spans="1:25" ht="13.2" x14ac:dyDescent="0.25">
      <c r="A80" s="70">
        <v>79</v>
      </c>
      <c r="B80" s="71">
        <f>Réel!$H$6</f>
        <v>1357.743955995626</v>
      </c>
      <c r="C80" s="72">
        <f>-PMT(Réel!$G$6/12,Réel!$F$6*12,Réel!$C$10)</f>
        <v>1283.368955995626</v>
      </c>
      <c r="D80" s="73">
        <f>F80*(Réel!$G$6/12)</f>
        <v>583.23500072009426</v>
      </c>
      <c r="E80" s="73">
        <f t="shared" si="0"/>
        <v>700.13395527553178</v>
      </c>
      <c r="F80" s="73">
        <f t="shared" si="6"/>
        <v>213378.65880003446</v>
      </c>
      <c r="G80" s="74">
        <f t="shared" si="1"/>
        <v>0.18712891885701155</v>
      </c>
      <c r="J80" s="70">
        <v>79</v>
      </c>
      <c r="K80" s="71">
        <f>Réel!$H$5</f>
        <v>1551.3083213825587</v>
      </c>
      <c r="L80" s="72">
        <f>-PMT(Réel!$G$5/12,Réel!$F$5*12,Réel!$C$10)</f>
        <v>1476.9333213825587</v>
      </c>
      <c r="M80" s="73">
        <f>O80*(Réel!$G$5/12)</f>
        <v>512.36193570756484</v>
      </c>
      <c r="N80" s="73">
        <f t="shared" si="2"/>
        <v>964.57138567499385</v>
      </c>
      <c r="O80" s="73">
        <f t="shared" si="7"/>
        <v>194567.82368641702</v>
      </c>
      <c r="P80" s="74">
        <f t="shared" si="3"/>
        <v>0.2587892430993638</v>
      </c>
      <c r="S80" s="70">
        <v>79</v>
      </c>
      <c r="T80" s="71">
        <f>Réel!$H$4</f>
        <v>1898.5357636722604</v>
      </c>
      <c r="U80" s="72">
        <f>-PMT(Réel!$G$4/12,Réel!$F$4*12,Réel!$C$10)</f>
        <v>1824.1607636722604</v>
      </c>
      <c r="V80" s="73">
        <f>X80*(Réel!$G$4/12)</f>
        <v>420.88742267524185</v>
      </c>
      <c r="W80" s="73">
        <f t="shared" si="4"/>
        <v>1403.2733409970185</v>
      </c>
      <c r="X80" s="73">
        <f t="shared" si="8"/>
        <v>163451.42628164732</v>
      </c>
      <c r="Y80" s="74">
        <f t="shared" si="5"/>
        <v>0.37732789987943882</v>
      </c>
    </row>
    <row r="81" spans="1:25" ht="13.2" x14ac:dyDescent="0.25">
      <c r="A81" s="75">
        <v>80</v>
      </c>
      <c r="B81" s="76">
        <f>Réel!$H$6</f>
        <v>1357.743955995626</v>
      </c>
      <c r="C81" s="77">
        <f>-PMT(Réel!$G$6/12,Réel!$F$6*12,Réel!$C$10)</f>
        <v>1283.368955995626</v>
      </c>
      <c r="D81" s="78">
        <f>F81*(Réel!$G$6/12)</f>
        <v>581.32130124234118</v>
      </c>
      <c r="E81" s="78">
        <f t="shared" si="0"/>
        <v>702.04765475328486</v>
      </c>
      <c r="F81" s="78">
        <f t="shared" si="6"/>
        <v>212678.52484475894</v>
      </c>
      <c r="G81" s="79">
        <f t="shared" si="1"/>
        <v>0.18979609582948975</v>
      </c>
      <c r="J81" s="75">
        <v>80</v>
      </c>
      <c r="K81" s="76">
        <f>Réel!$H$5</f>
        <v>1551.3083213825587</v>
      </c>
      <c r="L81" s="77">
        <f>-PMT(Réel!$G$5/12,Réel!$F$5*12,Réel!$C$10)</f>
        <v>1476.9333213825587</v>
      </c>
      <c r="M81" s="78">
        <f>O81*(Réel!$G$5/12)</f>
        <v>509.82189772528733</v>
      </c>
      <c r="N81" s="78">
        <f t="shared" si="2"/>
        <v>967.11142365727142</v>
      </c>
      <c r="O81" s="78">
        <f t="shared" si="7"/>
        <v>193603.25230074202</v>
      </c>
      <c r="P81" s="79">
        <f t="shared" si="3"/>
        <v>0.26246380075907805</v>
      </c>
      <c r="S81" s="75">
        <v>80</v>
      </c>
      <c r="T81" s="76">
        <f>Réel!$H$4</f>
        <v>1898.5357636722604</v>
      </c>
      <c r="U81" s="77">
        <f>-PMT(Réel!$G$4/12,Réel!$F$4*12,Réel!$C$10)</f>
        <v>1824.1607636722604</v>
      </c>
      <c r="V81" s="78">
        <f>X81*(Réel!$G$4/12)</f>
        <v>417.27399382217453</v>
      </c>
      <c r="W81" s="78">
        <f t="shared" si="4"/>
        <v>1406.8867698500858</v>
      </c>
      <c r="X81" s="78">
        <f t="shared" si="8"/>
        <v>162048.1529406503</v>
      </c>
      <c r="Y81" s="79">
        <f t="shared" si="5"/>
        <v>0.382673703083237</v>
      </c>
    </row>
    <row r="82" spans="1:25" ht="13.2" x14ac:dyDescent="0.25">
      <c r="A82" s="70">
        <v>81</v>
      </c>
      <c r="B82" s="71">
        <f>Réel!$H$6</f>
        <v>1357.743955995626</v>
      </c>
      <c r="C82" s="72">
        <f>-PMT(Réel!$G$6/12,Réel!$F$6*12,Réel!$C$10)</f>
        <v>1283.368955995626</v>
      </c>
      <c r="D82" s="73">
        <f>F82*(Réel!$G$6/12)</f>
        <v>579.40237098601551</v>
      </c>
      <c r="E82" s="73">
        <f t="shared" si="0"/>
        <v>703.96658500961053</v>
      </c>
      <c r="F82" s="73">
        <f t="shared" si="6"/>
        <v>211976.47719000565</v>
      </c>
      <c r="G82" s="74">
        <f t="shared" si="1"/>
        <v>0.19247056308569277</v>
      </c>
      <c r="J82" s="70">
        <v>81</v>
      </c>
      <c r="K82" s="71">
        <f>Réel!$H$5</f>
        <v>1551.3083213825587</v>
      </c>
      <c r="L82" s="72">
        <f>-PMT(Réel!$G$5/12,Réel!$F$5*12,Réel!$C$10)</f>
        <v>1476.9333213825587</v>
      </c>
      <c r="M82" s="73">
        <f>O82*(Réel!$G$5/12)</f>
        <v>507.27517097632318</v>
      </c>
      <c r="N82" s="73">
        <f t="shared" si="2"/>
        <v>969.65815040623556</v>
      </c>
      <c r="O82" s="73">
        <f t="shared" si="7"/>
        <v>192636.14087708475</v>
      </c>
      <c r="P82" s="74">
        <f t="shared" si="3"/>
        <v>0.26614803475396287</v>
      </c>
      <c r="S82" s="70">
        <v>81</v>
      </c>
      <c r="T82" s="71">
        <f>Réel!$H$4</f>
        <v>1898.5357636722604</v>
      </c>
      <c r="U82" s="72">
        <f>-PMT(Réel!$G$4/12,Réel!$F$4*12,Réel!$C$10)</f>
        <v>1824.1607636722604</v>
      </c>
      <c r="V82" s="73">
        <f>X82*(Réel!$G$4/12)</f>
        <v>413.65126038981049</v>
      </c>
      <c r="W82" s="73">
        <f t="shared" si="4"/>
        <v>1410.5095032824499</v>
      </c>
      <c r="X82" s="73">
        <f t="shared" si="8"/>
        <v>160641.2661708002</v>
      </c>
      <c r="Y82" s="74">
        <f t="shared" si="5"/>
        <v>0.38803327173028501</v>
      </c>
    </row>
    <row r="83" spans="1:25" ht="13.2" x14ac:dyDescent="0.25">
      <c r="A83" s="75">
        <v>82</v>
      </c>
      <c r="B83" s="76">
        <f>Réel!$H$6</f>
        <v>1357.743955995626</v>
      </c>
      <c r="C83" s="77">
        <f>-PMT(Réel!$G$6/12,Réel!$F$6*12,Réel!$C$10)</f>
        <v>1283.368955995626</v>
      </c>
      <c r="D83" s="78">
        <f>F83*(Réel!$G$6/12)</f>
        <v>577.47819565365592</v>
      </c>
      <c r="E83" s="78">
        <f t="shared" si="0"/>
        <v>705.89076034197012</v>
      </c>
      <c r="F83" s="78">
        <f t="shared" si="6"/>
        <v>211272.51060499603</v>
      </c>
      <c r="G83" s="79">
        <f t="shared" si="1"/>
        <v>0.19515234055239605</v>
      </c>
      <c r="J83" s="75">
        <v>82</v>
      </c>
      <c r="K83" s="76">
        <f>Réel!$H$5</f>
        <v>1551.3083213825587</v>
      </c>
      <c r="L83" s="77">
        <f>-PMT(Réel!$G$5/12,Réel!$F$5*12,Réel!$C$10)</f>
        <v>1476.9333213825587</v>
      </c>
      <c r="M83" s="78">
        <f>O83*(Réel!$G$5/12)</f>
        <v>504.72173784692012</v>
      </c>
      <c r="N83" s="78">
        <f t="shared" si="2"/>
        <v>972.21158353563851</v>
      </c>
      <c r="O83" s="78">
        <f t="shared" si="7"/>
        <v>191666.48272667851</v>
      </c>
      <c r="P83" s="79">
        <f t="shared" si="3"/>
        <v>0.26984197056503423</v>
      </c>
      <c r="S83" s="75">
        <v>82</v>
      </c>
      <c r="T83" s="76">
        <f>Réel!$H$4</f>
        <v>1898.5357636722604</v>
      </c>
      <c r="U83" s="77">
        <f>-PMT(Réel!$G$4/12,Réel!$F$4*12,Réel!$C$10)</f>
        <v>1824.1607636722604</v>
      </c>
      <c r="V83" s="78">
        <f>X83*(Réel!$G$4/12)</f>
        <v>410.0191984188582</v>
      </c>
      <c r="W83" s="78">
        <f t="shared" si="4"/>
        <v>1414.1415652534022</v>
      </c>
      <c r="X83" s="78">
        <f t="shared" si="8"/>
        <v>159230.75666751774</v>
      </c>
      <c r="Y83" s="79">
        <f t="shared" si="5"/>
        <v>0.39340664126659908</v>
      </c>
    </row>
    <row r="84" spans="1:25" ht="13.2" x14ac:dyDescent="0.25">
      <c r="A84" s="70">
        <v>83</v>
      </c>
      <c r="B84" s="71">
        <f>Réel!$H$6</f>
        <v>1357.743955995626</v>
      </c>
      <c r="C84" s="72">
        <f>-PMT(Réel!$G$6/12,Réel!$F$6*12,Réel!$C$10)</f>
        <v>1283.368955995626</v>
      </c>
      <c r="D84" s="73">
        <f>F84*(Réel!$G$6/12)</f>
        <v>575.54876090872119</v>
      </c>
      <c r="E84" s="73">
        <f t="shared" si="0"/>
        <v>707.82019508690485</v>
      </c>
      <c r="F84" s="73">
        <f t="shared" si="6"/>
        <v>210566.61984465405</v>
      </c>
      <c r="G84" s="74">
        <f t="shared" si="1"/>
        <v>0.19784144821084171</v>
      </c>
      <c r="J84" s="70">
        <v>83</v>
      </c>
      <c r="K84" s="71">
        <f>Réel!$H$5</f>
        <v>1551.3083213825587</v>
      </c>
      <c r="L84" s="72">
        <f>-PMT(Réel!$G$5/12,Réel!$F$5*12,Réel!$C$10)</f>
        <v>1476.9333213825587</v>
      </c>
      <c r="M84" s="73">
        <f>O84*(Réel!$G$5/12)</f>
        <v>502.16158067694289</v>
      </c>
      <c r="N84" s="73">
        <f t="shared" si="2"/>
        <v>974.7717407056158</v>
      </c>
      <c r="O84" s="73">
        <f t="shared" si="7"/>
        <v>190694.27114314286</v>
      </c>
      <c r="P84" s="74">
        <f t="shared" si="3"/>
        <v>0.27354563374040819</v>
      </c>
      <c r="S84" s="70">
        <v>83</v>
      </c>
      <c r="T84" s="71">
        <f>Réel!$H$4</f>
        <v>1898.5357636722604</v>
      </c>
      <c r="U84" s="72">
        <f>-PMT(Réel!$G$4/12,Réel!$F$4*12,Réel!$C$10)</f>
        <v>1824.1607636722604</v>
      </c>
      <c r="V84" s="73">
        <f>X84*(Réel!$G$4/12)</f>
        <v>406.37778388833067</v>
      </c>
      <c r="W84" s="73">
        <f t="shared" si="4"/>
        <v>1417.7829797839297</v>
      </c>
      <c r="X84" s="73">
        <f t="shared" si="8"/>
        <v>157816.61510226433</v>
      </c>
      <c r="Y84" s="74">
        <f t="shared" si="5"/>
        <v>0.3987938472294692</v>
      </c>
    </row>
    <row r="85" spans="1:25" ht="13.2" x14ac:dyDescent="0.25">
      <c r="A85" s="75">
        <v>84</v>
      </c>
      <c r="B85" s="76">
        <f>Réel!$H$6</f>
        <v>1357.743955995626</v>
      </c>
      <c r="C85" s="77">
        <f>-PMT(Réel!$G$6/12,Réel!$F$6*12,Réel!$C$10)</f>
        <v>1283.368955995626</v>
      </c>
      <c r="D85" s="78">
        <f>F85*(Réel!$G$6/12)</f>
        <v>573.61405237548354</v>
      </c>
      <c r="E85" s="78">
        <f t="shared" si="0"/>
        <v>709.7549036201425</v>
      </c>
      <c r="F85" s="78">
        <f t="shared" si="6"/>
        <v>209858.79964956714</v>
      </c>
      <c r="G85" s="79">
        <f t="shared" si="1"/>
        <v>0.20053790609688704</v>
      </c>
      <c r="J85" s="75">
        <v>84</v>
      </c>
      <c r="K85" s="76">
        <f>Réel!$H$5</f>
        <v>1551.3083213825587</v>
      </c>
      <c r="L85" s="77">
        <f>-PMT(Réel!$G$5/12,Réel!$F$5*12,Réel!$C$10)</f>
        <v>1476.9333213825587</v>
      </c>
      <c r="M85" s="78">
        <f>O85*(Réel!$G$5/12)</f>
        <v>499.59468175975144</v>
      </c>
      <c r="N85" s="78">
        <f t="shared" si="2"/>
        <v>977.33863962280725</v>
      </c>
      <c r="O85" s="78">
        <f t="shared" si="7"/>
        <v>189719.49940243724</v>
      </c>
      <c r="P85" s="79">
        <f t="shared" si="3"/>
        <v>0.27725904989547712</v>
      </c>
      <c r="S85" s="75">
        <v>84</v>
      </c>
      <c r="T85" s="76">
        <f>Réel!$H$4</f>
        <v>1898.5357636722604</v>
      </c>
      <c r="U85" s="77">
        <f>-PMT(Réel!$G$4/12,Réel!$F$4*12,Réel!$C$10)</f>
        <v>1824.1607636722604</v>
      </c>
      <c r="V85" s="78">
        <f>X85*(Réel!$G$4/12)</f>
        <v>402.72699271538704</v>
      </c>
      <c r="W85" s="78">
        <f t="shared" si="4"/>
        <v>1421.4337709568733</v>
      </c>
      <c r="X85" s="78">
        <f t="shared" si="8"/>
        <v>156398.83212248041</v>
      </c>
      <c r="Y85" s="79">
        <f t="shared" si="5"/>
        <v>0.40419492524769363</v>
      </c>
    </row>
    <row r="86" spans="1:25" ht="13.2" x14ac:dyDescent="0.25">
      <c r="A86" s="70">
        <v>85</v>
      </c>
      <c r="B86" s="71">
        <f>Réel!$H$6</f>
        <v>1357.743955995626</v>
      </c>
      <c r="C86" s="72">
        <f>-PMT(Réel!$G$6/12,Réel!$F$6*12,Réel!$C$10)</f>
        <v>1283.368955995626</v>
      </c>
      <c r="D86" s="73">
        <f>F86*(Réel!$G$6/12)</f>
        <v>571.67405563892191</v>
      </c>
      <c r="E86" s="73">
        <f t="shared" si="0"/>
        <v>711.69490035670412</v>
      </c>
      <c r="F86" s="73">
        <f t="shared" si="6"/>
        <v>209149.044745947</v>
      </c>
      <c r="G86" s="74">
        <f t="shared" si="1"/>
        <v>0.20324173430115433</v>
      </c>
      <c r="J86" s="70">
        <v>85</v>
      </c>
      <c r="K86" s="71">
        <f>Réel!$H$5</f>
        <v>1551.3083213825587</v>
      </c>
      <c r="L86" s="72">
        <f>-PMT(Réel!$G$5/12,Réel!$F$5*12,Réel!$C$10)</f>
        <v>1476.9333213825587</v>
      </c>
      <c r="M86" s="73">
        <f>O86*(Réel!$G$5/12)</f>
        <v>497.02102334207802</v>
      </c>
      <c r="N86" s="73">
        <f t="shared" si="2"/>
        <v>979.91229804048066</v>
      </c>
      <c r="O86" s="73">
        <f t="shared" si="7"/>
        <v>188742.16076281443</v>
      </c>
      <c r="P86" s="74">
        <f t="shared" si="3"/>
        <v>0.28098224471308786</v>
      </c>
      <c r="S86" s="70">
        <v>85</v>
      </c>
      <c r="T86" s="71">
        <f>Réel!$H$4</f>
        <v>1898.5357636722604</v>
      </c>
      <c r="U86" s="72">
        <f>-PMT(Réel!$G$4/12,Réel!$F$4*12,Réel!$C$10)</f>
        <v>1824.1607636722604</v>
      </c>
      <c r="V86" s="73">
        <f>X86*(Réel!$G$4/12)</f>
        <v>399.06680075517312</v>
      </c>
      <c r="W86" s="73">
        <f t="shared" si="4"/>
        <v>1425.0939629170873</v>
      </c>
      <c r="X86" s="73">
        <f t="shared" si="8"/>
        <v>154977.39835152353</v>
      </c>
      <c r="Y86" s="74">
        <f t="shared" si="5"/>
        <v>0.4096099110418151</v>
      </c>
    </row>
    <row r="87" spans="1:25" ht="13.2" x14ac:dyDescent="0.25">
      <c r="A87" s="75">
        <v>86</v>
      </c>
      <c r="B87" s="76">
        <f>Réel!$H$6</f>
        <v>1357.743955995626</v>
      </c>
      <c r="C87" s="77">
        <f>-PMT(Réel!$G$6/12,Réel!$F$6*12,Réel!$C$10)</f>
        <v>1283.368955995626</v>
      </c>
      <c r="D87" s="78">
        <f>F87*(Réel!$G$6/12)</f>
        <v>569.72875624461358</v>
      </c>
      <c r="E87" s="78">
        <f t="shared" si="0"/>
        <v>713.64019975101246</v>
      </c>
      <c r="F87" s="78">
        <f t="shared" si="6"/>
        <v>208437.3498455903</v>
      </c>
      <c r="G87" s="79">
        <f t="shared" si="1"/>
        <v>0.20595295296917981</v>
      </c>
      <c r="J87" s="75">
        <v>86</v>
      </c>
      <c r="K87" s="76">
        <f>Réel!$H$5</f>
        <v>1551.3083213825587</v>
      </c>
      <c r="L87" s="77">
        <f>-PMT(Réel!$G$5/12,Réel!$F$5*12,Réel!$C$10)</f>
        <v>1476.9333213825587</v>
      </c>
      <c r="M87" s="78">
        <f>O87*(Réel!$G$5/12)</f>
        <v>494.44058762390472</v>
      </c>
      <c r="N87" s="78">
        <f t="shared" si="2"/>
        <v>982.49273375865391</v>
      </c>
      <c r="O87" s="78">
        <f t="shared" si="7"/>
        <v>187762.24846477393</v>
      </c>
      <c r="P87" s="79">
        <f t="shared" si="3"/>
        <v>0.28471524394371839</v>
      </c>
      <c r="S87" s="75">
        <v>86</v>
      </c>
      <c r="T87" s="76">
        <f>Réel!$H$4</f>
        <v>1898.5357636722604</v>
      </c>
      <c r="U87" s="77">
        <f>-PMT(Réel!$G$4/12,Réel!$F$4*12,Réel!$C$10)</f>
        <v>1824.1607636722604</v>
      </c>
      <c r="V87" s="78">
        <f>X87*(Réel!$G$4/12)</f>
        <v>395.39718380066165</v>
      </c>
      <c r="W87" s="78">
        <f t="shared" si="4"/>
        <v>1428.7635798715987</v>
      </c>
      <c r="X87" s="78">
        <f t="shared" si="8"/>
        <v>153552.30438860646</v>
      </c>
      <c r="Y87" s="79">
        <f t="shared" si="5"/>
        <v>0.41503884042435635</v>
      </c>
    </row>
    <row r="88" spans="1:25" ht="13.2" x14ac:dyDescent="0.25">
      <c r="A88" s="70">
        <v>87</v>
      </c>
      <c r="B88" s="71">
        <f>Réel!$H$6</f>
        <v>1357.743955995626</v>
      </c>
      <c r="C88" s="72">
        <f>-PMT(Réel!$G$6/12,Réel!$F$6*12,Réel!$C$10)</f>
        <v>1283.368955995626</v>
      </c>
      <c r="D88" s="73">
        <f>F88*(Réel!$G$6/12)</f>
        <v>567.77813969862746</v>
      </c>
      <c r="E88" s="73">
        <f t="shared" si="0"/>
        <v>715.59081629699858</v>
      </c>
      <c r="F88" s="73">
        <f t="shared" si="6"/>
        <v>207723.70964583929</v>
      </c>
      <c r="G88" s="74">
        <f t="shared" si="1"/>
        <v>0.20867158230156457</v>
      </c>
      <c r="J88" s="70">
        <v>87</v>
      </c>
      <c r="K88" s="71">
        <f>Réel!$H$5</f>
        <v>1551.3083213825587</v>
      </c>
      <c r="L88" s="72">
        <f>-PMT(Réel!$G$5/12,Réel!$F$5*12,Réel!$C$10)</f>
        <v>1476.9333213825587</v>
      </c>
      <c r="M88" s="73">
        <f>O88*(Réel!$G$5/12)</f>
        <v>491.85335675834028</v>
      </c>
      <c r="N88" s="73">
        <f t="shared" si="2"/>
        <v>985.07996462421841</v>
      </c>
      <c r="O88" s="73">
        <f t="shared" si="7"/>
        <v>186779.75573101529</v>
      </c>
      <c r="P88" s="74">
        <f t="shared" si="3"/>
        <v>0.28845807340565599</v>
      </c>
      <c r="S88" s="70">
        <v>87</v>
      </c>
      <c r="T88" s="71">
        <f>Réel!$H$4</f>
        <v>1898.5357636722604</v>
      </c>
      <c r="U88" s="72">
        <f>-PMT(Réel!$G$4/12,Réel!$F$4*12,Réel!$C$10)</f>
        <v>1824.1607636722604</v>
      </c>
      <c r="V88" s="73">
        <f>X88*(Réel!$G$4/12)</f>
        <v>391.71811758249225</v>
      </c>
      <c r="W88" s="73">
        <f t="shared" si="4"/>
        <v>1432.442646089768</v>
      </c>
      <c r="X88" s="73">
        <f t="shared" si="8"/>
        <v>152123.54080873486</v>
      </c>
      <c r="Y88" s="74">
        <f t="shared" si="5"/>
        <v>0.42048174930005766</v>
      </c>
    </row>
    <row r="89" spans="1:25" ht="13.2" x14ac:dyDescent="0.25">
      <c r="A89" s="75">
        <v>88</v>
      </c>
      <c r="B89" s="76">
        <f>Réel!$H$6</f>
        <v>1357.743955995626</v>
      </c>
      <c r="C89" s="77">
        <f>-PMT(Réel!$G$6/12,Réel!$F$6*12,Réel!$C$10)</f>
        <v>1283.368955995626</v>
      </c>
      <c r="D89" s="78">
        <f>F89*(Réel!$G$6/12)</f>
        <v>565.82219146741568</v>
      </c>
      <c r="E89" s="78">
        <f t="shared" si="0"/>
        <v>717.54676452821036</v>
      </c>
      <c r="F89" s="78">
        <f t="shared" si="6"/>
        <v>207008.11882954231</v>
      </c>
      <c r="G89" s="79">
        <f t="shared" si="1"/>
        <v>0.21139764255412452</v>
      </c>
      <c r="J89" s="75">
        <v>88</v>
      </c>
      <c r="K89" s="76">
        <f>Réel!$H$5</f>
        <v>1551.3083213825587</v>
      </c>
      <c r="L89" s="77">
        <f>-PMT(Réel!$G$5/12,Réel!$F$5*12,Réel!$C$10)</f>
        <v>1476.9333213825587</v>
      </c>
      <c r="M89" s="78">
        <f>O89*(Réel!$G$5/12)</f>
        <v>489.25931285149647</v>
      </c>
      <c r="N89" s="78">
        <f t="shared" si="2"/>
        <v>987.67400853106221</v>
      </c>
      <c r="O89" s="78">
        <f t="shared" si="7"/>
        <v>185794.67576639107</v>
      </c>
      <c r="P89" s="79">
        <f t="shared" si="3"/>
        <v>0.2922107589851769</v>
      </c>
      <c r="S89" s="75">
        <v>88</v>
      </c>
      <c r="T89" s="76">
        <f>Réel!$H$4</f>
        <v>1898.5357636722604</v>
      </c>
      <c r="U89" s="77">
        <f>-PMT(Réel!$G$4/12,Réel!$F$4*12,Réel!$C$10)</f>
        <v>1824.1607636722604</v>
      </c>
      <c r="V89" s="78">
        <f>X89*(Réel!$G$4/12)</f>
        <v>388.02957776881112</v>
      </c>
      <c r="W89" s="78">
        <f t="shared" si="4"/>
        <v>1436.1311859034492</v>
      </c>
      <c r="X89" s="78">
        <f t="shared" si="8"/>
        <v>150691.0981626451</v>
      </c>
      <c r="Y89" s="79">
        <f t="shared" si="5"/>
        <v>0.42593867366611393</v>
      </c>
    </row>
    <row r="90" spans="1:25" ht="13.2" x14ac:dyDescent="0.25">
      <c r="A90" s="70">
        <v>89</v>
      </c>
      <c r="B90" s="71">
        <f>Réel!$H$6</f>
        <v>1357.743955995626</v>
      </c>
      <c r="C90" s="72">
        <f>-PMT(Réel!$G$6/12,Réel!$F$6*12,Réel!$C$10)</f>
        <v>1283.368955995626</v>
      </c>
      <c r="D90" s="73">
        <f>F90*(Réel!$G$6/12)</f>
        <v>563.86089697770524</v>
      </c>
      <c r="E90" s="73">
        <f t="shared" si="0"/>
        <v>719.5080590179208</v>
      </c>
      <c r="F90" s="73">
        <f t="shared" si="6"/>
        <v>206290.5720650141</v>
      </c>
      <c r="G90" s="74">
        <f t="shared" si="1"/>
        <v>0.2141311540380415</v>
      </c>
      <c r="J90" s="70">
        <v>89</v>
      </c>
      <c r="K90" s="71">
        <f>Réel!$H$5</f>
        <v>1551.3083213825587</v>
      </c>
      <c r="L90" s="72">
        <f>-PMT(Réel!$G$5/12,Réel!$F$5*12,Réel!$C$10)</f>
        <v>1476.9333213825587</v>
      </c>
      <c r="M90" s="73">
        <f>O90*(Réel!$G$5/12)</f>
        <v>486.6584379623647</v>
      </c>
      <c r="N90" s="73">
        <f t="shared" si="2"/>
        <v>990.27488342019399</v>
      </c>
      <c r="O90" s="73">
        <f t="shared" si="7"/>
        <v>184807.00175786001</v>
      </c>
      <c r="P90" s="74">
        <f t="shared" si="3"/>
        <v>0.29597332663672382</v>
      </c>
      <c r="S90" s="70">
        <v>89</v>
      </c>
      <c r="T90" s="71">
        <f>Réel!$H$4</f>
        <v>1898.5357636722604</v>
      </c>
      <c r="U90" s="72">
        <f>-PMT(Réel!$G$4/12,Réel!$F$4*12,Réel!$C$10)</f>
        <v>1824.1607636722604</v>
      </c>
      <c r="V90" s="73">
        <f>X90*(Réel!$G$4/12)</f>
        <v>384.33153996510976</v>
      </c>
      <c r="W90" s="73">
        <f t="shared" si="4"/>
        <v>1439.8292237071505</v>
      </c>
      <c r="X90" s="73">
        <f t="shared" si="8"/>
        <v>149254.96697674165</v>
      </c>
      <c r="Y90" s="74">
        <f t="shared" si="5"/>
        <v>0.43140964961241279</v>
      </c>
    </row>
    <row r="91" spans="1:25" ht="13.2" x14ac:dyDescent="0.25">
      <c r="A91" s="75">
        <v>90</v>
      </c>
      <c r="B91" s="76">
        <f>Réel!$H$6</f>
        <v>1357.743955995626</v>
      </c>
      <c r="C91" s="77">
        <f>-PMT(Réel!$G$6/12,Réel!$F$6*12,Réel!$C$10)</f>
        <v>1283.368955995626</v>
      </c>
      <c r="D91" s="78">
        <f>F91*(Réel!$G$6/12)</f>
        <v>561.89424161638965</v>
      </c>
      <c r="E91" s="78">
        <f t="shared" si="0"/>
        <v>721.47471437923639</v>
      </c>
      <c r="F91" s="78">
        <f t="shared" si="6"/>
        <v>205571.06400599619</v>
      </c>
      <c r="G91" s="79">
        <f t="shared" si="1"/>
        <v>0.21687213712001452</v>
      </c>
      <c r="J91" s="75">
        <v>90</v>
      </c>
      <c r="K91" s="76">
        <f>Réel!$H$5</f>
        <v>1551.3083213825587</v>
      </c>
      <c r="L91" s="77">
        <f>-PMT(Réel!$G$5/12,Réel!$F$5*12,Réel!$C$10)</f>
        <v>1476.9333213825587</v>
      </c>
      <c r="M91" s="78">
        <f>O91*(Réel!$G$5/12)</f>
        <v>484.05071410269147</v>
      </c>
      <c r="N91" s="78">
        <f t="shared" si="2"/>
        <v>992.88260727986722</v>
      </c>
      <c r="O91" s="78">
        <f t="shared" si="7"/>
        <v>183816.7268744398</v>
      </c>
      <c r="P91" s="79">
        <f t="shared" si="3"/>
        <v>0.29974580238308646</v>
      </c>
      <c r="S91" s="75">
        <v>90</v>
      </c>
      <c r="T91" s="76">
        <f>Réel!$H$4</f>
        <v>1898.5357636722604</v>
      </c>
      <c r="U91" s="77">
        <f>-PMT(Réel!$G$4/12,Réel!$F$4*12,Réel!$C$10)</f>
        <v>1824.1607636722604</v>
      </c>
      <c r="V91" s="78">
        <f>X91*(Réel!$G$4/12)</f>
        <v>380.62397971406386</v>
      </c>
      <c r="W91" s="78">
        <f t="shared" si="4"/>
        <v>1443.5367839581966</v>
      </c>
      <c r="X91" s="78">
        <f t="shared" si="8"/>
        <v>147815.13775303451</v>
      </c>
      <c r="Y91" s="79">
        <f t="shared" si="5"/>
        <v>0.43689471332177332</v>
      </c>
    </row>
    <row r="92" spans="1:25" ht="13.2" x14ac:dyDescent="0.25">
      <c r="A92" s="70">
        <v>91</v>
      </c>
      <c r="B92" s="71">
        <f>Réel!$H$6</f>
        <v>1357.743955995626</v>
      </c>
      <c r="C92" s="72">
        <f>-PMT(Réel!$G$6/12,Réel!$F$6*12,Réel!$C$10)</f>
        <v>1283.368955995626</v>
      </c>
      <c r="D92" s="73">
        <f>F92*(Réel!$G$6/12)</f>
        <v>559.92221073041981</v>
      </c>
      <c r="E92" s="73">
        <f t="shared" si="0"/>
        <v>723.44674526520623</v>
      </c>
      <c r="F92" s="73">
        <f t="shared" si="6"/>
        <v>204849.58929161695</v>
      </c>
      <c r="G92" s="74">
        <f t="shared" si="1"/>
        <v>0.21962061222241158</v>
      </c>
      <c r="J92" s="70">
        <v>91</v>
      </c>
      <c r="K92" s="71">
        <f>Réel!$H$5</f>
        <v>1551.3083213825587</v>
      </c>
      <c r="L92" s="72">
        <f>-PMT(Réel!$G$5/12,Réel!$F$5*12,Réel!$C$10)</f>
        <v>1476.9333213825587</v>
      </c>
      <c r="M92" s="73">
        <f>O92*(Réel!$G$5/12)</f>
        <v>481.43612323685448</v>
      </c>
      <c r="N92" s="73">
        <f t="shared" si="2"/>
        <v>995.49719814570426</v>
      </c>
      <c r="O92" s="73">
        <f t="shared" si="7"/>
        <v>182823.84426715993</v>
      </c>
      <c r="P92" s="74">
        <f t="shared" si="3"/>
        <v>0.30352821231558125</v>
      </c>
      <c r="S92" s="70">
        <v>91</v>
      </c>
      <c r="T92" s="71">
        <f>Réel!$H$4</f>
        <v>1898.5357636722604</v>
      </c>
      <c r="U92" s="72">
        <f>-PMT(Réel!$G$4/12,Réel!$F$4*12,Réel!$C$10)</f>
        <v>1824.1607636722604</v>
      </c>
      <c r="V92" s="73">
        <f>X92*(Réel!$G$4/12)</f>
        <v>376.90687249537149</v>
      </c>
      <c r="W92" s="73">
        <f t="shared" si="4"/>
        <v>1447.2538911768888</v>
      </c>
      <c r="X92" s="73">
        <f t="shared" si="8"/>
        <v>146371.6009690763</v>
      </c>
      <c r="Y92" s="74">
        <f t="shared" si="5"/>
        <v>0.4423939010701855</v>
      </c>
    </row>
    <row r="93" spans="1:25" ht="13.2" x14ac:dyDescent="0.25">
      <c r="A93" s="75">
        <v>92</v>
      </c>
      <c r="B93" s="76">
        <f>Réel!$H$6</f>
        <v>1357.743955995626</v>
      </c>
      <c r="C93" s="77">
        <f>-PMT(Réel!$G$6/12,Réel!$F$6*12,Réel!$C$10)</f>
        <v>1283.368955995626</v>
      </c>
      <c r="D93" s="78">
        <f>F93*(Réel!$G$6/12)</f>
        <v>557.94478962669484</v>
      </c>
      <c r="E93" s="78">
        <f t="shared" si="0"/>
        <v>725.4241663689312</v>
      </c>
      <c r="F93" s="78">
        <f t="shared" si="6"/>
        <v>204126.14254635174</v>
      </c>
      <c r="G93" s="79">
        <f t="shared" si="1"/>
        <v>0.22237659982342195</v>
      </c>
      <c r="J93" s="75">
        <v>92</v>
      </c>
      <c r="K93" s="76">
        <f>Réel!$H$5</f>
        <v>1551.3083213825587</v>
      </c>
      <c r="L93" s="77">
        <f>-PMT(Réel!$G$5/12,Réel!$F$5*12,Réel!$C$10)</f>
        <v>1476.9333213825587</v>
      </c>
      <c r="M93" s="78">
        <f>O93*(Réel!$G$5/12)</f>
        <v>478.81464728173751</v>
      </c>
      <c r="N93" s="78">
        <f t="shared" si="2"/>
        <v>998.11867410082118</v>
      </c>
      <c r="O93" s="78">
        <f t="shared" si="7"/>
        <v>181828.34706901424</v>
      </c>
      <c r="P93" s="79">
        <f t="shared" si="3"/>
        <v>0.30732058259423145</v>
      </c>
      <c r="S93" s="75">
        <v>92</v>
      </c>
      <c r="T93" s="76">
        <f>Réel!$H$4</f>
        <v>1898.5357636722604</v>
      </c>
      <c r="U93" s="77">
        <f>-PMT(Réel!$G$4/12,Réel!$F$4*12,Réel!$C$10)</f>
        <v>1824.1607636722604</v>
      </c>
      <c r="V93" s="78">
        <f>X93*(Réel!$G$4/12)</f>
        <v>373.18019372559098</v>
      </c>
      <c r="W93" s="78">
        <f t="shared" si="4"/>
        <v>1450.9805699466694</v>
      </c>
      <c r="X93" s="78">
        <f t="shared" si="8"/>
        <v>144924.34707789941</v>
      </c>
      <c r="Y93" s="79">
        <f t="shared" si="5"/>
        <v>0.44790724922704983</v>
      </c>
    </row>
    <row r="94" spans="1:25" ht="13.2" x14ac:dyDescent="0.25">
      <c r="A94" s="70">
        <v>93</v>
      </c>
      <c r="B94" s="71">
        <f>Réel!$H$6</f>
        <v>1357.743955995626</v>
      </c>
      <c r="C94" s="72">
        <f>-PMT(Réel!$G$6/12,Réel!$F$6*12,Réel!$C$10)</f>
        <v>1283.368955995626</v>
      </c>
      <c r="D94" s="73">
        <f>F94*(Réel!$G$6/12)</f>
        <v>555.96196357195311</v>
      </c>
      <c r="E94" s="73">
        <f t="shared" si="0"/>
        <v>727.40699242367293</v>
      </c>
      <c r="F94" s="73">
        <f t="shared" si="6"/>
        <v>203400.71837998281</v>
      </c>
      <c r="G94" s="74">
        <f t="shared" si="1"/>
        <v>0.22514012045720833</v>
      </c>
      <c r="J94" s="70">
        <v>93</v>
      </c>
      <c r="K94" s="71">
        <f>Réel!$H$5</f>
        <v>1551.3083213825587</v>
      </c>
      <c r="L94" s="72">
        <f>-PMT(Réel!$G$5/12,Réel!$F$5*12,Réel!$C$10)</f>
        <v>1476.9333213825587</v>
      </c>
      <c r="M94" s="73">
        <f>O94*(Réel!$G$5/12)</f>
        <v>476.18626810660538</v>
      </c>
      <c r="N94" s="73">
        <f t="shared" si="2"/>
        <v>1000.7470532759532</v>
      </c>
      <c r="O94" s="73">
        <f t="shared" si="7"/>
        <v>180830.22839491343</v>
      </c>
      <c r="P94" s="74">
        <f t="shared" si="3"/>
        <v>0.31112293944794889</v>
      </c>
      <c r="S94" s="70">
        <v>93</v>
      </c>
      <c r="T94" s="71">
        <f>Réel!$H$4</f>
        <v>1898.5357636722604</v>
      </c>
      <c r="U94" s="72">
        <f>-PMT(Réel!$G$4/12,Réel!$F$4*12,Réel!$C$10)</f>
        <v>1824.1607636722604</v>
      </c>
      <c r="V94" s="73">
        <f>X94*(Réel!$G$4/12)</f>
        <v>369.44391875797834</v>
      </c>
      <c r="W94" s="73">
        <f t="shared" si="4"/>
        <v>1454.7168449142821</v>
      </c>
      <c r="X94" s="73">
        <f t="shared" si="8"/>
        <v>143473.36650795274</v>
      </c>
      <c r="Y94" s="74">
        <f t="shared" si="5"/>
        <v>0.45343479425541811</v>
      </c>
    </row>
    <row r="95" spans="1:25" ht="13.2" x14ac:dyDescent="0.25">
      <c r="A95" s="75">
        <v>94</v>
      </c>
      <c r="B95" s="76">
        <f>Réel!$H$6</f>
        <v>1357.743955995626</v>
      </c>
      <c r="C95" s="77">
        <f>-PMT(Réel!$G$6/12,Réel!$F$6*12,Réel!$C$10)</f>
        <v>1283.368955995626</v>
      </c>
      <c r="D95" s="78">
        <f>F95*(Réel!$G$6/12)</f>
        <v>553.97371779266177</v>
      </c>
      <c r="E95" s="78">
        <f t="shared" si="0"/>
        <v>729.39523820296426</v>
      </c>
      <c r="F95" s="78">
        <f t="shared" si="6"/>
        <v>202673.31138755914</v>
      </c>
      <c r="G95" s="79">
        <f t="shared" si="1"/>
        <v>0.22791119471406041</v>
      </c>
      <c r="J95" s="75">
        <v>94</v>
      </c>
      <c r="K95" s="76">
        <f>Réel!$H$5</f>
        <v>1551.3083213825587</v>
      </c>
      <c r="L95" s="77">
        <f>-PMT(Réel!$G$5/12,Réel!$F$5*12,Réel!$C$10)</f>
        <v>1476.9333213825587</v>
      </c>
      <c r="M95" s="78">
        <f>O95*(Réel!$G$5/12)</f>
        <v>473.55096753297869</v>
      </c>
      <c r="N95" s="78">
        <f t="shared" si="2"/>
        <v>1003.38235384958</v>
      </c>
      <c r="O95" s="78">
        <f t="shared" si="7"/>
        <v>179829.48134163747</v>
      </c>
      <c r="P95" s="79">
        <f t="shared" si="3"/>
        <v>0.31493530917471446</v>
      </c>
      <c r="S95" s="75">
        <v>94</v>
      </c>
      <c r="T95" s="76">
        <f>Réel!$H$4</f>
        <v>1898.5357636722604</v>
      </c>
      <c r="U95" s="77">
        <f>-PMT(Réel!$G$4/12,Réel!$F$4*12,Réel!$C$10)</f>
        <v>1824.1607636722604</v>
      </c>
      <c r="V95" s="78">
        <f>X95*(Réel!$G$4/12)</f>
        <v>365.69802288232404</v>
      </c>
      <c r="W95" s="78">
        <f t="shared" si="4"/>
        <v>1458.4627407899363</v>
      </c>
      <c r="X95" s="78">
        <f t="shared" si="8"/>
        <v>142018.64966303846</v>
      </c>
      <c r="Y95" s="79">
        <f t="shared" si="5"/>
        <v>0.45897657271223447</v>
      </c>
    </row>
    <row r="96" spans="1:25" ht="13.2" x14ac:dyDescent="0.25">
      <c r="A96" s="70">
        <v>95</v>
      </c>
      <c r="B96" s="71">
        <f>Réel!$H$6</f>
        <v>1357.743955995626</v>
      </c>
      <c r="C96" s="72">
        <f>-PMT(Réel!$G$6/12,Réel!$F$6*12,Réel!$C$10)</f>
        <v>1283.368955995626</v>
      </c>
      <c r="D96" s="73">
        <f>F96*(Réel!$G$6/12)</f>
        <v>551.98003747490691</v>
      </c>
      <c r="E96" s="73">
        <f t="shared" si="0"/>
        <v>731.38891852071913</v>
      </c>
      <c r="F96" s="73">
        <f t="shared" si="6"/>
        <v>201943.91614935617</v>
      </c>
      <c r="G96" s="74">
        <f t="shared" si="1"/>
        <v>0.23068984324054798</v>
      </c>
      <c r="J96" s="70">
        <v>95</v>
      </c>
      <c r="K96" s="71">
        <f>Réel!$H$5</f>
        <v>1551.3083213825587</v>
      </c>
      <c r="L96" s="72">
        <f>-PMT(Réel!$G$5/12,Réel!$F$5*12,Réel!$C$10)</f>
        <v>1476.9333213825587</v>
      </c>
      <c r="M96" s="73">
        <f>O96*(Réel!$G$5/12)</f>
        <v>470.90872733450811</v>
      </c>
      <c r="N96" s="73">
        <f t="shared" si="2"/>
        <v>1006.0245940480506</v>
      </c>
      <c r="O96" s="73">
        <f t="shared" si="7"/>
        <v>178826.09898778787</v>
      </c>
      <c r="P96" s="74">
        <f t="shared" si="3"/>
        <v>0.31875771814176046</v>
      </c>
      <c r="S96" s="70">
        <v>95</v>
      </c>
      <c r="T96" s="71">
        <f>Réel!$H$4</f>
        <v>1898.5357636722604</v>
      </c>
      <c r="U96" s="72">
        <f>-PMT(Réel!$G$4/12,Réel!$F$4*12,Réel!$C$10)</f>
        <v>1824.1607636722604</v>
      </c>
      <c r="V96" s="73">
        <f>X96*(Réel!$G$4/12)</f>
        <v>361.94248132478998</v>
      </c>
      <c r="W96" s="73">
        <f t="shared" si="4"/>
        <v>1462.2182823474704</v>
      </c>
      <c r="X96" s="73">
        <f t="shared" si="8"/>
        <v>140560.18692224854</v>
      </c>
      <c r="Y96" s="74">
        <f t="shared" si="5"/>
        <v>0.46453262124857697</v>
      </c>
    </row>
    <row r="97" spans="1:25" ht="13.2" x14ac:dyDescent="0.25">
      <c r="A97" s="75">
        <v>96</v>
      </c>
      <c r="B97" s="76">
        <f>Réel!$H$6</f>
        <v>1357.743955995626</v>
      </c>
      <c r="C97" s="77">
        <f>-PMT(Réel!$G$6/12,Réel!$F$6*12,Réel!$C$10)</f>
        <v>1283.368955995626</v>
      </c>
      <c r="D97" s="78">
        <f>F97*(Réel!$G$6/12)</f>
        <v>549.98090776428364</v>
      </c>
      <c r="E97" s="78">
        <f t="shared" si="0"/>
        <v>733.3880482313424</v>
      </c>
      <c r="F97" s="78">
        <f t="shared" si="6"/>
        <v>201212.52723083546</v>
      </c>
      <c r="G97" s="79">
        <f t="shared" si="1"/>
        <v>0.23347608673967446</v>
      </c>
      <c r="J97" s="75">
        <v>96</v>
      </c>
      <c r="K97" s="76">
        <f>Réel!$H$5</f>
        <v>1551.3083213825587</v>
      </c>
      <c r="L97" s="77">
        <f>-PMT(Réel!$G$5/12,Réel!$F$5*12,Réel!$C$10)</f>
        <v>1476.9333213825587</v>
      </c>
      <c r="M97" s="78">
        <f>O97*(Réel!$G$5/12)</f>
        <v>468.25952923684827</v>
      </c>
      <c r="N97" s="78">
        <f t="shared" si="2"/>
        <v>1008.6737921457104</v>
      </c>
      <c r="O97" s="78">
        <f t="shared" si="7"/>
        <v>177820.07439373984</v>
      </c>
      <c r="P97" s="79">
        <f t="shared" si="3"/>
        <v>0.32259019278575296</v>
      </c>
      <c r="S97" s="75">
        <v>96</v>
      </c>
      <c r="T97" s="76">
        <f>Réel!$H$4</f>
        <v>1898.5357636722604</v>
      </c>
      <c r="U97" s="77">
        <f>-PMT(Réel!$G$4/12,Réel!$F$4*12,Réel!$C$10)</f>
        <v>1824.1607636722604</v>
      </c>
      <c r="V97" s="78">
        <f>X97*(Réel!$G$4/12)</f>
        <v>358.1772692477453</v>
      </c>
      <c r="W97" s="78">
        <f t="shared" si="4"/>
        <v>1465.9834944245151</v>
      </c>
      <c r="X97" s="78">
        <f t="shared" si="8"/>
        <v>139097.96863990108</v>
      </c>
      <c r="Y97" s="79">
        <f t="shared" si="5"/>
        <v>0.47010297660990064</v>
      </c>
    </row>
    <row r="98" spans="1:25" ht="13.2" x14ac:dyDescent="0.25">
      <c r="A98" s="70">
        <v>97</v>
      </c>
      <c r="B98" s="71">
        <f>Réel!$H$6</f>
        <v>1357.743955995626</v>
      </c>
      <c r="C98" s="72">
        <f>-PMT(Réel!$G$6/12,Réel!$F$6*12,Réel!$C$10)</f>
        <v>1283.368955995626</v>
      </c>
      <c r="D98" s="73">
        <f>F98*(Réel!$G$6/12)</f>
        <v>547.97631376578465</v>
      </c>
      <c r="E98" s="73">
        <f t="shared" si="0"/>
        <v>735.39264222984139</v>
      </c>
      <c r="F98" s="73">
        <f t="shared" si="6"/>
        <v>200479.13918260412</v>
      </c>
      <c r="G98" s="74">
        <f t="shared" si="1"/>
        <v>0.2362699459710319</v>
      </c>
      <c r="J98" s="70">
        <v>97</v>
      </c>
      <c r="K98" s="71">
        <f>Réel!$H$5</f>
        <v>1551.3083213825587</v>
      </c>
      <c r="L98" s="72">
        <f>-PMT(Réel!$G$5/12,Réel!$F$5*12,Réel!$C$10)</f>
        <v>1476.9333213825587</v>
      </c>
      <c r="M98" s="73">
        <f>O98*(Réel!$G$5/12)</f>
        <v>465.60335491753125</v>
      </c>
      <c r="N98" s="73">
        <f t="shared" si="2"/>
        <v>1011.3299664650274</v>
      </c>
      <c r="O98" s="73">
        <f t="shared" si="7"/>
        <v>176811.40060159413</v>
      </c>
      <c r="P98" s="74">
        <f t="shared" si="3"/>
        <v>0.3264327596129748</v>
      </c>
      <c r="S98" s="70">
        <v>97</v>
      </c>
      <c r="T98" s="71">
        <f>Réel!$H$4</f>
        <v>1898.5357636722604</v>
      </c>
      <c r="U98" s="72">
        <f>-PMT(Réel!$G$4/12,Réel!$F$4*12,Réel!$C$10)</f>
        <v>1824.1607636722604</v>
      </c>
      <c r="V98" s="73">
        <f>X98*(Réel!$G$4/12)</f>
        <v>354.40236174960216</v>
      </c>
      <c r="W98" s="73">
        <f t="shared" si="4"/>
        <v>1469.7584019226583</v>
      </c>
      <c r="X98" s="73">
        <f t="shared" si="8"/>
        <v>137631.98514547656</v>
      </c>
      <c r="Y98" s="74">
        <f t="shared" si="5"/>
        <v>0.47568767563627978</v>
      </c>
    </row>
    <row r="99" spans="1:25" ht="13.2" x14ac:dyDescent="0.25">
      <c r="A99" s="75">
        <v>98</v>
      </c>
      <c r="B99" s="76">
        <f>Réel!$H$6</f>
        <v>1357.743955995626</v>
      </c>
      <c r="C99" s="77">
        <f>-PMT(Réel!$G$6/12,Réel!$F$6*12,Réel!$C$10)</f>
        <v>1283.368955995626</v>
      </c>
      <c r="D99" s="78">
        <f>F99*(Réel!$G$6/12)</f>
        <v>545.96624054368976</v>
      </c>
      <c r="E99" s="78">
        <f t="shared" si="0"/>
        <v>737.40271545193627</v>
      </c>
      <c r="F99" s="78">
        <f t="shared" si="6"/>
        <v>199743.74654037427</v>
      </c>
      <c r="G99" s="79">
        <f t="shared" si="1"/>
        <v>0.23907144175095518</v>
      </c>
      <c r="J99" s="75">
        <v>98</v>
      </c>
      <c r="K99" s="76">
        <f>Réel!$H$5</f>
        <v>1551.3083213825587</v>
      </c>
      <c r="L99" s="77">
        <f>-PMT(Réel!$G$5/12,Réel!$F$5*12,Réel!$C$10)</f>
        <v>1476.9333213825587</v>
      </c>
      <c r="M99" s="78">
        <f>O99*(Réel!$G$5/12)</f>
        <v>462.94018600583996</v>
      </c>
      <c r="N99" s="78">
        <f t="shared" si="2"/>
        <v>1013.9931353767188</v>
      </c>
      <c r="O99" s="78">
        <f t="shared" si="7"/>
        <v>175800.07063512909</v>
      </c>
      <c r="P99" s="79">
        <f t="shared" si="3"/>
        <v>0.3302854451995082</v>
      </c>
      <c r="S99" s="75">
        <v>98</v>
      </c>
      <c r="T99" s="76">
        <f>Réel!$H$4</f>
        <v>1898.5357636722604</v>
      </c>
      <c r="U99" s="77">
        <f>-PMT(Réel!$G$4/12,Réel!$F$4*12,Réel!$C$10)</f>
        <v>1824.1607636722604</v>
      </c>
      <c r="V99" s="78">
        <f>X99*(Réel!$G$4/12)</f>
        <v>350.61773386465131</v>
      </c>
      <c r="W99" s="78">
        <f t="shared" si="4"/>
        <v>1473.5430298076089</v>
      </c>
      <c r="X99" s="78">
        <f t="shared" si="8"/>
        <v>136162.22674355391</v>
      </c>
      <c r="Y99" s="79">
        <f t="shared" si="5"/>
        <v>0.48128675526265174</v>
      </c>
    </row>
    <row r="100" spans="1:25" ht="13.2" x14ac:dyDescent="0.25">
      <c r="A100" s="70">
        <v>99</v>
      </c>
      <c r="B100" s="71">
        <f>Réel!$H$6</f>
        <v>1357.743955995626</v>
      </c>
      <c r="C100" s="72">
        <f>-PMT(Réel!$G$6/12,Réel!$F$6*12,Réel!$C$10)</f>
        <v>1283.368955995626</v>
      </c>
      <c r="D100" s="73">
        <f>F100*(Réel!$G$6/12)</f>
        <v>543.95067312145443</v>
      </c>
      <c r="E100" s="73">
        <f t="shared" si="0"/>
        <v>739.41828287417161</v>
      </c>
      <c r="F100" s="73">
        <f t="shared" si="6"/>
        <v>199006.34382492234</v>
      </c>
      <c r="G100" s="74">
        <f t="shared" si="1"/>
        <v>0.24188059495267678</v>
      </c>
      <c r="J100" s="70">
        <v>99</v>
      </c>
      <c r="K100" s="71">
        <f>Réel!$H$5</f>
        <v>1551.3083213825587</v>
      </c>
      <c r="L100" s="72">
        <f>-PMT(Réel!$G$5/12,Réel!$F$5*12,Réel!$C$10)</f>
        <v>1476.9333213825587</v>
      </c>
      <c r="M100" s="73">
        <f>O100*(Réel!$G$5/12)</f>
        <v>460.27000408268128</v>
      </c>
      <c r="N100" s="73">
        <f t="shared" si="2"/>
        <v>1016.6633172998775</v>
      </c>
      <c r="O100" s="73">
        <f t="shared" si="7"/>
        <v>174786.07749975237</v>
      </c>
      <c r="P100" s="74">
        <f t="shared" si="3"/>
        <v>0.33414827619141951</v>
      </c>
      <c r="S100" s="70">
        <v>99</v>
      </c>
      <c r="T100" s="71">
        <f>Réel!$H$4</f>
        <v>1898.5357636722604</v>
      </c>
      <c r="U100" s="72">
        <f>-PMT(Réel!$G$4/12,Réel!$F$4*12,Réel!$C$10)</f>
        <v>1824.1607636722604</v>
      </c>
      <c r="V100" s="73">
        <f>X100*(Réel!$G$4/12)</f>
        <v>346.82336056289677</v>
      </c>
      <c r="W100" s="73">
        <f t="shared" si="4"/>
        <v>1477.3374031093635</v>
      </c>
      <c r="X100" s="73">
        <f t="shared" si="8"/>
        <v>134688.68371374632</v>
      </c>
      <c r="Y100" s="74">
        <f t="shared" si="5"/>
        <v>0.48690025251906166</v>
      </c>
    </row>
    <row r="101" spans="1:25" ht="13.2" x14ac:dyDescent="0.25">
      <c r="A101" s="75">
        <v>100</v>
      </c>
      <c r="B101" s="76">
        <f>Réel!$H$6</f>
        <v>1357.743955995626</v>
      </c>
      <c r="C101" s="77">
        <f>-PMT(Réel!$G$6/12,Réel!$F$6*12,Réel!$C$10)</f>
        <v>1283.368955995626</v>
      </c>
      <c r="D101" s="78">
        <f>F101*(Réel!$G$6/12)</f>
        <v>541.92959648159842</v>
      </c>
      <c r="E101" s="78">
        <f t="shared" si="0"/>
        <v>741.43935951402761</v>
      </c>
      <c r="F101" s="78">
        <f t="shared" si="6"/>
        <v>198266.92554204818</v>
      </c>
      <c r="G101" s="79">
        <f t="shared" si="1"/>
        <v>0.24469742650648318</v>
      </c>
      <c r="J101" s="75">
        <v>100</v>
      </c>
      <c r="K101" s="76">
        <f>Réel!$H$5</f>
        <v>1551.3083213825587</v>
      </c>
      <c r="L101" s="77">
        <f>-PMT(Réel!$G$5/12,Réel!$F$5*12,Réel!$C$10)</f>
        <v>1476.9333213825587</v>
      </c>
      <c r="M101" s="78">
        <f>O101*(Réel!$G$5/12)</f>
        <v>457.59279068045822</v>
      </c>
      <c r="N101" s="78">
        <f t="shared" si="2"/>
        <v>1019.3405307021005</v>
      </c>
      <c r="O101" s="78">
        <f t="shared" si="7"/>
        <v>173769.41418245248</v>
      </c>
      <c r="P101" s="79">
        <f t="shared" si="3"/>
        <v>0.33802127930494297</v>
      </c>
      <c r="S101" s="75">
        <v>100</v>
      </c>
      <c r="T101" s="76">
        <f>Réel!$H$4</f>
        <v>1898.5357636722604</v>
      </c>
      <c r="U101" s="77">
        <f>-PMT(Réel!$G$4/12,Réel!$F$4*12,Réel!$C$10)</f>
        <v>1824.1607636722604</v>
      </c>
      <c r="V101" s="78">
        <f>X101*(Réel!$G$4/12)</f>
        <v>343.01921674989018</v>
      </c>
      <c r="W101" s="78">
        <f t="shared" si="4"/>
        <v>1481.1415469223703</v>
      </c>
      <c r="X101" s="78">
        <f t="shared" si="8"/>
        <v>133211.34631063696</v>
      </c>
      <c r="Y101" s="79">
        <f t="shared" si="5"/>
        <v>0.49252820453090684</v>
      </c>
    </row>
    <row r="102" spans="1:25" ht="13.2" x14ac:dyDescent="0.25">
      <c r="A102" s="70">
        <v>101</v>
      </c>
      <c r="B102" s="71">
        <f>Réel!$H$6</f>
        <v>1357.743955995626</v>
      </c>
      <c r="C102" s="72">
        <f>-PMT(Réel!$G$6/12,Réel!$F$6*12,Réel!$C$10)</f>
        <v>1283.368955995626</v>
      </c>
      <c r="D102" s="73">
        <f>F102*(Réel!$G$6/12)</f>
        <v>539.90299556559341</v>
      </c>
      <c r="E102" s="73">
        <f t="shared" si="0"/>
        <v>743.46596043003262</v>
      </c>
      <c r="F102" s="73">
        <f t="shared" si="6"/>
        <v>197525.48618253416</v>
      </c>
      <c r="G102" s="74">
        <f t="shared" si="1"/>
        <v>0.24752195739986982</v>
      </c>
      <c r="J102" s="70">
        <v>101</v>
      </c>
      <c r="K102" s="71">
        <f>Réel!$H$5</f>
        <v>1551.3083213825587</v>
      </c>
      <c r="L102" s="72">
        <f>-PMT(Réel!$G$5/12,Réel!$F$5*12,Réel!$C$10)</f>
        <v>1476.9333213825587</v>
      </c>
      <c r="M102" s="73">
        <f>O102*(Réel!$G$5/12)</f>
        <v>454.90852728294271</v>
      </c>
      <c r="N102" s="73">
        <f t="shared" si="2"/>
        <v>1022.024794099616</v>
      </c>
      <c r="O102" s="73">
        <f t="shared" si="7"/>
        <v>172750.0736517504</v>
      </c>
      <c r="P102" s="74">
        <f t="shared" si="3"/>
        <v>0.34190448132666518</v>
      </c>
      <c r="S102" s="70">
        <v>101</v>
      </c>
      <c r="T102" s="71">
        <f>Réel!$H$4</f>
        <v>1898.5357636722604</v>
      </c>
      <c r="U102" s="72">
        <f>-PMT(Réel!$G$4/12,Réel!$F$4*12,Réel!$C$10)</f>
        <v>1824.1607636722604</v>
      </c>
      <c r="V102" s="73">
        <f>X102*(Réel!$G$4/12)</f>
        <v>339.20527726656513</v>
      </c>
      <c r="W102" s="73">
        <f t="shared" si="4"/>
        <v>1484.9554864056952</v>
      </c>
      <c r="X102" s="73">
        <f t="shared" si="8"/>
        <v>131730.2047637146</v>
      </c>
      <c r="Y102" s="74">
        <f t="shared" si="5"/>
        <v>0.49817064851918247</v>
      </c>
    </row>
    <row r="103" spans="1:25" ht="13.2" x14ac:dyDescent="0.25">
      <c r="A103" s="75">
        <v>102</v>
      </c>
      <c r="B103" s="76">
        <f>Réel!$H$6</f>
        <v>1357.743955995626</v>
      </c>
      <c r="C103" s="77">
        <f>-PMT(Réel!$G$6/12,Réel!$F$6*12,Réel!$C$10)</f>
        <v>1283.368955995626</v>
      </c>
      <c r="D103" s="78">
        <f>F103*(Réel!$G$6/12)</f>
        <v>537.87085527375132</v>
      </c>
      <c r="E103" s="78">
        <f t="shared" si="0"/>
        <v>745.49810072187472</v>
      </c>
      <c r="F103" s="78">
        <f t="shared" si="6"/>
        <v>196782.02022210413</v>
      </c>
      <c r="G103" s="79">
        <f t="shared" si="1"/>
        <v>0.25035420867769853</v>
      </c>
      <c r="J103" s="75">
        <v>102</v>
      </c>
      <c r="K103" s="76">
        <f>Réel!$H$5</f>
        <v>1551.3083213825587</v>
      </c>
      <c r="L103" s="77">
        <f>-PMT(Réel!$G$5/12,Réel!$F$5*12,Réel!$C$10)</f>
        <v>1476.9333213825587</v>
      </c>
      <c r="M103" s="78">
        <f>O103*(Réel!$G$5/12)</f>
        <v>452.21719532514709</v>
      </c>
      <c r="N103" s="78">
        <f t="shared" si="2"/>
        <v>1024.7161260574117</v>
      </c>
      <c r="O103" s="78">
        <f t="shared" si="7"/>
        <v>171728.04885765078</v>
      </c>
      <c r="P103" s="79">
        <f t="shared" si="3"/>
        <v>0.34579790911371133</v>
      </c>
      <c r="S103" s="75">
        <v>102</v>
      </c>
      <c r="T103" s="76">
        <f>Réel!$H$4</f>
        <v>1898.5357636722604</v>
      </c>
      <c r="U103" s="77">
        <f>-PMT(Réel!$G$4/12,Réel!$F$4*12,Réel!$C$10)</f>
        <v>1824.1607636722604</v>
      </c>
      <c r="V103" s="78">
        <f>X103*(Réel!$G$4/12)</f>
        <v>335.38151688907044</v>
      </c>
      <c r="W103" s="78">
        <f t="shared" si="4"/>
        <v>1488.77924678319</v>
      </c>
      <c r="X103" s="78">
        <f t="shared" si="8"/>
        <v>130245.2492773089</v>
      </c>
      <c r="Y103" s="79">
        <f t="shared" si="5"/>
        <v>0.50382762180072804</v>
      </c>
    </row>
    <row r="104" spans="1:25" ht="13.2" x14ac:dyDescent="0.25">
      <c r="A104" s="70">
        <v>103</v>
      </c>
      <c r="B104" s="71">
        <f>Réel!$H$6</f>
        <v>1357.743955995626</v>
      </c>
      <c r="C104" s="72">
        <f>-PMT(Réel!$G$6/12,Réel!$F$6*12,Réel!$C$10)</f>
        <v>1283.368955995626</v>
      </c>
      <c r="D104" s="73">
        <f>F104*(Réel!$G$6/12)</f>
        <v>535.83316046511152</v>
      </c>
      <c r="E104" s="73">
        <f t="shared" si="0"/>
        <v>747.53579553051452</v>
      </c>
      <c r="F104" s="73">
        <f t="shared" si="6"/>
        <v>196036.52212138224</v>
      </c>
      <c r="G104" s="74">
        <f t="shared" si="1"/>
        <v>0.25319420144235338</v>
      </c>
      <c r="J104" s="70">
        <v>103</v>
      </c>
      <c r="K104" s="71">
        <f>Réel!$H$5</f>
        <v>1551.3083213825587</v>
      </c>
      <c r="L104" s="72">
        <f>-PMT(Réel!$G$5/12,Réel!$F$5*12,Réel!$C$10)</f>
        <v>1476.9333213825587</v>
      </c>
      <c r="M104" s="73">
        <f>O104*(Réel!$G$5/12)</f>
        <v>449.51877619319589</v>
      </c>
      <c r="N104" s="73">
        <f t="shared" si="2"/>
        <v>1027.4145451893628</v>
      </c>
      <c r="O104" s="73">
        <f t="shared" si="7"/>
        <v>170703.33273159337</v>
      </c>
      <c r="P104" s="74">
        <f t="shared" si="3"/>
        <v>0.34970158959393005</v>
      </c>
      <c r="S104" s="70">
        <v>103</v>
      </c>
      <c r="T104" s="71">
        <f>Réel!$H$4</f>
        <v>1898.5357636722604</v>
      </c>
      <c r="U104" s="72">
        <f>-PMT(Réel!$G$4/12,Réel!$F$4*12,Réel!$C$10)</f>
        <v>1824.1607636722604</v>
      </c>
      <c r="V104" s="73">
        <f>X104*(Réel!$G$4/12)</f>
        <v>331.54791032860373</v>
      </c>
      <c r="W104" s="73">
        <f t="shared" si="4"/>
        <v>1492.6128533436568</v>
      </c>
      <c r="X104" s="73">
        <f t="shared" si="8"/>
        <v>128756.47003052571</v>
      </c>
      <c r="Y104" s="74">
        <f t="shared" si="5"/>
        <v>0.50949916178847343</v>
      </c>
    </row>
    <row r="105" spans="1:25" ht="13.2" x14ac:dyDescent="0.25">
      <c r="A105" s="75">
        <v>104</v>
      </c>
      <c r="B105" s="76">
        <f>Réel!$H$6</f>
        <v>1357.743955995626</v>
      </c>
      <c r="C105" s="77">
        <f>-PMT(Réel!$G$6/12,Réel!$F$6*12,Réel!$C$10)</f>
        <v>1283.368955995626</v>
      </c>
      <c r="D105" s="78">
        <f>F105*(Réel!$G$6/12)</f>
        <v>533.7898959573281</v>
      </c>
      <c r="E105" s="78">
        <f t="shared" si="0"/>
        <v>749.57906003829794</v>
      </c>
      <c r="F105" s="78">
        <f t="shared" si="6"/>
        <v>195288.98632585173</v>
      </c>
      <c r="G105" s="79">
        <f t="shared" si="1"/>
        <v>0.25604195685389819</v>
      </c>
      <c r="J105" s="75">
        <v>104</v>
      </c>
      <c r="K105" s="76">
        <f>Réel!$H$5</f>
        <v>1551.3083213825587</v>
      </c>
      <c r="L105" s="77">
        <f>-PMT(Réel!$G$5/12,Réel!$F$5*12,Réel!$C$10)</f>
        <v>1476.9333213825587</v>
      </c>
      <c r="M105" s="78">
        <f>O105*(Réel!$G$5/12)</f>
        <v>446.81325122419724</v>
      </c>
      <c r="N105" s="78">
        <f t="shared" si="2"/>
        <v>1030.1200701583614</v>
      </c>
      <c r="O105" s="78">
        <f t="shared" si="7"/>
        <v>169675.91818640401</v>
      </c>
      <c r="P105" s="79">
        <f t="shared" si="3"/>
        <v>0.3536155497660799</v>
      </c>
      <c r="S105" s="75">
        <v>104</v>
      </c>
      <c r="T105" s="76">
        <f>Réel!$H$4</f>
        <v>1898.5357636722604</v>
      </c>
      <c r="U105" s="77">
        <f>-PMT(Réel!$G$4/12,Réel!$F$4*12,Réel!$C$10)</f>
        <v>1824.1607636722604</v>
      </c>
      <c r="V105" s="78">
        <f>X105*(Réel!$G$4/12)</f>
        <v>327.7044322312438</v>
      </c>
      <c r="W105" s="78">
        <f t="shared" si="4"/>
        <v>1496.4563314410166</v>
      </c>
      <c r="X105" s="78">
        <f t="shared" si="8"/>
        <v>127263.85717718206</v>
      </c>
      <c r="Y105" s="79">
        <f t="shared" si="5"/>
        <v>0.51518530599168733</v>
      </c>
    </row>
    <row r="106" spans="1:25" ht="13.2" x14ac:dyDescent="0.25">
      <c r="A106" s="70">
        <v>105</v>
      </c>
      <c r="B106" s="71">
        <f>Réel!$H$6</f>
        <v>1357.743955995626</v>
      </c>
      <c r="C106" s="72">
        <f>-PMT(Réel!$G$6/12,Réel!$F$6*12,Réel!$C$10)</f>
        <v>1283.368955995626</v>
      </c>
      <c r="D106" s="73">
        <f>F106*(Réel!$G$6/12)</f>
        <v>531.74104652655683</v>
      </c>
      <c r="E106" s="73">
        <f t="shared" si="0"/>
        <v>751.62790946906921</v>
      </c>
      <c r="F106" s="73">
        <f t="shared" si="6"/>
        <v>194539.40726581344</v>
      </c>
      <c r="G106" s="74">
        <f t="shared" si="1"/>
        <v>0.25889749613023449</v>
      </c>
      <c r="J106" s="70">
        <v>105</v>
      </c>
      <c r="K106" s="71">
        <f>Réel!$H$5</f>
        <v>1551.3083213825587</v>
      </c>
      <c r="L106" s="72">
        <f>-PMT(Réel!$G$5/12,Réel!$F$5*12,Réel!$C$10)</f>
        <v>1476.9333213825587</v>
      </c>
      <c r="M106" s="73">
        <f>O106*(Réel!$G$5/12)</f>
        <v>444.10060170611359</v>
      </c>
      <c r="N106" s="73">
        <f t="shared" si="2"/>
        <v>1032.8327196764451</v>
      </c>
      <c r="O106" s="73">
        <f t="shared" si="7"/>
        <v>168645.79811624566</v>
      </c>
      <c r="P106" s="74">
        <f t="shared" si="3"/>
        <v>0.35753981670001656</v>
      </c>
      <c r="S106" s="70">
        <v>105</v>
      </c>
      <c r="T106" s="71">
        <f>Réel!$H$4</f>
        <v>1898.5357636722604</v>
      </c>
      <c r="U106" s="72">
        <f>-PMT(Réel!$G$4/12,Réel!$F$4*12,Réel!$C$10)</f>
        <v>1824.1607636722604</v>
      </c>
      <c r="V106" s="73">
        <f>X106*(Réel!$G$4/12)</f>
        <v>323.85105717778316</v>
      </c>
      <c r="W106" s="73">
        <f t="shared" si="4"/>
        <v>1500.3097064944773</v>
      </c>
      <c r="X106" s="73">
        <f t="shared" si="8"/>
        <v>125767.40084574104</v>
      </c>
      <c r="Y106" s="74">
        <f t="shared" si="5"/>
        <v>0.5208860920162246</v>
      </c>
    </row>
    <row r="107" spans="1:25" ht="13.2" x14ac:dyDescent="0.25">
      <c r="A107" s="75">
        <v>106</v>
      </c>
      <c r="B107" s="76">
        <f>Réel!$H$6</f>
        <v>1357.743955995626</v>
      </c>
      <c r="C107" s="77">
        <f>-PMT(Réel!$G$6/12,Réel!$F$6*12,Réel!$C$10)</f>
        <v>1283.368955995626</v>
      </c>
      <c r="D107" s="78">
        <f>F107*(Réel!$G$6/12)</f>
        <v>529.68659690734137</v>
      </c>
      <c r="E107" s="78">
        <f t="shared" si="0"/>
        <v>753.68235908828467</v>
      </c>
      <c r="F107" s="78">
        <f t="shared" si="6"/>
        <v>193787.77935634437</v>
      </c>
      <c r="G107" s="79">
        <f t="shared" si="1"/>
        <v>0.26176084054725957</v>
      </c>
      <c r="J107" s="75">
        <v>106</v>
      </c>
      <c r="K107" s="76">
        <f>Réel!$H$5</f>
        <v>1551.3083213825587</v>
      </c>
      <c r="L107" s="77">
        <f>-PMT(Réel!$G$5/12,Réel!$F$5*12,Réel!$C$10)</f>
        <v>1476.9333213825587</v>
      </c>
      <c r="M107" s="78">
        <f>O107*(Réel!$G$5/12)</f>
        <v>441.38080887763226</v>
      </c>
      <c r="N107" s="78">
        <f t="shared" si="2"/>
        <v>1035.5525125049264</v>
      </c>
      <c r="O107" s="78">
        <f t="shared" si="7"/>
        <v>167612.9653965692</v>
      </c>
      <c r="P107" s="79">
        <f t="shared" si="3"/>
        <v>0.36147441753687926</v>
      </c>
      <c r="S107" s="75">
        <v>106</v>
      </c>
      <c r="T107" s="76">
        <f>Réel!$H$4</f>
        <v>1898.5357636722604</v>
      </c>
      <c r="U107" s="77">
        <f>-PMT(Réel!$G$4/12,Réel!$F$4*12,Réel!$C$10)</f>
        <v>1824.1607636722604</v>
      </c>
      <c r="V107" s="78">
        <f>X107*(Réel!$G$4/12)</f>
        <v>319.98775968355989</v>
      </c>
      <c r="W107" s="78">
        <f t="shared" si="4"/>
        <v>1504.1730039887004</v>
      </c>
      <c r="X107" s="78">
        <f t="shared" si="8"/>
        <v>124267.09113924656</v>
      </c>
      <c r="Y107" s="79">
        <f t="shared" si="5"/>
        <v>0.526601557564775</v>
      </c>
    </row>
    <row r="108" spans="1:25" ht="13.2" x14ac:dyDescent="0.25">
      <c r="A108" s="70">
        <v>107</v>
      </c>
      <c r="B108" s="71">
        <f>Réel!$H$6</f>
        <v>1357.743955995626</v>
      </c>
      <c r="C108" s="72">
        <f>-PMT(Réel!$G$6/12,Réel!$F$6*12,Réel!$C$10)</f>
        <v>1283.368955995626</v>
      </c>
      <c r="D108" s="73">
        <f>F108*(Réel!$G$6/12)</f>
        <v>527.62653179250003</v>
      </c>
      <c r="E108" s="73">
        <f t="shared" si="0"/>
        <v>755.74242420312601</v>
      </c>
      <c r="F108" s="73">
        <f t="shared" si="6"/>
        <v>193034.0969972561</v>
      </c>
      <c r="G108" s="74">
        <f t="shared" si="1"/>
        <v>0.26463201143902437</v>
      </c>
      <c r="J108" s="70">
        <v>107</v>
      </c>
      <c r="K108" s="71">
        <f>Réel!$H$5</f>
        <v>1551.3083213825587</v>
      </c>
      <c r="L108" s="72">
        <f>-PMT(Réel!$G$5/12,Réel!$F$5*12,Réel!$C$10)</f>
        <v>1476.9333213825587</v>
      </c>
      <c r="M108" s="73">
        <f>O108*(Réel!$G$5/12)</f>
        <v>438.65385392803597</v>
      </c>
      <c r="N108" s="73">
        <f t="shared" si="2"/>
        <v>1038.2794674545228</v>
      </c>
      <c r="O108" s="73">
        <f t="shared" si="7"/>
        <v>166577.41288406428</v>
      </c>
      <c r="P108" s="74">
        <f t="shared" si="3"/>
        <v>0.36541937948927894</v>
      </c>
      <c r="S108" s="70">
        <v>107</v>
      </c>
      <c r="T108" s="71">
        <f>Réel!$H$4</f>
        <v>1898.5357636722604</v>
      </c>
      <c r="U108" s="72">
        <f>-PMT(Réel!$G$4/12,Réel!$F$4*12,Réel!$C$10)</f>
        <v>1824.1607636722604</v>
      </c>
      <c r="V108" s="73">
        <f>X108*(Réel!$G$4/12)</f>
        <v>316.11451419828899</v>
      </c>
      <c r="W108" s="73">
        <f t="shared" si="4"/>
        <v>1508.0462494739713</v>
      </c>
      <c r="X108" s="73">
        <f t="shared" si="8"/>
        <v>122762.91813525786</v>
      </c>
      <c r="Y108" s="74">
        <f t="shared" si="5"/>
        <v>0.53233174043711284</v>
      </c>
    </row>
    <row r="109" spans="1:25" ht="13.2" x14ac:dyDescent="0.25">
      <c r="A109" s="75">
        <v>108</v>
      </c>
      <c r="B109" s="76">
        <f>Réel!$H$6</f>
        <v>1357.743955995626</v>
      </c>
      <c r="C109" s="77">
        <f>-PMT(Réel!$G$6/12,Réel!$F$6*12,Réel!$C$10)</f>
        <v>1283.368955995626</v>
      </c>
      <c r="D109" s="78">
        <f>F109*(Réel!$G$6/12)</f>
        <v>525.56083583301154</v>
      </c>
      <c r="E109" s="78">
        <f t="shared" si="0"/>
        <v>757.8081201626145</v>
      </c>
      <c r="F109" s="78">
        <f t="shared" si="6"/>
        <v>192278.35457305299</v>
      </c>
      <c r="G109" s="79">
        <f t="shared" si="1"/>
        <v>0.26751103019789335</v>
      </c>
      <c r="J109" s="75">
        <v>108</v>
      </c>
      <c r="K109" s="76">
        <f>Réel!$H$5</f>
        <v>1551.3083213825587</v>
      </c>
      <c r="L109" s="77">
        <f>-PMT(Réel!$G$5/12,Réel!$F$5*12,Réel!$C$10)</f>
        <v>1476.9333213825587</v>
      </c>
      <c r="M109" s="78">
        <f>O109*(Réel!$G$5/12)</f>
        <v>435.91971799707238</v>
      </c>
      <c r="N109" s="78">
        <f t="shared" si="2"/>
        <v>1041.0136033854862</v>
      </c>
      <c r="O109" s="78">
        <f t="shared" si="7"/>
        <v>165539.13341660975</v>
      </c>
      <c r="P109" s="79">
        <f t="shared" si="3"/>
        <v>0.36937472984148667</v>
      </c>
      <c r="S109" s="75">
        <v>108</v>
      </c>
      <c r="T109" s="76">
        <f>Réel!$H$4</f>
        <v>1898.5357636722604</v>
      </c>
      <c r="U109" s="77">
        <f>-PMT(Réel!$G$4/12,Réel!$F$4*12,Réel!$C$10)</f>
        <v>1824.1607636722604</v>
      </c>
      <c r="V109" s="78">
        <f>X109*(Réel!$G$4/12)</f>
        <v>312.23129510589348</v>
      </c>
      <c r="W109" s="78">
        <f t="shared" si="4"/>
        <v>1511.9294685663669</v>
      </c>
      <c r="X109" s="78">
        <f t="shared" si="8"/>
        <v>121254.87188578388</v>
      </c>
      <c r="Y109" s="79">
        <f t="shared" si="5"/>
        <v>0.53807667853034713</v>
      </c>
    </row>
    <row r="110" spans="1:25" ht="13.2" x14ac:dyDescent="0.25">
      <c r="A110" s="70">
        <v>109</v>
      </c>
      <c r="B110" s="71">
        <f>Réel!$H$6</f>
        <v>1357.743955995626</v>
      </c>
      <c r="C110" s="72">
        <f>-PMT(Réel!$G$6/12,Réel!$F$6*12,Réel!$C$10)</f>
        <v>1283.368955995626</v>
      </c>
      <c r="D110" s="73">
        <f>F110*(Réel!$G$6/12)</f>
        <v>523.48949363790041</v>
      </c>
      <c r="E110" s="73">
        <f t="shared" si="0"/>
        <v>759.87946235772563</v>
      </c>
      <c r="F110" s="73">
        <f t="shared" si="6"/>
        <v>191520.54645289038</v>
      </c>
      <c r="G110" s="74">
        <f t="shared" si="1"/>
        <v>0.27039791827470328</v>
      </c>
      <c r="J110" s="70">
        <v>109</v>
      </c>
      <c r="K110" s="71">
        <f>Réel!$H$5</f>
        <v>1551.3083213825587</v>
      </c>
      <c r="L110" s="72">
        <f>-PMT(Réel!$G$5/12,Réel!$F$5*12,Réel!$C$10)</f>
        <v>1476.9333213825587</v>
      </c>
      <c r="M110" s="73">
        <f>O110*(Réel!$G$5/12)</f>
        <v>433.17838217482392</v>
      </c>
      <c r="N110" s="73">
        <f t="shared" si="2"/>
        <v>1043.7549392077349</v>
      </c>
      <c r="O110" s="73">
        <f t="shared" si="7"/>
        <v>164498.11981322427</v>
      </c>
      <c r="P110" s="74">
        <f t="shared" si="3"/>
        <v>0.37334049594962182</v>
      </c>
      <c r="S110" s="70">
        <v>109</v>
      </c>
      <c r="T110" s="71">
        <f>Réel!$H$4</f>
        <v>1898.5357636722604</v>
      </c>
      <c r="U110" s="72">
        <f>-PMT(Réel!$G$4/12,Réel!$F$4*12,Réel!$C$10)</f>
        <v>1824.1607636722604</v>
      </c>
      <c r="V110" s="73">
        <f>X110*(Réel!$G$4/12)</f>
        <v>308.33807672433511</v>
      </c>
      <c r="W110" s="73">
        <f t="shared" si="4"/>
        <v>1515.8226869479254</v>
      </c>
      <c r="X110" s="73">
        <f t="shared" si="8"/>
        <v>119742.94241721752</v>
      </c>
      <c r="Y110" s="74">
        <f t="shared" si="5"/>
        <v>0.54383640983917136</v>
      </c>
    </row>
    <row r="111" spans="1:25" ht="13.2" x14ac:dyDescent="0.25">
      <c r="A111" s="75">
        <v>110</v>
      </c>
      <c r="B111" s="76">
        <f>Réel!$H$6</f>
        <v>1357.743955995626</v>
      </c>
      <c r="C111" s="77">
        <f>-PMT(Réel!$G$6/12,Réel!$F$6*12,Réel!$C$10)</f>
        <v>1283.368955995626</v>
      </c>
      <c r="D111" s="78">
        <f>F111*(Réel!$G$6/12)</f>
        <v>521.41248977412272</v>
      </c>
      <c r="E111" s="78">
        <f t="shared" si="0"/>
        <v>761.95646622150332</v>
      </c>
      <c r="F111" s="78">
        <f t="shared" si="6"/>
        <v>190760.66699053266</v>
      </c>
      <c r="G111" s="79">
        <f t="shared" si="1"/>
        <v>0.27329269717892324</v>
      </c>
      <c r="J111" s="75">
        <v>110</v>
      </c>
      <c r="K111" s="76">
        <f>Réel!$H$5</f>
        <v>1551.3083213825587</v>
      </c>
      <c r="L111" s="77">
        <f>-PMT(Réel!$G$5/12,Réel!$F$5*12,Réel!$C$10)</f>
        <v>1476.9333213825587</v>
      </c>
      <c r="M111" s="78">
        <f>O111*(Réel!$G$5/12)</f>
        <v>430.42982750157688</v>
      </c>
      <c r="N111" s="78">
        <f t="shared" si="2"/>
        <v>1046.5034938809818</v>
      </c>
      <c r="O111" s="78">
        <f t="shared" si="7"/>
        <v>163454.36487401652</v>
      </c>
      <c r="P111" s="79">
        <f t="shared" si="3"/>
        <v>0.3773167052418418</v>
      </c>
      <c r="S111" s="75">
        <v>110</v>
      </c>
      <c r="T111" s="76">
        <f>Réel!$H$4</f>
        <v>1898.5357636722604</v>
      </c>
      <c r="U111" s="77">
        <f>-PMT(Réel!$G$4/12,Réel!$F$4*12,Réel!$C$10)</f>
        <v>1824.1607636722604</v>
      </c>
      <c r="V111" s="78">
        <f>X111*(Réel!$G$4/12)</f>
        <v>304.43483330544422</v>
      </c>
      <c r="W111" s="78">
        <f t="shared" si="4"/>
        <v>1519.7259303668161</v>
      </c>
      <c r="X111" s="78">
        <f t="shared" si="8"/>
        <v>118227.11973026959</v>
      </c>
      <c r="Y111" s="79">
        <f t="shared" si="5"/>
        <v>0.54961097245611579</v>
      </c>
    </row>
    <row r="112" spans="1:25" ht="13.2" x14ac:dyDescent="0.25">
      <c r="A112" s="70">
        <v>111</v>
      </c>
      <c r="B112" s="71">
        <f>Réel!$H$6</f>
        <v>1357.743955995626</v>
      </c>
      <c r="C112" s="72">
        <f>-PMT(Réel!$G$6/12,Réel!$F$6*12,Réel!$C$10)</f>
        <v>1283.368955995626</v>
      </c>
      <c r="D112" s="73">
        <f>F112*(Réel!$G$6/12)</f>
        <v>519.32980876645058</v>
      </c>
      <c r="E112" s="73">
        <f t="shared" si="0"/>
        <v>764.03914722917546</v>
      </c>
      <c r="F112" s="73">
        <f t="shared" si="6"/>
        <v>189998.71052431114</v>
      </c>
      <c r="G112" s="74">
        <f t="shared" si="1"/>
        <v>0.27619538847881464</v>
      </c>
      <c r="J112" s="70">
        <v>111</v>
      </c>
      <c r="K112" s="71">
        <f>Réel!$H$5</f>
        <v>1551.3083213825587</v>
      </c>
      <c r="L112" s="72">
        <f>-PMT(Réel!$G$5/12,Réel!$F$5*12,Réel!$C$10)</f>
        <v>1476.9333213825587</v>
      </c>
      <c r="M112" s="73">
        <f>O112*(Réel!$G$5/12)</f>
        <v>427.67403496769032</v>
      </c>
      <c r="N112" s="73">
        <f t="shared" si="2"/>
        <v>1049.2592864148683</v>
      </c>
      <c r="O112" s="73">
        <f t="shared" si="7"/>
        <v>162407.86138013555</v>
      </c>
      <c r="P112" s="74">
        <f t="shared" si="3"/>
        <v>0.38130338521853124</v>
      </c>
      <c r="S112" s="70">
        <v>111</v>
      </c>
      <c r="T112" s="71">
        <f>Réel!$H$4</f>
        <v>1898.5357636722604</v>
      </c>
      <c r="U112" s="72">
        <f>-PMT(Réel!$G$4/12,Réel!$F$4*12,Réel!$C$10)</f>
        <v>1824.1607636722604</v>
      </c>
      <c r="V112" s="73">
        <f>X112*(Réel!$G$4/12)</f>
        <v>300.52153903474965</v>
      </c>
      <c r="W112" s="73">
        <f t="shared" si="4"/>
        <v>1523.6392246375108</v>
      </c>
      <c r="X112" s="73">
        <f t="shared" si="8"/>
        <v>116707.39379990278</v>
      </c>
      <c r="Y112" s="74">
        <f t="shared" si="5"/>
        <v>0.55540040457179884</v>
      </c>
    </row>
    <row r="113" spans="1:25" ht="13.2" x14ac:dyDescent="0.25">
      <c r="A113" s="75">
        <v>112</v>
      </c>
      <c r="B113" s="76">
        <f>Réel!$H$6</f>
        <v>1357.743955995626</v>
      </c>
      <c r="C113" s="77">
        <f>-PMT(Réel!$G$6/12,Réel!$F$6*12,Réel!$C$10)</f>
        <v>1283.368955995626</v>
      </c>
      <c r="D113" s="78">
        <f>F113*(Réel!$G$6/12)</f>
        <v>517.24143509735745</v>
      </c>
      <c r="E113" s="78">
        <f t="shared" si="0"/>
        <v>766.12752089826859</v>
      </c>
      <c r="F113" s="78">
        <f t="shared" si="6"/>
        <v>189234.67137708198</v>
      </c>
      <c r="G113" s="79">
        <f t="shared" si="1"/>
        <v>0.2791060138015925</v>
      </c>
      <c r="J113" s="75">
        <v>112</v>
      </c>
      <c r="K113" s="76">
        <f>Réel!$H$5</f>
        <v>1551.3083213825587</v>
      </c>
      <c r="L113" s="77">
        <f>-PMT(Réel!$G$5/12,Réel!$F$5*12,Réel!$C$10)</f>
        <v>1476.9333213825587</v>
      </c>
      <c r="M113" s="78">
        <f>O113*(Réel!$G$5/12)</f>
        <v>424.91098551346448</v>
      </c>
      <c r="N113" s="78">
        <f t="shared" si="2"/>
        <v>1052.0223358690941</v>
      </c>
      <c r="O113" s="78">
        <f t="shared" si="7"/>
        <v>161358.60209372069</v>
      </c>
      <c r="P113" s="79">
        <f t="shared" si="3"/>
        <v>0.38530056345249264</v>
      </c>
      <c r="S113" s="75">
        <v>112</v>
      </c>
      <c r="T113" s="76">
        <f>Réel!$H$4</f>
        <v>1898.5357636722604</v>
      </c>
      <c r="U113" s="77">
        <f>-PMT(Réel!$G$4/12,Réel!$F$4*12,Réel!$C$10)</f>
        <v>1824.1607636722604</v>
      </c>
      <c r="V113" s="78">
        <f>X113*(Réel!$G$4/12)</f>
        <v>296.59816803130809</v>
      </c>
      <c r="W113" s="78">
        <f t="shared" si="4"/>
        <v>1527.5625956409522</v>
      </c>
      <c r="X113" s="78">
        <f t="shared" si="8"/>
        <v>115183.75457526528</v>
      </c>
      <c r="Y113" s="79">
        <f t="shared" si="5"/>
        <v>0.56120474447517987</v>
      </c>
    </row>
    <row r="114" spans="1:25" ht="13.2" x14ac:dyDescent="0.25">
      <c r="A114" s="70">
        <v>113</v>
      </c>
      <c r="B114" s="71">
        <f>Réel!$H$6</f>
        <v>1357.743955995626</v>
      </c>
      <c r="C114" s="72">
        <f>-PMT(Réel!$G$6/12,Réel!$F$6*12,Réel!$C$10)</f>
        <v>1283.368955995626</v>
      </c>
      <c r="D114" s="73">
        <f>F114*(Réel!$G$6/12)</f>
        <v>515.14735320690215</v>
      </c>
      <c r="E114" s="73">
        <f t="shared" si="0"/>
        <v>768.22160278872389</v>
      </c>
      <c r="F114" s="73">
        <f t="shared" si="6"/>
        <v>188468.54385618371</v>
      </c>
      <c r="G114" s="74">
        <f t="shared" si="1"/>
        <v>0.28202459483358588</v>
      </c>
      <c r="J114" s="70">
        <v>113</v>
      </c>
      <c r="K114" s="71">
        <f>Réel!$H$5</f>
        <v>1551.3083213825587</v>
      </c>
      <c r="L114" s="72">
        <f>-PMT(Réel!$G$5/12,Réel!$F$5*12,Réel!$C$10)</f>
        <v>1476.9333213825587</v>
      </c>
      <c r="M114" s="73">
        <f>O114*(Réel!$G$5/12)</f>
        <v>422.14066002900927</v>
      </c>
      <c r="N114" s="73">
        <f t="shared" si="2"/>
        <v>1054.7926613535494</v>
      </c>
      <c r="O114" s="73">
        <f t="shared" si="7"/>
        <v>160306.57975785161</v>
      </c>
      <c r="P114" s="74">
        <f t="shared" si="3"/>
        <v>0.38930826758913673</v>
      </c>
      <c r="S114" s="70">
        <v>113</v>
      </c>
      <c r="T114" s="71">
        <f>Réel!$H$4</f>
        <v>1898.5357636722604</v>
      </c>
      <c r="U114" s="72">
        <f>-PMT(Réel!$G$4/12,Réel!$F$4*12,Réel!$C$10)</f>
        <v>1824.1607636722604</v>
      </c>
      <c r="V114" s="73">
        <f>X114*(Réel!$G$4/12)</f>
        <v>292.66469434753265</v>
      </c>
      <c r="W114" s="73">
        <f t="shared" si="4"/>
        <v>1531.4960693247276</v>
      </c>
      <c r="X114" s="73">
        <f t="shared" si="8"/>
        <v>113656.19197962433</v>
      </c>
      <c r="Y114" s="74">
        <f t="shared" si="5"/>
        <v>0.56702403055381212</v>
      </c>
    </row>
    <row r="115" spans="1:25" ht="13.2" x14ac:dyDescent="0.25">
      <c r="A115" s="75">
        <v>114</v>
      </c>
      <c r="B115" s="76">
        <f>Réel!$H$6</f>
        <v>1357.743955995626</v>
      </c>
      <c r="C115" s="77">
        <f>-PMT(Réel!$G$6/12,Réel!$F$6*12,Réel!$C$10)</f>
        <v>1283.368955995626</v>
      </c>
      <c r="D115" s="78">
        <f>F115*(Réel!$G$6/12)</f>
        <v>513.04754749261303</v>
      </c>
      <c r="E115" s="78">
        <f t="shared" si="0"/>
        <v>770.321408503013</v>
      </c>
      <c r="F115" s="78">
        <f t="shared" si="6"/>
        <v>187700.32225339499</v>
      </c>
      <c r="G115" s="79">
        <f t="shared" si="1"/>
        <v>0.2849511533204</v>
      </c>
      <c r="J115" s="75">
        <v>114</v>
      </c>
      <c r="K115" s="76">
        <f>Réel!$H$5</f>
        <v>1551.3083213825587</v>
      </c>
      <c r="L115" s="77">
        <f>-PMT(Réel!$G$5/12,Réel!$F$5*12,Réel!$C$10)</f>
        <v>1476.9333213825587</v>
      </c>
      <c r="M115" s="78">
        <f>O115*(Réel!$G$5/12)</f>
        <v>419.36303935411161</v>
      </c>
      <c r="N115" s="78">
        <f t="shared" si="2"/>
        <v>1057.5702820284471</v>
      </c>
      <c r="O115" s="78">
        <f t="shared" si="7"/>
        <v>159251.78709649807</v>
      </c>
      <c r="P115" s="79">
        <f t="shared" si="3"/>
        <v>0.39332652534667401</v>
      </c>
      <c r="S115" s="75">
        <v>114</v>
      </c>
      <c r="T115" s="76">
        <f>Réel!$H$4</f>
        <v>1898.5357636722604</v>
      </c>
      <c r="U115" s="77">
        <f>-PMT(Réel!$G$4/12,Réel!$F$4*12,Réel!$C$10)</f>
        <v>1824.1607636722604</v>
      </c>
      <c r="V115" s="78">
        <f>X115*(Réel!$G$4/12)</f>
        <v>288.72109196902147</v>
      </c>
      <c r="W115" s="78">
        <f t="shared" si="4"/>
        <v>1535.4396717032389</v>
      </c>
      <c r="X115" s="78">
        <f t="shared" si="8"/>
        <v>112124.6959102996</v>
      </c>
      <c r="Y115" s="79">
        <f t="shared" si="5"/>
        <v>0.57285830129409676</v>
      </c>
    </row>
    <row r="116" spans="1:25" ht="13.2" x14ac:dyDescent="0.25">
      <c r="A116" s="70">
        <v>115</v>
      </c>
      <c r="B116" s="71">
        <f>Réel!$H$6</f>
        <v>1357.743955995626</v>
      </c>
      <c r="C116" s="72">
        <f>-PMT(Réel!$G$6/12,Réel!$F$6*12,Réel!$C$10)</f>
        <v>1283.368955995626</v>
      </c>
      <c r="D116" s="73">
        <f>F116*(Réel!$G$6/12)</f>
        <v>510.94200230937145</v>
      </c>
      <c r="E116" s="73">
        <f t="shared" si="0"/>
        <v>772.42695368625459</v>
      </c>
      <c r="F116" s="73">
        <f t="shared" si="6"/>
        <v>186930.00084489197</v>
      </c>
      <c r="G116" s="74">
        <f t="shared" si="1"/>
        <v>0.28788571106707816</v>
      </c>
      <c r="J116" s="70">
        <v>115</v>
      </c>
      <c r="K116" s="71">
        <f>Réel!$H$5</f>
        <v>1551.3083213825587</v>
      </c>
      <c r="L116" s="72">
        <f>-PMT(Réel!$G$5/12,Réel!$F$5*12,Réel!$C$10)</f>
        <v>1476.9333213825587</v>
      </c>
      <c r="M116" s="73">
        <f>O116*(Réel!$G$5/12)</f>
        <v>416.57810427810341</v>
      </c>
      <c r="N116" s="73">
        <f t="shared" si="2"/>
        <v>1060.3552171044553</v>
      </c>
      <c r="O116" s="73">
        <f t="shared" si="7"/>
        <v>158194.21681446963</v>
      </c>
      <c r="P116" s="74">
        <f t="shared" si="3"/>
        <v>0.39735536451630615</v>
      </c>
      <c r="S116" s="70">
        <v>115</v>
      </c>
      <c r="T116" s="71">
        <f>Réel!$H$4</f>
        <v>1898.5357636722604</v>
      </c>
      <c r="U116" s="72">
        <f>-PMT(Réel!$G$4/12,Réel!$F$4*12,Réel!$C$10)</f>
        <v>1824.1607636722604</v>
      </c>
      <c r="V116" s="73">
        <f>X116*(Réel!$G$4/12)</f>
        <v>284.76733481438566</v>
      </c>
      <c r="W116" s="73">
        <f t="shared" si="4"/>
        <v>1539.3934288578748</v>
      </c>
      <c r="X116" s="73">
        <f t="shared" si="8"/>
        <v>110589.25623859637</v>
      </c>
      <c r="Y116" s="74">
        <f t="shared" si="5"/>
        <v>0.5787075952815377</v>
      </c>
    </row>
    <row r="117" spans="1:25" ht="13.2" x14ac:dyDescent="0.25">
      <c r="A117" s="75">
        <v>116</v>
      </c>
      <c r="B117" s="76">
        <f>Réel!$H$6</f>
        <v>1357.743955995626</v>
      </c>
      <c r="C117" s="77">
        <f>-PMT(Réel!$G$6/12,Réel!$F$6*12,Réel!$C$10)</f>
        <v>1283.368955995626</v>
      </c>
      <c r="D117" s="78">
        <f>F117*(Réel!$G$6/12)</f>
        <v>508.83070196929566</v>
      </c>
      <c r="E117" s="78">
        <f t="shared" si="0"/>
        <v>774.53825402633038</v>
      </c>
      <c r="F117" s="78">
        <f t="shared" si="6"/>
        <v>186157.57389120571</v>
      </c>
      <c r="G117" s="79">
        <f t="shared" si="1"/>
        <v>0.29082828993826393</v>
      </c>
      <c r="J117" s="75">
        <v>116</v>
      </c>
      <c r="K117" s="76">
        <f>Réel!$H$5</f>
        <v>1551.3083213825587</v>
      </c>
      <c r="L117" s="77">
        <f>-PMT(Réel!$G$5/12,Réel!$F$5*12,Réel!$C$10)</f>
        <v>1476.9333213825587</v>
      </c>
      <c r="M117" s="78">
        <f>O117*(Réel!$G$5/12)</f>
        <v>413.78583553972834</v>
      </c>
      <c r="N117" s="78">
        <f t="shared" si="2"/>
        <v>1063.1474858428303</v>
      </c>
      <c r="O117" s="78">
        <f t="shared" si="7"/>
        <v>157133.86159736518</v>
      </c>
      <c r="P117" s="79">
        <f t="shared" si="3"/>
        <v>0.40139481296241841</v>
      </c>
      <c r="S117" s="75">
        <v>116</v>
      </c>
      <c r="T117" s="76">
        <f>Réel!$H$4</f>
        <v>1898.5357636722604</v>
      </c>
      <c r="U117" s="77">
        <f>-PMT(Réel!$G$4/12,Réel!$F$4*12,Réel!$C$10)</f>
        <v>1824.1607636722604</v>
      </c>
      <c r="V117" s="78">
        <f>X117*(Réel!$G$4/12)</f>
        <v>280.8033967350766</v>
      </c>
      <c r="W117" s="78">
        <f t="shared" si="4"/>
        <v>1543.3573669371838</v>
      </c>
      <c r="X117" s="78">
        <f t="shared" si="8"/>
        <v>109049.86280973849</v>
      </c>
      <c r="Y117" s="79">
        <f t="shared" si="5"/>
        <v>0.58457195120099614</v>
      </c>
    </row>
    <row r="118" spans="1:25" ht="13.2" x14ac:dyDescent="0.25">
      <c r="A118" s="70">
        <v>117</v>
      </c>
      <c r="B118" s="71">
        <f>Réel!$H$6</f>
        <v>1357.743955995626</v>
      </c>
      <c r="C118" s="72">
        <f>-PMT(Réel!$G$6/12,Réel!$F$6*12,Réel!$C$10)</f>
        <v>1283.368955995626</v>
      </c>
      <c r="D118" s="73">
        <f>F118*(Réel!$G$6/12)</f>
        <v>506.71363074162372</v>
      </c>
      <c r="E118" s="73">
        <f t="shared" si="0"/>
        <v>776.65532525400226</v>
      </c>
      <c r="F118" s="73">
        <f t="shared" si="6"/>
        <v>185383.03563717939</v>
      </c>
      <c r="G118" s="74">
        <f t="shared" si="1"/>
        <v>0.29377891185836424</v>
      </c>
      <c r="J118" s="70">
        <v>117</v>
      </c>
      <c r="K118" s="71">
        <f>Réel!$H$5</f>
        <v>1551.3083213825587</v>
      </c>
      <c r="L118" s="72">
        <f>-PMT(Réel!$G$5/12,Réel!$F$5*12,Réel!$C$10)</f>
        <v>1476.9333213825587</v>
      </c>
      <c r="M118" s="73">
        <f>O118*(Réel!$G$5/12)</f>
        <v>410.98621382700884</v>
      </c>
      <c r="N118" s="73">
        <f t="shared" si="2"/>
        <v>1065.9471075555498</v>
      </c>
      <c r="O118" s="73">
        <f t="shared" si="7"/>
        <v>156070.71411152233</v>
      </c>
      <c r="P118" s="74">
        <f t="shared" si="3"/>
        <v>0.40544489862277211</v>
      </c>
      <c r="S118" s="70">
        <v>117</v>
      </c>
      <c r="T118" s="71">
        <f>Réel!$H$4</f>
        <v>1898.5357636722604</v>
      </c>
      <c r="U118" s="72">
        <f>-PMT(Réel!$G$4/12,Réel!$F$4*12,Réel!$C$10)</f>
        <v>1824.1607636722604</v>
      </c>
      <c r="V118" s="73">
        <f>X118*(Réel!$G$4/12)</f>
        <v>276.8292515152134</v>
      </c>
      <c r="W118" s="73">
        <f t="shared" si="4"/>
        <v>1547.331512157047</v>
      </c>
      <c r="X118" s="73">
        <f t="shared" si="8"/>
        <v>107506.50544280131</v>
      </c>
      <c r="Y118" s="74">
        <f t="shared" si="5"/>
        <v>0.59045140783694738</v>
      </c>
    </row>
    <row r="119" spans="1:25" ht="13.2" x14ac:dyDescent="0.25">
      <c r="A119" s="75">
        <v>118</v>
      </c>
      <c r="B119" s="76">
        <f>Réel!$H$6</f>
        <v>1357.743955995626</v>
      </c>
      <c r="C119" s="77">
        <f>-PMT(Réel!$G$6/12,Réel!$F$6*12,Réel!$C$10)</f>
        <v>1283.368955995626</v>
      </c>
      <c r="D119" s="78">
        <f>F119*(Réel!$G$6/12)</f>
        <v>504.59077285259616</v>
      </c>
      <c r="E119" s="78">
        <f t="shared" si="0"/>
        <v>778.77818314302988</v>
      </c>
      <c r="F119" s="78">
        <f t="shared" si="6"/>
        <v>184606.3803119254</v>
      </c>
      <c r="G119" s="79">
        <f t="shared" si="1"/>
        <v>0.2967375988117128</v>
      </c>
      <c r="J119" s="75">
        <v>118</v>
      </c>
      <c r="K119" s="76">
        <f>Réel!$H$5</f>
        <v>1551.3083213825587</v>
      </c>
      <c r="L119" s="77">
        <f>-PMT(Réel!$G$5/12,Réel!$F$5*12,Réel!$C$10)</f>
        <v>1476.9333213825587</v>
      </c>
      <c r="M119" s="78">
        <f>O119*(Réel!$G$5/12)</f>
        <v>408.17921977711256</v>
      </c>
      <c r="N119" s="78">
        <f t="shared" si="2"/>
        <v>1068.7541016054461</v>
      </c>
      <c r="O119" s="78">
        <f t="shared" si="7"/>
        <v>155004.76700396679</v>
      </c>
      <c r="P119" s="79">
        <f t="shared" si="3"/>
        <v>0.40950564950869794</v>
      </c>
      <c r="S119" s="75">
        <v>118</v>
      </c>
      <c r="T119" s="76">
        <f>Réel!$H$4</f>
        <v>1898.5357636722604</v>
      </c>
      <c r="U119" s="77">
        <f>-PMT(Réel!$G$4/12,Réel!$F$4*12,Réel!$C$10)</f>
        <v>1824.1607636722604</v>
      </c>
      <c r="V119" s="78">
        <f>X119*(Réel!$G$4/12)</f>
        <v>272.844872871409</v>
      </c>
      <c r="W119" s="78">
        <f t="shared" si="4"/>
        <v>1551.3158908008513</v>
      </c>
      <c r="X119" s="78">
        <f t="shared" si="8"/>
        <v>105959.17393064426</v>
      </c>
      <c r="Y119" s="79">
        <f t="shared" si="5"/>
        <v>0.59634600407373617</v>
      </c>
    </row>
    <row r="120" spans="1:25" ht="13.2" x14ac:dyDescent="0.25">
      <c r="A120" s="70">
        <v>119</v>
      </c>
      <c r="B120" s="71">
        <f>Réel!$H$6</f>
        <v>1357.743955995626</v>
      </c>
      <c r="C120" s="72">
        <f>-PMT(Réel!$G$6/12,Réel!$F$6*12,Réel!$C$10)</f>
        <v>1283.368955995626</v>
      </c>
      <c r="D120" s="73">
        <f>F120*(Réel!$G$6/12)</f>
        <v>502.46211248533854</v>
      </c>
      <c r="E120" s="73">
        <f t="shared" si="0"/>
        <v>780.90684351028744</v>
      </c>
      <c r="F120" s="73">
        <f t="shared" si="6"/>
        <v>183827.60212878237</v>
      </c>
      <c r="G120" s="74">
        <f t="shared" si="1"/>
        <v>0.29970437284273388</v>
      </c>
      <c r="J120" s="70">
        <v>119</v>
      </c>
      <c r="K120" s="71">
        <f>Réel!$H$5</f>
        <v>1551.3083213825587</v>
      </c>
      <c r="L120" s="72">
        <f>-PMT(Réel!$G$5/12,Réel!$F$5*12,Réel!$C$10)</f>
        <v>1476.9333213825587</v>
      </c>
      <c r="M120" s="73">
        <f>O120*(Réel!$G$5/12)</f>
        <v>405.36483397621822</v>
      </c>
      <c r="N120" s="73">
        <f t="shared" si="2"/>
        <v>1071.5684874063404</v>
      </c>
      <c r="O120" s="73">
        <f t="shared" si="7"/>
        <v>153936.01290236134</v>
      </c>
      <c r="P120" s="74">
        <f t="shared" si="3"/>
        <v>0.41357709370529017</v>
      </c>
      <c r="S120" s="70">
        <v>119</v>
      </c>
      <c r="T120" s="71">
        <f>Réel!$H$4</f>
        <v>1898.5357636722604</v>
      </c>
      <c r="U120" s="72">
        <f>-PMT(Réel!$G$4/12,Réel!$F$4*12,Réel!$C$10)</f>
        <v>1824.1607636722604</v>
      </c>
      <c r="V120" s="73">
        <f>X120*(Réel!$G$4/12)</f>
        <v>268.85023445259679</v>
      </c>
      <c r="W120" s="73">
        <f t="shared" si="4"/>
        <v>1555.3105292196635</v>
      </c>
      <c r="X120" s="73">
        <f t="shared" si="8"/>
        <v>104407.85803984341</v>
      </c>
      <c r="Y120" s="74">
        <f t="shared" si="5"/>
        <v>0.60225577889583459</v>
      </c>
    </row>
    <row r="121" spans="1:25" ht="13.2" x14ac:dyDescent="0.25">
      <c r="A121" s="75">
        <v>120</v>
      </c>
      <c r="B121" s="76">
        <f>Réel!$H$6</f>
        <v>1357.743955995626</v>
      </c>
      <c r="C121" s="77">
        <f>-PMT(Réel!$G$6/12,Réel!$F$6*12,Réel!$C$10)</f>
        <v>1283.368955995626</v>
      </c>
      <c r="D121" s="78">
        <f>F121*(Réel!$G$6/12)</f>
        <v>500.32763377974379</v>
      </c>
      <c r="E121" s="78">
        <f t="shared" si="0"/>
        <v>783.04132221588225</v>
      </c>
      <c r="F121" s="78">
        <f t="shared" si="6"/>
        <v>183046.69528527209</v>
      </c>
      <c r="G121" s="79">
        <f t="shared" si="1"/>
        <v>0.30267925605610635</v>
      </c>
      <c r="J121" s="75">
        <v>120</v>
      </c>
      <c r="K121" s="76">
        <f>Réel!$H$5</f>
        <v>1551.3083213825587</v>
      </c>
      <c r="L121" s="77">
        <f>-PMT(Réel!$G$5/12,Réel!$F$5*12,Réel!$C$10)</f>
        <v>1476.9333213825587</v>
      </c>
      <c r="M121" s="78">
        <f>O121*(Réel!$G$5/12)</f>
        <v>402.54303695938154</v>
      </c>
      <c r="N121" s="78">
        <f t="shared" si="2"/>
        <v>1074.390284423177</v>
      </c>
      <c r="O121" s="78">
        <f t="shared" si="7"/>
        <v>152864.44441495501</v>
      </c>
      <c r="P121" s="79">
        <f t="shared" si="3"/>
        <v>0.41765925937159998</v>
      </c>
      <c r="S121" s="75">
        <v>120</v>
      </c>
      <c r="T121" s="76">
        <f>Réel!$H$4</f>
        <v>1898.5357636722604</v>
      </c>
      <c r="U121" s="77">
        <f>-PMT(Réel!$G$4/12,Réel!$F$4*12,Réel!$C$10)</f>
        <v>1824.1607636722604</v>
      </c>
      <c r="V121" s="78">
        <f>X121*(Réel!$G$4/12)</f>
        <v>264.84530983985616</v>
      </c>
      <c r="W121" s="78">
        <f t="shared" si="4"/>
        <v>1559.3154538324043</v>
      </c>
      <c r="X121" s="78">
        <f t="shared" si="8"/>
        <v>102852.54751062374</v>
      </c>
      <c r="Y121" s="79">
        <f t="shared" si="5"/>
        <v>0.60818077138810001</v>
      </c>
    </row>
    <row r="122" spans="1:25" ht="13.2" x14ac:dyDescent="0.25">
      <c r="A122" s="70">
        <v>121</v>
      </c>
      <c r="B122" s="71">
        <f>Réel!$H$6</f>
        <v>1357.743955995626</v>
      </c>
      <c r="C122" s="72">
        <f>-PMT(Réel!$G$6/12,Réel!$F$6*12,Réel!$C$10)</f>
        <v>1283.368955995626</v>
      </c>
      <c r="D122" s="73">
        <f>F122*(Réel!$G$6/12)</f>
        <v>498.18732083235375</v>
      </c>
      <c r="E122" s="73">
        <f t="shared" si="0"/>
        <v>785.18163516327229</v>
      </c>
      <c r="F122" s="73">
        <f t="shared" si="6"/>
        <v>182263.65396305622</v>
      </c>
      <c r="G122" s="74">
        <f t="shared" si="1"/>
        <v>0.30566227061692874</v>
      </c>
      <c r="J122" s="70">
        <v>121</v>
      </c>
      <c r="K122" s="71">
        <f>Réel!$H$5</f>
        <v>1551.3083213825587</v>
      </c>
      <c r="L122" s="72">
        <f>-PMT(Réel!$G$5/12,Réel!$F$5*12,Réel!$C$10)</f>
        <v>1476.9333213825587</v>
      </c>
      <c r="M122" s="73">
        <f>O122*(Réel!$G$5/12)</f>
        <v>399.71380921040054</v>
      </c>
      <c r="N122" s="73">
        <f t="shared" si="2"/>
        <v>1077.2195121721581</v>
      </c>
      <c r="O122" s="73">
        <f t="shared" si="7"/>
        <v>151790.05413053185</v>
      </c>
      <c r="P122" s="74">
        <f t="shared" si="3"/>
        <v>0.42175217474083104</v>
      </c>
      <c r="S122" s="70">
        <v>121</v>
      </c>
      <c r="T122" s="71">
        <f>Réel!$H$4</f>
        <v>1898.5357636722604</v>
      </c>
      <c r="U122" s="72">
        <f>-PMT(Réel!$G$4/12,Réel!$F$4*12,Réel!$C$10)</f>
        <v>1824.1607636722604</v>
      </c>
      <c r="V122" s="73">
        <f>X122*(Réel!$G$4/12)</f>
        <v>260.83007254623772</v>
      </c>
      <c r="W122" s="73">
        <f t="shared" si="4"/>
        <v>1563.3306911260227</v>
      </c>
      <c r="X122" s="73">
        <f t="shared" si="8"/>
        <v>101293.23205679134</v>
      </c>
      <c r="Y122" s="74">
        <f t="shared" si="5"/>
        <v>0.61412102073603303</v>
      </c>
    </row>
    <row r="123" spans="1:25" ht="13.2" x14ac:dyDescent="0.25">
      <c r="A123" s="75">
        <v>122</v>
      </c>
      <c r="B123" s="76">
        <f>Réel!$H$6</f>
        <v>1357.743955995626</v>
      </c>
      <c r="C123" s="77">
        <f>-PMT(Réel!$G$6/12,Réel!$F$6*12,Réel!$C$10)</f>
        <v>1283.368955995626</v>
      </c>
      <c r="D123" s="78">
        <f>F123*(Réel!$G$6/12)</f>
        <v>496.04115769624082</v>
      </c>
      <c r="E123" s="78">
        <f t="shared" si="0"/>
        <v>787.32779829938522</v>
      </c>
      <c r="F123" s="78">
        <f t="shared" si="6"/>
        <v>181478.47232789296</v>
      </c>
      <c r="G123" s="79">
        <f t="shared" si="1"/>
        <v>0.30865343875088391</v>
      </c>
      <c r="J123" s="75">
        <v>122</v>
      </c>
      <c r="K123" s="76">
        <f>Réel!$H$5</f>
        <v>1551.3083213825587</v>
      </c>
      <c r="L123" s="77">
        <f>-PMT(Réel!$G$5/12,Réel!$F$5*12,Réel!$C$10)</f>
        <v>1476.9333213825587</v>
      </c>
      <c r="M123" s="78">
        <f>O123*(Réel!$G$5/12)</f>
        <v>396.87713116168055</v>
      </c>
      <c r="N123" s="78">
        <f t="shared" si="2"/>
        <v>1080.0561902208781</v>
      </c>
      <c r="O123" s="78">
        <f t="shared" si="7"/>
        <v>150712.83461835969</v>
      </c>
      <c r="P123" s="79">
        <f t="shared" si="3"/>
        <v>0.42585586812053455</v>
      </c>
      <c r="S123" s="75">
        <v>122</v>
      </c>
      <c r="T123" s="76">
        <f>Réel!$H$4</f>
        <v>1898.5357636722604</v>
      </c>
      <c r="U123" s="77">
        <f>-PMT(Réel!$G$4/12,Réel!$F$4*12,Réel!$C$10)</f>
        <v>1824.1607636722604</v>
      </c>
      <c r="V123" s="78">
        <f>X123*(Réel!$G$4/12)</f>
        <v>256.80449601658819</v>
      </c>
      <c r="W123" s="78">
        <f t="shared" si="4"/>
        <v>1567.3562676556721</v>
      </c>
      <c r="X123" s="78">
        <f t="shared" si="8"/>
        <v>99729.901365665311</v>
      </c>
      <c r="Y123" s="79">
        <f t="shared" si="5"/>
        <v>0.62007656622603691</v>
      </c>
    </row>
    <row r="124" spans="1:25" ht="13.2" x14ac:dyDescent="0.25">
      <c r="A124" s="70">
        <v>123</v>
      </c>
      <c r="B124" s="71">
        <f>Réel!$H$6</f>
        <v>1357.743955995626</v>
      </c>
      <c r="C124" s="72">
        <f>-PMT(Réel!$G$6/12,Réel!$F$6*12,Réel!$C$10)</f>
        <v>1283.368955995626</v>
      </c>
      <c r="D124" s="73">
        <f>F124*(Réel!$G$6/12)</f>
        <v>493.88912838088919</v>
      </c>
      <c r="E124" s="73">
        <f t="shared" si="0"/>
        <v>789.47982761473691</v>
      </c>
      <c r="F124" s="73">
        <f t="shared" si="6"/>
        <v>180691.14452959358</v>
      </c>
      <c r="G124" s="74">
        <f t="shared" si="1"/>
        <v>0.31165278274440544</v>
      </c>
      <c r="J124" s="70">
        <v>123</v>
      </c>
      <c r="K124" s="71">
        <f>Réel!$H$5</f>
        <v>1551.3083213825587</v>
      </c>
      <c r="L124" s="72">
        <f>-PMT(Réel!$G$5/12,Réel!$F$5*12,Réel!$C$10)</f>
        <v>1476.9333213825587</v>
      </c>
      <c r="M124" s="73">
        <f>O124*(Réel!$G$5/12)</f>
        <v>394.0329831940989</v>
      </c>
      <c r="N124" s="73">
        <f t="shared" si="2"/>
        <v>1082.9003381884597</v>
      </c>
      <c r="O124" s="73">
        <f t="shared" si="7"/>
        <v>149632.77842813882</v>
      </c>
      <c r="P124" s="74">
        <f t="shared" si="3"/>
        <v>0.42997036789280452</v>
      </c>
      <c r="S124" s="70">
        <v>123</v>
      </c>
      <c r="T124" s="71">
        <f>Réel!$H$4</f>
        <v>1898.5357636722604</v>
      </c>
      <c r="U124" s="72">
        <f>-PMT(Réel!$G$4/12,Réel!$F$4*12,Réel!$C$10)</f>
        <v>1824.1607636722604</v>
      </c>
      <c r="V124" s="73">
        <f>X124*(Réel!$G$4/12)</f>
        <v>252.76855362737481</v>
      </c>
      <c r="W124" s="73">
        <f t="shared" si="4"/>
        <v>1571.3922100448856</v>
      </c>
      <c r="X124" s="73">
        <f t="shared" si="8"/>
        <v>98162.545098009636</v>
      </c>
      <c r="Y124" s="74">
        <f t="shared" si="5"/>
        <v>0.62604744724567762</v>
      </c>
    </row>
    <row r="125" spans="1:25" ht="13.2" x14ac:dyDescent="0.25">
      <c r="A125" s="75">
        <v>124</v>
      </c>
      <c r="B125" s="76">
        <f>Réel!$H$6</f>
        <v>1357.743955995626</v>
      </c>
      <c r="C125" s="77">
        <f>-PMT(Réel!$G$6/12,Réel!$F$6*12,Réel!$C$10)</f>
        <v>1283.368955995626</v>
      </c>
      <c r="D125" s="78">
        <f>F125*(Réel!$G$6/12)</f>
        <v>491.73121685207559</v>
      </c>
      <c r="E125" s="78">
        <f t="shared" si="0"/>
        <v>791.63773914355045</v>
      </c>
      <c r="F125" s="78">
        <f t="shared" si="6"/>
        <v>179901.66470197885</v>
      </c>
      <c r="G125" s="79">
        <f t="shared" si="1"/>
        <v>0.31466032494484253</v>
      </c>
      <c r="J125" s="75">
        <v>124</v>
      </c>
      <c r="K125" s="76">
        <f>Réel!$H$5</f>
        <v>1551.3083213825587</v>
      </c>
      <c r="L125" s="77">
        <f>-PMT(Réel!$G$5/12,Réel!$F$5*12,Réel!$C$10)</f>
        <v>1476.9333213825587</v>
      </c>
      <c r="M125" s="78">
        <f>O125*(Réel!$G$5/12)</f>
        <v>391.18134563686931</v>
      </c>
      <c r="N125" s="78">
        <f t="shared" si="2"/>
        <v>1085.7519757456894</v>
      </c>
      <c r="O125" s="78">
        <f t="shared" si="7"/>
        <v>148549.87808995036</v>
      </c>
      <c r="P125" s="79">
        <f t="shared" si="3"/>
        <v>0.43409570251447482</v>
      </c>
      <c r="S125" s="75">
        <v>124</v>
      </c>
      <c r="T125" s="76">
        <f>Réel!$H$4</f>
        <v>1898.5357636722604</v>
      </c>
      <c r="U125" s="77">
        <f>-PMT(Réel!$G$4/12,Réel!$F$4*12,Réel!$C$10)</f>
        <v>1824.1607636722604</v>
      </c>
      <c r="V125" s="78">
        <f>X125*(Réel!$G$4/12)</f>
        <v>248.72221868650925</v>
      </c>
      <c r="W125" s="78">
        <f t="shared" si="4"/>
        <v>1575.4385449857512</v>
      </c>
      <c r="X125" s="78">
        <f t="shared" si="8"/>
        <v>96591.152887964752</v>
      </c>
      <c r="Y125" s="79">
        <f t="shared" si="5"/>
        <v>0.63203370328394382</v>
      </c>
    </row>
    <row r="126" spans="1:25" ht="13.2" x14ac:dyDescent="0.25">
      <c r="A126" s="70">
        <v>125</v>
      </c>
      <c r="B126" s="71">
        <f>Réel!$H$6</f>
        <v>1357.743955995626</v>
      </c>
      <c r="C126" s="72">
        <f>-PMT(Réel!$G$6/12,Réel!$F$6*12,Réel!$C$10)</f>
        <v>1283.368955995626</v>
      </c>
      <c r="D126" s="73">
        <f>F126*(Réel!$G$6/12)</f>
        <v>489.56740703174989</v>
      </c>
      <c r="E126" s="73">
        <f t="shared" si="0"/>
        <v>793.80154896387614</v>
      </c>
      <c r="F126" s="73">
        <f t="shared" si="6"/>
        <v>179110.02696283531</v>
      </c>
      <c r="G126" s="74">
        <f t="shared" si="1"/>
        <v>0.31767608776062739</v>
      </c>
      <c r="J126" s="70">
        <v>125</v>
      </c>
      <c r="K126" s="71">
        <f>Réel!$H$5</f>
        <v>1551.3083213825587</v>
      </c>
      <c r="L126" s="72">
        <f>-PMT(Réel!$G$5/12,Réel!$F$5*12,Réel!$C$10)</f>
        <v>1476.9333213825587</v>
      </c>
      <c r="M126" s="73">
        <f>O126*(Réel!$G$5/12)</f>
        <v>388.32219876740567</v>
      </c>
      <c r="N126" s="73">
        <f t="shared" si="2"/>
        <v>1088.6111226151529</v>
      </c>
      <c r="O126" s="73">
        <f t="shared" si="7"/>
        <v>147464.12611420467</v>
      </c>
      <c r="P126" s="74">
        <f t="shared" si="3"/>
        <v>0.43823190051731553</v>
      </c>
      <c r="S126" s="70">
        <v>125</v>
      </c>
      <c r="T126" s="71">
        <f>Réel!$H$4</f>
        <v>1898.5357636722604</v>
      </c>
      <c r="U126" s="72">
        <f>-PMT(Réel!$G$4/12,Réel!$F$4*12,Réel!$C$10)</f>
        <v>1824.1607636722604</v>
      </c>
      <c r="V126" s="73">
        <f>X126*(Réel!$G$4/12)</f>
        <v>244.66546443317094</v>
      </c>
      <c r="W126" s="73">
        <f t="shared" si="4"/>
        <v>1579.4952992390895</v>
      </c>
      <c r="X126" s="73">
        <f t="shared" si="8"/>
        <v>95015.714342979001</v>
      </c>
      <c r="Y126" s="74">
        <f t="shared" si="5"/>
        <v>0.63803537393150855</v>
      </c>
    </row>
    <row r="127" spans="1:25" ht="13.2" x14ac:dyDescent="0.25">
      <c r="A127" s="75">
        <v>126</v>
      </c>
      <c r="B127" s="76">
        <f>Réel!$H$6</f>
        <v>1357.743955995626</v>
      </c>
      <c r="C127" s="77">
        <f>-PMT(Réel!$G$6/12,Réel!$F$6*12,Réel!$C$10)</f>
        <v>1283.368955995626</v>
      </c>
      <c r="D127" s="78">
        <f>F127*(Réel!$G$6/12)</f>
        <v>487.39768279791531</v>
      </c>
      <c r="E127" s="78">
        <f t="shared" si="0"/>
        <v>795.97127319771073</v>
      </c>
      <c r="F127" s="78">
        <f t="shared" si="6"/>
        <v>178316.22541387143</v>
      </c>
      <c r="G127" s="79">
        <f t="shared" si="1"/>
        <v>0.32070009366144214</v>
      </c>
      <c r="J127" s="75">
        <v>126</v>
      </c>
      <c r="K127" s="76">
        <f>Réel!$H$5</f>
        <v>1551.3083213825587</v>
      </c>
      <c r="L127" s="77">
        <f>-PMT(Réel!$G$5/12,Réel!$F$5*12,Réel!$C$10)</f>
        <v>1476.9333213825587</v>
      </c>
      <c r="M127" s="78">
        <f>O127*(Réel!$G$5/12)</f>
        <v>385.4555228111858</v>
      </c>
      <c r="N127" s="78">
        <f t="shared" si="2"/>
        <v>1091.4777985713729</v>
      </c>
      <c r="O127" s="78">
        <f t="shared" si="7"/>
        <v>146375.51499158953</v>
      </c>
      <c r="P127" s="79">
        <f t="shared" si="3"/>
        <v>0.44237899050823037</v>
      </c>
      <c r="S127" s="75">
        <v>126</v>
      </c>
      <c r="T127" s="76">
        <f>Réel!$H$4</f>
        <v>1898.5357636722604</v>
      </c>
      <c r="U127" s="77">
        <f>-PMT(Réel!$G$4/12,Réel!$F$4*12,Réel!$C$10)</f>
        <v>1824.1607636722604</v>
      </c>
      <c r="V127" s="78">
        <f>X127*(Réel!$G$4/12)</f>
        <v>240.59826403763029</v>
      </c>
      <c r="W127" s="78">
        <f t="shared" si="4"/>
        <v>1583.5624996346301</v>
      </c>
      <c r="X127" s="78">
        <f t="shared" si="8"/>
        <v>93436.219043739911</v>
      </c>
      <c r="Y127" s="79">
        <f t="shared" si="5"/>
        <v>0.64405249888099081</v>
      </c>
    </row>
    <row r="128" spans="1:25" ht="13.2" x14ac:dyDescent="0.25">
      <c r="A128" s="70">
        <v>127</v>
      </c>
      <c r="B128" s="71">
        <f>Réel!$H$6</f>
        <v>1357.743955995626</v>
      </c>
      <c r="C128" s="72">
        <f>-PMT(Réel!$G$6/12,Réel!$F$6*12,Réel!$C$10)</f>
        <v>1283.368955995626</v>
      </c>
      <c r="D128" s="73">
        <f>F128*(Réel!$G$6/12)</f>
        <v>485.22202798450826</v>
      </c>
      <c r="E128" s="73">
        <f t="shared" si="0"/>
        <v>798.14692801111778</v>
      </c>
      <c r="F128" s="73">
        <f t="shared" si="6"/>
        <v>177520.25414067373</v>
      </c>
      <c r="G128" s="74">
        <f t="shared" si="1"/>
        <v>0.32373236517838577</v>
      </c>
      <c r="J128" s="70">
        <v>127</v>
      </c>
      <c r="K128" s="71">
        <f>Réel!$H$5</f>
        <v>1551.3083213825587</v>
      </c>
      <c r="L128" s="72">
        <f>-PMT(Réel!$G$5/12,Réel!$F$5*12,Réel!$C$10)</f>
        <v>1476.9333213825587</v>
      </c>
      <c r="M128" s="73">
        <f>O128*(Réel!$G$5/12)</f>
        <v>382.58129794161448</v>
      </c>
      <c r="N128" s="73">
        <f t="shared" si="2"/>
        <v>1094.3520234409443</v>
      </c>
      <c r="O128" s="73">
        <f t="shared" si="7"/>
        <v>145284.03719301816</v>
      </c>
      <c r="P128" s="74">
        <f t="shared" si="3"/>
        <v>0.44653700116945461</v>
      </c>
      <c r="S128" s="70">
        <v>127</v>
      </c>
      <c r="T128" s="71">
        <f>Réel!$H$4</f>
        <v>1898.5357636722604</v>
      </c>
      <c r="U128" s="72">
        <f>-PMT(Réel!$G$4/12,Réel!$F$4*12,Réel!$C$10)</f>
        <v>1824.1607636722604</v>
      </c>
      <c r="V128" s="73">
        <f>X128*(Réel!$G$4/12)</f>
        <v>236.52059060107109</v>
      </c>
      <c r="W128" s="73">
        <f t="shared" si="4"/>
        <v>1587.6401730711893</v>
      </c>
      <c r="X128" s="73">
        <f t="shared" si="8"/>
        <v>91852.656544105281</v>
      </c>
      <c r="Y128" s="74">
        <f t="shared" si="5"/>
        <v>0.65008511792721801</v>
      </c>
    </row>
    <row r="129" spans="1:25" ht="13.2" x14ac:dyDescent="0.25">
      <c r="A129" s="75">
        <v>128</v>
      </c>
      <c r="B129" s="76">
        <f>Réel!$H$6</f>
        <v>1357.743955995626</v>
      </c>
      <c r="C129" s="77">
        <f>-PMT(Réel!$G$6/12,Réel!$F$6*12,Réel!$C$10)</f>
        <v>1283.368955995626</v>
      </c>
      <c r="D129" s="78">
        <f>F129*(Réel!$G$6/12)</f>
        <v>483.04042638127788</v>
      </c>
      <c r="E129" s="78">
        <f t="shared" si="0"/>
        <v>800.3285296143481</v>
      </c>
      <c r="F129" s="78">
        <f t="shared" si="6"/>
        <v>176722.10721266261</v>
      </c>
      <c r="G129" s="79">
        <f t="shared" si="1"/>
        <v>0.32677292490414245</v>
      </c>
      <c r="J129" s="75">
        <v>128</v>
      </c>
      <c r="K129" s="76">
        <f>Réel!$H$5</f>
        <v>1551.3083213825587</v>
      </c>
      <c r="L129" s="77">
        <f>-PMT(Réel!$G$5/12,Réel!$F$5*12,Réel!$C$10)</f>
        <v>1476.9333213825587</v>
      </c>
      <c r="M129" s="78">
        <f>O129*(Réel!$G$5/12)</f>
        <v>379.6995042798867</v>
      </c>
      <c r="N129" s="78">
        <f t="shared" si="2"/>
        <v>1097.233817102672</v>
      </c>
      <c r="O129" s="78">
        <f t="shared" si="7"/>
        <v>144189.68516957722</v>
      </c>
      <c r="P129" s="79">
        <f t="shared" si="3"/>
        <v>0.4507059612587534</v>
      </c>
      <c r="S129" s="75">
        <v>128</v>
      </c>
      <c r="T129" s="76">
        <f>Réel!$H$4</f>
        <v>1898.5357636722604</v>
      </c>
      <c r="U129" s="77">
        <f>-PMT(Réel!$G$4/12,Réel!$F$4*12,Réel!$C$10)</f>
        <v>1824.1607636722604</v>
      </c>
      <c r="V129" s="78">
        <f>X129*(Réel!$G$4/12)</f>
        <v>232.43241715541276</v>
      </c>
      <c r="W129" s="78">
        <f t="shared" si="4"/>
        <v>1591.7283465168475</v>
      </c>
      <c r="X129" s="78">
        <f t="shared" si="8"/>
        <v>90265.016371034086</v>
      </c>
      <c r="Y129" s="79">
        <f t="shared" si="5"/>
        <v>0.65613327096748919</v>
      </c>
    </row>
    <row r="130" spans="1:25" ht="13.2" x14ac:dyDescent="0.25">
      <c r="A130" s="70">
        <v>129</v>
      </c>
      <c r="B130" s="71">
        <f>Réel!$H$6</f>
        <v>1357.743955995626</v>
      </c>
      <c r="C130" s="72">
        <f>-PMT(Réel!$G$6/12,Réel!$F$6*12,Réel!$C$10)</f>
        <v>1283.368955995626</v>
      </c>
      <c r="D130" s="73">
        <f>F130*(Réel!$G$6/12)</f>
        <v>480.85286173366535</v>
      </c>
      <c r="E130" s="73">
        <f t="shared" si="0"/>
        <v>802.51609426196069</v>
      </c>
      <c r="F130" s="73">
        <f t="shared" si="6"/>
        <v>175921.77868304827</v>
      </c>
      <c r="G130" s="74">
        <f t="shared" si="1"/>
        <v>0.32982179549314949</v>
      </c>
      <c r="J130" s="70">
        <v>129</v>
      </c>
      <c r="K130" s="71">
        <f>Réel!$H$5</f>
        <v>1551.3083213825587</v>
      </c>
      <c r="L130" s="72">
        <f>-PMT(Réel!$G$5/12,Réel!$F$5*12,Réel!$C$10)</f>
        <v>1476.9333213825587</v>
      </c>
      <c r="M130" s="73">
        <f>O130*(Réel!$G$5/12)</f>
        <v>376.81012189484966</v>
      </c>
      <c r="N130" s="73">
        <f t="shared" si="2"/>
        <v>1100.1231994877089</v>
      </c>
      <c r="O130" s="73">
        <f t="shared" si="7"/>
        <v>143092.45135247454</v>
      </c>
      <c r="P130" s="74">
        <f t="shared" si="3"/>
        <v>0.45488589960962078</v>
      </c>
      <c r="S130" s="70">
        <v>129</v>
      </c>
      <c r="T130" s="71">
        <f>Réel!$H$4</f>
        <v>1898.5357636722604</v>
      </c>
      <c r="U130" s="72">
        <f>-PMT(Réel!$G$4/12,Réel!$F$4*12,Réel!$C$10)</f>
        <v>1824.1607636722604</v>
      </c>
      <c r="V130" s="73">
        <f>X130*(Réel!$G$4/12)</f>
        <v>228.3337166631319</v>
      </c>
      <c r="W130" s="73">
        <f t="shared" si="4"/>
        <v>1595.8270470091284</v>
      </c>
      <c r="X130" s="73">
        <f t="shared" si="8"/>
        <v>88673.288024517242</v>
      </c>
      <c r="Y130" s="74">
        <f t="shared" si="5"/>
        <v>0.66219699800183907</v>
      </c>
    </row>
    <row r="131" spans="1:25" ht="13.2" x14ac:dyDescent="0.25">
      <c r="A131" s="75">
        <v>130</v>
      </c>
      <c r="B131" s="76">
        <f>Réel!$H$6</f>
        <v>1357.743955995626</v>
      </c>
      <c r="C131" s="77">
        <f>-PMT(Réel!$G$6/12,Réel!$F$6*12,Réel!$C$10)</f>
        <v>1283.368955995626</v>
      </c>
      <c r="D131" s="78">
        <f>F131*(Réel!$G$6/12)</f>
        <v>478.65931774268267</v>
      </c>
      <c r="E131" s="78">
        <f t="shared" si="0"/>
        <v>804.70963825294336</v>
      </c>
      <c r="F131" s="78">
        <f t="shared" si="6"/>
        <v>175119.26258878631</v>
      </c>
      <c r="G131" s="79">
        <f t="shared" si="1"/>
        <v>0.33287899966176648</v>
      </c>
      <c r="J131" s="75">
        <v>130</v>
      </c>
      <c r="K131" s="76">
        <f>Réel!$H$5</f>
        <v>1551.3083213825587</v>
      </c>
      <c r="L131" s="77">
        <f>-PMT(Réel!$G$5/12,Réel!$F$5*12,Réel!$C$10)</f>
        <v>1476.9333213825587</v>
      </c>
      <c r="M131" s="78">
        <f>O131*(Réel!$G$5/12)</f>
        <v>373.91313080286534</v>
      </c>
      <c r="N131" s="78">
        <f t="shared" si="2"/>
        <v>1103.0201905796935</v>
      </c>
      <c r="O131" s="78">
        <f t="shared" si="7"/>
        <v>141992.32815298683</v>
      </c>
      <c r="P131" s="79">
        <f t="shared" si="3"/>
        <v>0.45907684513147873</v>
      </c>
      <c r="S131" s="75">
        <v>130</v>
      </c>
      <c r="T131" s="76">
        <f>Réel!$H$4</f>
        <v>1898.5357636722604</v>
      </c>
      <c r="U131" s="77">
        <f>-PMT(Réel!$G$4/12,Réel!$F$4*12,Réel!$C$10)</f>
        <v>1824.1607636722604</v>
      </c>
      <c r="V131" s="78">
        <f>X131*(Réel!$G$4/12)</f>
        <v>224.2244620170834</v>
      </c>
      <c r="W131" s="78">
        <f t="shared" si="4"/>
        <v>1599.936301655177</v>
      </c>
      <c r="X131" s="78">
        <f t="shared" si="8"/>
        <v>87077.460977508119</v>
      </c>
      <c r="Y131" s="79">
        <f t="shared" si="5"/>
        <v>0.66827633913330242</v>
      </c>
    </row>
    <row r="132" spans="1:25" ht="13.2" x14ac:dyDescent="0.25">
      <c r="A132" s="70">
        <v>131</v>
      </c>
      <c r="B132" s="71">
        <f>Réel!$H$6</f>
        <v>1357.743955995626</v>
      </c>
      <c r="C132" s="72">
        <f>-PMT(Réel!$G$6/12,Réel!$F$6*12,Réel!$C$10)</f>
        <v>1283.368955995626</v>
      </c>
      <c r="D132" s="73">
        <f>F132*(Réel!$G$6/12)</f>
        <v>476.45977806479129</v>
      </c>
      <c r="E132" s="73">
        <f t="shared" si="0"/>
        <v>806.90917793083474</v>
      </c>
      <c r="F132" s="73">
        <f t="shared" si="6"/>
        <v>174314.55295053337</v>
      </c>
      <c r="G132" s="74">
        <f t="shared" si="1"/>
        <v>0.33594456018844432</v>
      </c>
      <c r="J132" s="70">
        <v>131</v>
      </c>
      <c r="K132" s="71">
        <f>Réel!$H$5</f>
        <v>1551.3083213825587</v>
      </c>
      <c r="L132" s="72">
        <f>-PMT(Réel!$G$5/12,Réel!$F$5*12,Réel!$C$10)</f>
        <v>1476.9333213825587</v>
      </c>
      <c r="M132" s="73">
        <f>O132*(Réel!$G$5/12)</f>
        <v>371.00851096767212</v>
      </c>
      <c r="N132" s="73">
        <f t="shared" si="2"/>
        <v>1105.9248104148865</v>
      </c>
      <c r="O132" s="73">
        <f t="shared" si="7"/>
        <v>140889.30796240713</v>
      </c>
      <c r="P132" s="74">
        <f t="shared" si="3"/>
        <v>0.46327882680987764</v>
      </c>
      <c r="S132" s="70">
        <v>131</v>
      </c>
      <c r="T132" s="71">
        <f>Réel!$H$4</f>
        <v>1898.5357636722604</v>
      </c>
      <c r="U132" s="72">
        <f>-PMT(Réel!$G$4/12,Réel!$F$4*12,Réel!$C$10)</f>
        <v>1824.1607636722604</v>
      </c>
      <c r="V132" s="73">
        <f>X132*(Réel!$G$4/12)</f>
        <v>220.10462604032134</v>
      </c>
      <c r="W132" s="73">
        <f t="shared" si="4"/>
        <v>1604.056137631939</v>
      </c>
      <c r="X132" s="73">
        <f t="shared" si="8"/>
        <v>85477.524675852939</v>
      </c>
      <c r="Y132" s="74">
        <f t="shared" si="5"/>
        <v>0.67437133456817921</v>
      </c>
    </row>
    <row r="133" spans="1:25" ht="13.2" x14ac:dyDescent="0.25">
      <c r="A133" s="75">
        <v>132</v>
      </c>
      <c r="B133" s="76">
        <f>Réel!$H$6</f>
        <v>1357.743955995626</v>
      </c>
      <c r="C133" s="77">
        <f>-PMT(Réel!$G$6/12,Réel!$F$6*12,Réel!$C$10)</f>
        <v>1283.368955995626</v>
      </c>
      <c r="D133" s="78">
        <f>F133*(Réel!$G$6/12)</f>
        <v>474.25422631178037</v>
      </c>
      <c r="E133" s="78">
        <f t="shared" si="0"/>
        <v>809.11472968384567</v>
      </c>
      <c r="F133" s="78">
        <f t="shared" si="6"/>
        <v>173507.64377260255</v>
      </c>
      <c r="G133" s="79">
        <f t="shared" si="1"/>
        <v>0.3390184999138951</v>
      </c>
      <c r="J133" s="75">
        <v>132</v>
      </c>
      <c r="K133" s="76">
        <f>Réel!$H$5</f>
        <v>1551.3083213825587</v>
      </c>
      <c r="L133" s="77">
        <f>-PMT(Réel!$G$5/12,Réel!$F$5*12,Réel!$C$10)</f>
        <v>1476.9333213825587</v>
      </c>
      <c r="M133" s="78">
        <f>O133*(Réel!$G$5/12)</f>
        <v>368.09624230024622</v>
      </c>
      <c r="N133" s="78">
        <f t="shared" si="2"/>
        <v>1108.8370790823124</v>
      </c>
      <c r="O133" s="78">
        <f t="shared" si="7"/>
        <v>139783.38315199222</v>
      </c>
      <c r="P133" s="79">
        <f t="shared" si="3"/>
        <v>0.46749187370669631</v>
      </c>
      <c r="S133" s="75">
        <v>132</v>
      </c>
      <c r="T133" s="76">
        <f>Réel!$H$4</f>
        <v>1898.5357636722604</v>
      </c>
      <c r="U133" s="77">
        <f>-PMT(Réel!$G$4/12,Réel!$F$4*12,Réel!$C$10)</f>
        <v>1824.1607636722604</v>
      </c>
      <c r="V133" s="78">
        <f>X133*(Réel!$G$4/12)</f>
        <v>215.97418148591908</v>
      </c>
      <c r="W133" s="78">
        <f t="shared" si="4"/>
        <v>1608.1865821863412</v>
      </c>
      <c r="X133" s="78">
        <f t="shared" si="8"/>
        <v>83873.468538221001</v>
      </c>
      <c r="Y133" s="79">
        <f t="shared" si="5"/>
        <v>0.68048202461630103</v>
      </c>
    </row>
    <row r="134" spans="1:25" ht="13.2" x14ac:dyDescent="0.25">
      <c r="A134" s="70">
        <v>133</v>
      </c>
      <c r="B134" s="71">
        <f>Réel!$H$6</f>
        <v>1357.743955995626</v>
      </c>
      <c r="C134" s="72">
        <f>-PMT(Réel!$G$6/12,Réel!$F$6*12,Réel!$C$10)</f>
        <v>1283.368955995626</v>
      </c>
      <c r="D134" s="73">
        <f>F134*(Réel!$G$6/12)</f>
        <v>472.04264605064452</v>
      </c>
      <c r="E134" s="73">
        <f t="shared" si="0"/>
        <v>811.32630994498152</v>
      </c>
      <c r="F134" s="73">
        <f t="shared" si="6"/>
        <v>172698.5290429187</v>
      </c>
      <c r="G134" s="74">
        <f t="shared" si="1"/>
        <v>0.3421008417412621</v>
      </c>
      <c r="J134" s="70">
        <v>133</v>
      </c>
      <c r="K134" s="71">
        <f>Réel!$H$5</f>
        <v>1551.3083213825587</v>
      </c>
      <c r="L134" s="72">
        <f>-PMT(Réel!$G$5/12,Réel!$F$5*12,Réel!$C$10)</f>
        <v>1476.9333213825587</v>
      </c>
      <c r="M134" s="73">
        <f>O134*(Réel!$G$5/12)</f>
        <v>365.17630465866273</v>
      </c>
      <c r="N134" s="73">
        <f t="shared" si="2"/>
        <v>1111.757016723896</v>
      </c>
      <c r="O134" s="73">
        <f t="shared" si="7"/>
        <v>138674.5460729099</v>
      </c>
      <c r="P134" s="74">
        <f t="shared" si="3"/>
        <v>0.47171601496034321</v>
      </c>
      <c r="S134" s="70">
        <v>133</v>
      </c>
      <c r="T134" s="71">
        <f>Réel!$H$4</f>
        <v>1898.5357636722604</v>
      </c>
      <c r="U134" s="72">
        <f>-PMT(Réel!$G$4/12,Réel!$F$4*12,Réel!$C$10)</f>
        <v>1824.1607636722604</v>
      </c>
      <c r="V134" s="73">
        <f>X134*(Réel!$G$4/12)</f>
        <v>211.83310103678923</v>
      </c>
      <c r="W134" s="73">
        <f t="shared" si="4"/>
        <v>1612.3276626354711</v>
      </c>
      <c r="X134" s="73">
        <f t="shared" si="8"/>
        <v>82265.281956034654</v>
      </c>
      <c r="Y134" s="74">
        <f t="shared" si="5"/>
        <v>0.68660844969129653</v>
      </c>
    </row>
    <row r="135" spans="1:25" ht="13.2" x14ac:dyDescent="0.25">
      <c r="A135" s="75">
        <v>134</v>
      </c>
      <c r="B135" s="76">
        <f>Réel!$H$6</f>
        <v>1357.743955995626</v>
      </c>
      <c r="C135" s="77">
        <f>-PMT(Réel!$G$6/12,Réel!$F$6*12,Réel!$C$10)</f>
        <v>1283.368955995626</v>
      </c>
      <c r="D135" s="78">
        <f>F135*(Réel!$G$6/12)</f>
        <v>469.8250208034616</v>
      </c>
      <c r="E135" s="78">
        <f t="shared" si="0"/>
        <v>813.54393519216444</v>
      </c>
      <c r="F135" s="78">
        <f t="shared" si="6"/>
        <v>171887.20273297373</v>
      </c>
      <c r="G135" s="79">
        <f t="shared" si="1"/>
        <v>0.3451916086362905</v>
      </c>
      <c r="J135" s="75">
        <v>134</v>
      </c>
      <c r="K135" s="76">
        <f>Réel!$H$5</f>
        <v>1551.3083213825587</v>
      </c>
      <c r="L135" s="77">
        <f>-PMT(Réel!$G$5/12,Réel!$F$5*12,Réel!$C$10)</f>
        <v>1476.9333213825587</v>
      </c>
      <c r="M135" s="78">
        <f>O135*(Réel!$G$5/12)</f>
        <v>362.24867784795651</v>
      </c>
      <c r="N135" s="78">
        <f t="shared" si="2"/>
        <v>1114.6846435346022</v>
      </c>
      <c r="O135" s="78">
        <f t="shared" si="7"/>
        <v>137562.78905618601</v>
      </c>
      <c r="P135" s="79">
        <f t="shared" si="3"/>
        <v>0.47595127978595808</v>
      </c>
      <c r="S135" s="75">
        <v>134</v>
      </c>
      <c r="T135" s="76">
        <f>Réel!$H$4</f>
        <v>1898.5357636722604</v>
      </c>
      <c r="U135" s="77">
        <f>-PMT(Réel!$G$4/12,Réel!$F$4*12,Réel!$C$10)</f>
        <v>1824.1607636722604</v>
      </c>
      <c r="V135" s="78">
        <f>X135*(Réel!$G$4/12)</f>
        <v>207.68135730550287</v>
      </c>
      <c r="W135" s="78">
        <f t="shared" si="4"/>
        <v>1616.4794063667575</v>
      </c>
      <c r="X135" s="78">
        <f t="shared" si="8"/>
        <v>80652.954293399176</v>
      </c>
      <c r="Y135" s="79">
        <f t="shared" si="5"/>
        <v>0.69275065031086025</v>
      </c>
    </row>
    <row r="136" spans="1:25" ht="13.2" x14ac:dyDescent="0.25">
      <c r="A136" s="70">
        <v>135</v>
      </c>
      <c r="B136" s="71">
        <f>Réel!$H$6</f>
        <v>1357.743955995626</v>
      </c>
      <c r="C136" s="72">
        <f>-PMT(Réel!$G$6/12,Réel!$F$6*12,Réel!$C$10)</f>
        <v>1283.368955995626</v>
      </c>
      <c r="D136" s="73">
        <f>F136*(Réel!$G$6/12)</f>
        <v>467.60133404726969</v>
      </c>
      <c r="E136" s="73">
        <f t="shared" si="0"/>
        <v>815.76762194835635</v>
      </c>
      <c r="F136" s="73">
        <f t="shared" si="6"/>
        <v>171073.65879778157</v>
      </c>
      <c r="G136" s="74">
        <f t="shared" si="1"/>
        <v>0.34829082362749875</v>
      </c>
      <c r="J136" s="70">
        <v>135</v>
      </c>
      <c r="K136" s="71">
        <f>Réel!$H$5</f>
        <v>1551.3083213825587</v>
      </c>
      <c r="L136" s="72">
        <f>-PMT(Réel!$G$5/12,Réel!$F$5*12,Réel!$C$10)</f>
        <v>1476.9333213825587</v>
      </c>
      <c r="M136" s="73">
        <f>O136*(Réel!$G$5/12)</f>
        <v>359.31334161998205</v>
      </c>
      <c r="N136" s="73">
        <f t="shared" si="2"/>
        <v>1117.6199797625766</v>
      </c>
      <c r="O136" s="73">
        <f t="shared" si="7"/>
        <v>136448.10441265142</v>
      </c>
      <c r="P136" s="74">
        <f t="shared" si="3"/>
        <v>0.48019769747561369</v>
      </c>
      <c r="S136" s="70">
        <v>135</v>
      </c>
      <c r="T136" s="71">
        <f>Réel!$H$4</f>
        <v>1898.5357636722604</v>
      </c>
      <c r="U136" s="72">
        <f>-PMT(Réel!$G$4/12,Réel!$F$4*12,Réel!$C$10)</f>
        <v>1824.1607636722604</v>
      </c>
      <c r="V136" s="73">
        <f>X136*(Réel!$G$4/12)</f>
        <v>203.51892283410851</v>
      </c>
      <c r="W136" s="73">
        <f t="shared" si="4"/>
        <v>1620.6418408381519</v>
      </c>
      <c r="X136" s="73">
        <f t="shared" si="8"/>
        <v>79036.474887032426</v>
      </c>
      <c r="Y136" s="74">
        <f t="shared" si="5"/>
        <v>0.69890866709701926</v>
      </c>
    </row>
    <row r="137" spans="1:25" ht="13.2" x14ac:dyDescent="0.25">
      <c r="A137" s="75">
        <v>136</v>
      </c>
      <c r="B137" s="76">
        <f>Réel!$H$6</f>
        <v>1357.743955995626</v>
      </c>
      <c r="C137" s="77">
        <f>-PMT(Réel!$G$6/12,Réel!$F$6*12,Réel!$C$10)</f>
        <v>1283.368955995626</v>
      </c>
      <c r="D137" s="78">
        <f>F137*(Réel!$G$6/12)</f>
        <v>465.37156921394416</v>
      </c>
      <c r="E137" s="78">
        <f t="shared" si="0"/>
        <v>817.99738678168183</v>
      </c>
      <c r="F137" s="78">
        <f t="shared" si="6"/>
        <v>170257.89117583321</v>
      </c>
      <c r="G137" s="79">
        <f t="shared" si="1"/>
        <v>0.35139850980634968</v>
      </c>
      <c r="J137" s="75">
        <v>136</v>
      </c>
      <c r="K137" s="76">
        <f>Réel!$H$5</f>
        <v>1551.3083213825587</v>
      </c>
      <c r="L137" s="77">
        <f>-PMT(Réel!$G$5/12,Réel!$F$5*12,Réel!$C$10)</f>
        <v>1476.9333213825587</v>
      </c>
      <c r="M137" s="78">
        <f>O137*(Réel!$G$5/12)</f>
        <v>356.37027567327391</v>
      </c>
      <c r="N137" s="78">
        <f t="shared" si="2"/>
        <v>1120.5630457092848</v>
      </c>
      <c r="O137" s="78">
        <f t="shared" si="7"/>
        <v>135330.48443288883</v>
      </c>
      <c r="P137" s="79">
        <f t="shared" si="3"/>
        <v>0.48445529739851878</v>
      </c>
      <c r="S137" s="75">
        <v>136</v>
      </c>
      <c r="T137" s="76">
        <f>Réel!$H$4</f>
        <v>1898.5357636722604</v>
      </c>
      <c r="U137" s="77">
        <f>-PMT(Réel!$G$4/12,Réel!$F$4*12,Réel!$C$10)</f>
        <v>1824.1607636722604</v>
      </c>
      <c r="V137" s="78">
        <f>X137*(Réel!$G$4/12)</f>
        <v>199.34577009395025</v>
      </c>
      <c r="W137" s="78">
        <f t="shared" si="4"/>
        <v>1624.8149935783101</v>
      </c>
      <c r="X137" s="78">
        <f t="shared" si="8"/>
        <v>77415.833046194268</v>
      </c>
      <c r="Y137" s="79">
        <f t="shared" si="5"/>
        <v>0.70508254077640276</v>
      </c>
    </row>
    <row r="138" spans="1:25" ht="13.2" x14ac:dyDescent="0.25">
      <c r="A138" s="70">
        <v>137</v>
      </c>
      <c r="B138" s="71">
        <f>Réel!$H$6</f>
        <v>1357.743955995626</v>
      </c>
      <c r="C138" s="72">
        <f>-PMT(Réel!$G$6/12,Réel!$F$6*12,Réel!$C$10)</f>
        <v>1283.368955995626</v>
      </c>
      <c r="D138" s="73">
        <f>F138*(Réel!$G$6/12)</f>
        <v>463.13570969007429</v>
      </c>
      <c r="E138" s="73">
        <f t="shared" si="0"/>
        <v>820.2332463055518</v>
      </c>
      <c r="F138" s="73">
        <f t="shared" si="6"/>
        <v>169439.89378905154</v>
      </c>
      <c r="G138" s="74">
        <f t="shared" si="1"/>
        <v>0.35451469032742267</v>
      </c>
      <c r="J138" s="70">
        <v>137</v>
      </c>
      <c r="K138" s="71">
        <f>Réel!$H$5</f>
        <v>1551.3083213825587</v>
      </c>
      <c r="L138" s="72">
        <f>-PMT(Réel!$G$5/12,Réel!$F$5*12,Réel!$C$10)</f>
        <v>1476.9333213825587</v>
      </c>
      <c r="M138" s="73">
        <f>O138*(Réel!$G$5/12)</f>
        <v>353.41945965290614</v>
      </c>
      <c r="N138" s="73">
        <f t="shared" si="2"/>
        <v>1123.5138617296525</v>
      </c>
      <c r="O138" s="73">
        <f t="shared" si="7"/>
        <v>134209.92138717955</v>
      </c>
      <c r="P138" s="74">
        <f t="shared" si="3"/>
        <v>0.48872410900122076</v>
      </c>
      <c r="S138" s="70">
        <v>137</v>
      </c>
      <c r="T138" s="71">
        <f>Réel!$H$4</f>
        <v>1898.5357636722604</v>
      </c>
      <c r="U138" s="72">
        <f>-PMT(Réel!$G$4/12,Réel!$F$4*12,Réel!$C$10)</f>
        <v>1824.1607636722604</v>
      </c>
      <c r="V138" s="73">
        <f>X138*(Réel!$G$4/12)</f>
        <v>195.16187148548607</v>
      </c>
      <c r="W138" s="73">
        <f t="shared" si="4"/>
        <v>1628.9988921867744</v>
      </c>
      <c r="X138" s="73">
        <f t="shared" si="8"/>
        <v>75791.018052615953</v>
      </c>
      <c r="Y138" s="74">
        <f t="shared" si="5"/>
        <v>0.71127231218051068</v>
      </c>
    </row>
    <row r="139" spans="1:25" ht="13.2" x14ac:dyDescent="0.25">
      <c r="A139" s="75">
        <v>138</v>
      </c>
      <c r="B139" s="76">
        <f>Réel!$H$6</f>
        <v>1357.743955995626</v>
      </c>
      <c r="C139" s="77">
        <f>-PMT(Réel!$G$6/12,Réel!$F$6*12,Réel!$C$10)</f>
        <v>1283.368955995626</v>
      </c>
      <c r="D139" s="78">
        <f>F139*(Réel!$G$6/12)</f>
        <v>460.89373881683912</v>
      </c>
      <c r="E139" s="78">
        <f t="shared" si="0"/>
        <v>822.47521717878692</v>
      </c>
      <c r="F139" s="78">
        <f t="shared" si="6"/>
        <v>168619.66054274599</v>
      </c>
      <c r="G139" s="79">
        <f t="shared" si="1"/>
        <v>0.35763938840858667</v>
      </c>
      <c r="J139" s="75">
        <v>138</v>
      </c>
      <c r="K139" s="76">
        <f>Réel!$H$5</f>
        <v>1551.3083213825587</v>
      </c>
      <c r="L139" s="77">
        <f>-PMT(Réel!$G$5/12,Réel!$F$5*12,Réel!$C$10)</f>
        <v>1476.9333213825587</v>
      </c>
      <c r="M139" s="78">
        <f>O139*(Réel!$G$5/12)</f>
        <v>350.4608731503514</v>
      </c>
      <c r="N139" s="78">
        <f t="shared" si="2"/>
        <v>1126.4724482322072</v>
      </c>
      <c r="O139" s="78">
        <f t="shared" si="7"/>
        <v>133086.4075254499</v>
      </c>
      <c r="P139" s="79">
        <f t="shared" si="3"/>
        <v>0.49300416180780993</v>
      </c>
      <c r="S139" s="75">
        <v>138</v>
      </c>
      <c r="T139" s="76">
        <f>Réel!$H$4</f>
        <v>1898.5357636722604</v>
      </c>
      <c r="U139" s="77">
        <f>-PMT(Réel!$G$4/12,Réel!$F$4*12,Réel!$C$10)</f>
        <v>1824.1607636722604</v>
      </c>
      <c r="V139" s="78">
        <f>X139*(Réel!$G$4/12)</f>
        <v>190.96719933810513</v>
      </c>
      <c r="W139" s="78">
        <f t="shared" si="4"/>
        <v>1633.1935643341553</v>
      </c>
      <c r="X139" s="78">
        <f t="shared" si="8"/>
        <v>74162.019160429176</v>
      </c>
      <c r="Y139" s="79">
        <f t="shared" si="5"/>
        <v>0.71747802224598412</v>
      </c>
    </row>
    <row r="140" spans="1:25" ht="13.2" x14ac:dyDescent="0.25">
      <c r="A140" s="70">
        <v>139</v>
      </c>
      <c r="B140" s="71">
        <f>Réel!$H$6</f>
        <v>1357.743955995626</v>
      </c>
      <c r="C140" s="72">
        <f>-PMT(Réel!$G$6/12,Réel!$F$6*12,Réel!$C$10)</f>
        <v>1283.368955995626</v>
      </c>
      <c r="D140" s="73">
        <f>F140*(Réel!$G$6/12)</f>
        <v>458.64563988988374</v>
      </c>
      <c r="E140" s="73">
        <f t="shared" si="0"/>
        <v>824.72331610574224</v>
      </c>
      <c r="F140" s="73">
        <f t="shared" si="6"/>
        <v>167797.1853255672</v>
      </c>
      <c r="G140" s="74">
        <f t="shared" si="1"/>
        <v>0.36077262733117255</v>
      </c>
      <c r="J140" s="70">
        <v>139</v>
      </c>
      <c r="K140" s="71">
        <f>Réel!$H$5</f>
        <v>1551.3083213825587</v>
      </c>
      <c r="L140" s="72">
        <f>-PMT(Réel!$G$5/12,Réel!$F$5*12,Réel!$C$10)</f>
        <v>1476.9333213825587</v>
      </c>
      <c r="M140" s="73">
        <f>O140*(Réel!$G$5/12)</f>
        <v>347.49449570333996</v>
      </c>
      <c r="N140" s="73">
        <f t="shared" si="2"/>
        <v>1129.4388256792188</v>
      </c>
      <c r="O140" s="73">
        <f t="shared" si="7"/>
        <v>131959.9350772177</v>
      </c>
      <c r="P140" s="74">
        <f t="shared" si="3"/>
        <v>0.49729548542012303</v>
      </c>
      <c r="S140" s="70">
        <v>139</v>
      </c>
      <c r="T140" s="71">
        <f>Réel!$H$4</f>
        <v>1898.5357636722604</v>
      </c>
      <c r="U140" s="72">
        <f>-PMT(Réel!$G$4/12,Réel!$F$4*12,Réel!$C$10)</f>
        <v>1824.1607636722604</v>
      </c>
      <c r="V140" s="73">
        <f>X140*(Réel!$G$4/12)</f>
        <v>186.76172590994469</v>
      </c>
      <c r="W140" s="73">
        <f t="shared" si="4"/>
        <v>1637.3990377623156</v>
      </c>
      <c r="X140" s="73">
        <f t="shared" si="8"/>
        <v>72528.825596095019</v>
      </c>
      <c r="Y140" s="74">
        <f t="shared" si="5"/>
        <v>0.72369971201487604</v>
      </c>
    </row>
    <row r="141" spans="1:25" ht="13.2" x14ac:dyDescent="0.25">
      <c r="A141" s="75">
        <v>140</v>
      </c>
      <c r="B141" s="76">
        <f>Réel!$H$6</f>
        <v>1357.743955995626</v>
      </c>
      <c r="C141" s="77">
        <f>-PMT(Réel!$G$6/12,Réel!$F$6*12,Réel!$C$10)</f>
        <v>1283.368955995626</v>
      </c>
      <c r="D141" s="78">
        <f>F141*(Réel!$G$6/12)</f>
        <v>456.3913961591947</v>
      </c>
      <c r="E141" s="78">
        <f t="shared" si="0"/>
        <v>826.97755983643128</v>
      </c>
      <c r="F141" s="78">
        <f t="shared" si="6"/>
        <v>166972.46200946145</v>
      </c>
      <c r="G141" s="79">
        <f t="shared" si="1"/>
        <v>0.36391443044014682</v>
      </c>
      <c r="J141" s="75">
        <v>140</v>
      </c>
      <c r="K141" s="76">
        <f>Réel!$H$5</f>
        <v>1551.3083213825587</v>
      </c>
      <c r="L141" s="77">
        <f>-PMT(Réel!$G$5/12,Réel!$F$5*12,Réel!$C$10)</f>
        <v>1476.9333213825587</v>
      </c>
      <c r="M141" s="78">
        <f>O141*(Réel!$G$5/12)</f>
        <v>344.520306795718</v>
      </c>
      <c r="N141" s="78">
        <f t="shared" si="2"/>
        <v>1132.4130145868407</v>
      </c>
      <c r="O141" s="78">
        <f t="shared" si="7"/>
        <v>130830.49625153848</v>
      </c>
      <c r="P141" s="79">
        <f t="shared" si="3"/>
        <v>0.5015981095179487</v>
      </c>
      <c r="S141" s="75">
        <v>140</v>
      </c>
      <c r="T141" s="76">
        <f>Réel!$H$4</f>
        <v>1898.5357636722604</v>
      </c>
      <c r="U141" s="77">
        <f>-PMT(Réel!$G$4/12,Réel!$F$4*12,Réel!$C$10)</f>
        <v>1824.1607636722604</v>
      </c>
      <c r="V141" s="78">
        <f>X141*(Réel!$G$4/12)</f>
        <v>182.54542338770673</v>
      </c>
      <c r="W141" s="78">
        <f t="shared" si="4"/>
        <v>1641.6153402845537</v>
      </c>
      <c r="X141" s="78">
        <f t="shared" si="8"/>
        <v>70891.426558332707</v>
      </c>
      <c r="Y141" s="79">
        <f t="shared" si="5"/>
        <v>0.72993742263492301</v>
      </c>
    </row>
    <row r="142" spans="1:25" ht="13.2" x14ac:dyDescent="0.25">
      <c r="A142" s="70">
        <v>141</v>
      </c>
      <c r="B142" s="71">
        <f>Réel!$H$6</f>
        <v>1357.743955995626</v>
      </c>
      <c r="C142" s="72">
        <f>-PMT(Réel!$G$6/12,Réel!$F$6*12,Réel!$C$10)</f>
        <v>1283.368955995626</v>
      </c>
      <c r="D142" s="73">
        <f>F142*(Réel!$G$6/12)</f>
        <v>454.13099082897509</v>
      </c>
      <c r="E142" s="73">
        <f t="shared" si="0"/>
        <v>829.23796516665095</v>
      </c>
      <c r="F142" s="73">
        <f t="shared" si="6"/>
        <v>166145.48444962502</v>
      </c>
      <c r="G142" s="74">
        <f t="shared" si="1"/>
        <v>0.36706482114428562</v>
      </c>
      <c r="J142" s="70">
        <v>141</v>
      </c>
      <c r="K142" s="71">
        <f>Réel!$H$5</f>
        <v>1551.3083213825587</v>
      </c>
      <c r="L142" s="72">
        <f>-PMT(Réel!$G$5/12,Réel!$F$5*12,Réel!$C$10)</f>
        <v>1476.9333213825587</v>
      </c>
      <c r="M142" s="73">
        <f>O142*(Réel!$G$5/12)</f>
        <v>341.53828585730599</v>
      </c>
      <c r="N142" s="73">
        <f t="shared" si="2"/>
        <v>1135.3950355252528</v>
      </c>
      <c r="O142" s="73">
        <f t="shared" si="7"/>
        <v>129698.08323695164</v>
      </c>
      <c r="P142" s="74">
        <f t="shared" si="3"/>
        <v>0.50591206385923182</v>
      </c>
      <c r="S142" s="70">
        <v>141</v>
      </c>
      <c r="T142" s="71">
        <f>Réel!$H$4</f>
        <v>1898.5357636722604</v>
      </c>
      <c r="U142" s="72">
        <f>-PMT(Réel!$G$4/12,Réel!$F$4*12,Réel!$C$10)</f>
        <v>1824.1607636722604</v>
      </c>
      <c r="V142" s="73">
        <f>X142*(Réel!$G$4/12)</f>
        <v>178.318263886474</v>
      </c>
      <c r="W142" s="73">
        <f t="shared" si="4"/>
        <v>1645.8424997857865</v>
      </c>
      <c r="X142" s="73">
        <f t="shared" si="8"/>
        <v>69249.811218048155</v>
      </c>
      <c r="Y142" s="74">
        <f t="shared" si="5"/>
        <v>0.73619119535981659</v>
      </c>
    </row>
    <row r="143" spans="1:25" ht="13.2" x14ac:dyDescent="0.25">
      <c r="A143" s="75">
        <v>142</v>
      </c>
      <c r="B143" s="76">
        <f>Réel!$H$6</f>
        <v>1357.743955995626</v>
      </c>
      <c r="C143" s="77">
        <f>-PMT(Réel!$G$6/12,Réel!$F$6*12,Réel!$C$10)</f>
        <v>1283.368955995626</v>
      </c>
      <c r="D143" s="78">
        <f>F143*(Réel!$G$6/12)</f>
        <v>451.8644070575196</v>
      </c>
      <c r="E143" s="78">
        <f t="shared" si="0"/>
        <v>831.50454893810638</v>
      </c>
      <c r="F143" s="78">
        <f t="shared" si="6"/>
        <v>165316.24648445836</v>
      </c>
      <c r="G143" s="79">
        <f t="shared" si="1"/>
        <v>0.37022382291634914</v>
      </c>
      <c r="J143" s="75">
        <v>142</v>
      </c>
      <c r="K143" s="76">
        <f>Réel!$H$5</f>
        <v>1551.3083213825587</v>
      </c>
      <c r="L143" s="77">
        <f>-PMT(Réel!$G$5/12,Réel!$F$5*12,Réel!$C$10)</f>
        <v>1476.9333213825587</v>
      </c>
      <c r="M143" s="78">
        <f>O143*(Réel!$G$5/12)</f>
        <v>338.54841226375618</v>
      </c>
      <c r="N143" s="78">
        <f t="shared" si="2"/>
        <v>1138.3849091188026</v>
      </c>
      <c r="O143" s="78">
        <f t="shared" si="7"/>
        <v>128562.68820142638</v>
      </c>
      <c r="P143" s="79">
        <f t="shared" si="3"/>
        <v>0.51023737828028048</v>
      </c>
      <c r="S143" s="75">
        <v>142</v>
      </c>
      <c r="T143" s="76">
        <f>Réel!$H$4</f>
        <v>1898.5357636722604</v>
      </c>
      <c r="U143" s="77">
        <f>-PMT(Réel!$G$4/12,Réel!$F$4*12,Réel!$C$10)</f>
        <v>1824.1607636722604</v>
      </c>
      <c r="V143" s="78">
        <f>X143*(Réel!$G$4/12)</f>
        <v>174.08021944952563</v>
      </c>
      <c r="W143" s="78">
        <f t="shared" si="4"/>
        <v>1650.0805442227347</v>
      </c>
      <c r="X143" s="78">
        <f t="shared" si="8"/>
        <v>67603.968718262375</v>
      </c>
      <c r="Y143" s="79">
        <f t="shared" si="5"/>
        <v>0.7424610715494766</v>
      </c>
    </row>
    <row r="144" spans="1:25" ht="13.2" x14ac:dyDescent="0.25">
      <c r="A144" s="70">
        <v>143</v>
      </c>
      <c r="B144" s="71">
        <f>Réel!$H$6</f>
        <v>1357.743955995626</v>
      </c>
      <c r="C144" s="72">
        <f>-PMT(Réel!$G$6/12,Réel!$F$6*12,Réel!$C$10)</f>
        <v>1283.368955995626</v>
      </c>
      <c r="D144" s="73">
        <f>F144*(Réel!$G$6/12)</f>
        <v>449.59162795708875</v>
      </c>
      <c r="E144" s="73">
        <f t="shared" si="0"/>
        <v>833.77732803853723</v>
      </c>
      <c r="F144" s="73">
        <f t="shared" si="6"/>
        <v>164484.74193552026</v>
      </c>
      <c r="G144" s="74">
        <f t="shared" si="1"/>
        <v>0.37339145929325612</v>
      </c>
      <c r="J144" s="70">
        <v>143</v>
      </c>
      <c r="K144" s="71">
        <f>Réel!$H$5</f>
        <v>1551.3083213825587</v>
      </c>
      <c r="L144" s="72">
        <f>-PMT(Réel!$G$5/12,Réel!$F$5*12,Réel!$C$10)</f>
        <v>1476.9333213825587</v>
      </c>
      <c r="M144" s="73">
        <f>O144*(Réel!$G$5/12)</f>
        <v>335.55066533640996</v>
      </c>
      <c r="N144" s="73">
        <f t="shared" si="2"/>
        <v>1141.3826560461487</v>
      </c>
      <c r="O144" s="73">
        <f t="shared" si="7"/>
        <v>127424.30329230758</v>
      </c>
      <c r="P144" s="74">
        <f t="shared" si="3"/>
        <v>0.51457408269597105</v>
      </c>
      <c r="S144" s="70">
        <v>143</v>
      </c>
      <c r="T144" s="71">
        <f>Réel!$H$4</f>
        <v>1898.5357636722604</v>
      </c>
      <c r="U144" s="72">
        <f>-PMT(Réel!$G$4/12,Réel!$F$4*12,Réel!$C$10)</f>
        <v>1824.1607636722604</v>
      </c>
      <c r="V144" s="73">
        <f>X144*(Réel!$G$4/12)</f>
        <v>169.8312620481521</v>
      </c>
      <c r="W144" s="73">
        <f t="shared" si="4"/>
        <v>1654.3295016241082</v>
      </c>
      <c r="X144" s="73">
        <f t="shared" si="8"/>
        <v>65953.888174039646</v>
      </c>
      <c r="Y144" s="74">
        <f t="shared" si="5"/>
        <v>0.74874709267032513</v>
      </c>
    </row>
    <row r="145" spans="1:25" ht="13.2" x14ac:dyDescent="0.25">
      <c r="A145" s="75">
        <v>144</v>
      </c>
      <c r="B145" s="76">
        <f>Réel!$H$6</f>
        <v>1357.743955995626</v>
      </c>
      <c r="C145" s="77">
        <f>-PMT(Réel!$G$6/12,Réel!$F$6*12,Réel!$C$10)</f>
        <v>1283.368955995626</v>
      </c>
      <c r="D145" s="78">
        <f>F145*(Réel!$G$6/12)</f>
        <v>447.31263659378345</v>
      </c>
      <c r="E145" s="78">
        <f t="shared" si="0"/>
        <v>836.05631940184253</v>
      </c>
      <c r="F145" s="78">
        <f t="shared" si="6"/>
        <v>163650.96460748173</v>
      </c>
      <c r="G145" s="79">
        <f t="shared" si="1"/>
        <v>0.37656775387626007</v>
      </c>
      <c r="J145" s="75">
        <v>144</v>
      </c>
      <c r="K145" s="76">
        <f>Réel!$H$5</f>
        <v>1551.3083213825587</v>
      </c>
      <c r="L145" s="77">
        <f>-PMT(Réel!$G$5/12,Réel!$F$5*12,Réel!$C$10)</f>
        <v>1476.9333213825587</v>
      </c>
      <c r="M145" s="78">
        <f>O145*(Réel!$G$5/12)</f>
        <v>332.5450243421551</v>
      </c>
      <c r="N145" s="78">
        <f t="shared" si="2"/>
        <v>1144.3882970404036</v>
      </c>
      <c r="O145" s="78">
        <f t="shared" si="7"/>
        <v>126282.92063626143</v>
      </c>
      <c r="P145" s="79">
        <f t="shared" si="3"/>
        <v>0.5189222070999564</v>
      </c>
      <c r="S145" s="75">
        <v>144</v>
      </c>
      <c r="T145" s="76">
        <f>Réel!$H$4</f>
        <v>1898.5357636722604</v>
      </c>
      <c r="U145" s="77">
        <f>-PMT(Réel!$G$4/12,Réel!$F$4*12,Réel!$C$10)</f>
        <v>1824.1607636722604</v>
      </c>
      <c r="V145" s="78">
        <f>X145*(Réel!$G$4/12)</f>
        <v>165.57136358147</v>
      </c>
      <c r="W145" s="78">
        <f t="shared" si="4"/>
        <v>1658.5894000907904</v>
      </c>
      <c r="X145" s="78">
        <f t="shared" si="8"/>
        <v>64299.558672415536</v>
      </c>
      <c r="Y145" s="79">
        <f t="shared" si="5"/>
        <v>0.75504930029555983</v>
      </c>
    </row>
    <row r="146" spans="1:25" ht="13.2" x14ac:dyDescent="0.25">
      <c r="A146" s="70">
        <v>145</v>
      </c>
      <c r="B146" s="71">
        <f>Réel!$H$6</f>
        <v>1357.743955995626</v>
      </c>
      <c r="C146" s="72">
        <f>-PMT(Réel!$G$6/12,Réel!$F$6*12,Réel!$C$10)</f>
        <v>1283.368955995626</v>
      </c>
      <c r="D146" s="73">
        <f>F146*(Réel!$G$6/12)</f>
        <v>445.02741598741846</v>
      </c>
      <c r="E146" s="73">
        <f t="shared" si="0"/>
        <v>838.34154000820763</v>
      </c>
      <c r="F146" s="73">
        <f t="shared" si="6"/>
        <v>162814.9082880799</v>
      </c>
      <c r="G146" s="74">
        <f t="shared" si="1"/>
        <v>0.37975273033112422</v>
      </c>
      <c r="J146" s="70">
        <v>145</v>
      </c>
      <c r="K146" s="71">
        <f>Réel!$H$5</f>
        <v>1551.3083213825587</v>
      </c>
      <c r="L146" s="72">
        <f>-PMT(Réel!$G$5/12,Réel!$F$5*12,Réel!$C$10)</f>
        <v>1476.9333213825587</v>
      </c>
      <c r="M146" s="73">
        <f>O146*(Réel!$G$5/12)</f>
        <v>329.53146849328203</v>
      </c>
      <c r="N146" s="73">
        <f t="shared" si="2"/>
        <v>1147.4018528892766</v>
      </c>
      <c r="O146" s="73">
        <f t="shared" si="7"/>
        <v>125138.53233922103</v>
      </c>
      <c r="P146" s="74">
        <f t="shared" si="3"/>
        <v>0.52328178156487226</v>
      </c>
      <c r="S146" s="70">
        <v>145</v>
      </c>
      <c r="T146" s="71">
        <f>Réel!$H$4</f>
        <v>1898.5357636722604</v>
      </c>
      <c r="U146" s="72">
        <f>-PMT(Réel!$G$4/12,Réel!$F$4*12,Réel!$C$10)</f>
        <v>1824.1607636722604</v>
      </c>
      <c r="V146" s="73">
        <f>X146*(Réel!$G$4/12)</f>
        <v>161.30049587623623</v>
      </c>
      <c r="W146" s="73">
        <f t="shared" si="4"/>
        <v>1662.8602677960241</v>
      </c>
      <c r="X146" s="73">
        <f t="shared" si="8"/>
        <v>62640.969272324743</v>
      </c>
      <c r="Y146" s="74">
        <f t="shared" si="5"/>
        <v>0.76136773610542952</v>
      </c>
    </row>
    <row r="147" spans="1:25" ht="13.2" x14ac:dyDescent="0.25">
      <c r="A147" s="75">
        <v>146</v>
      </c>
      <c r="B147" s="76">
        <f>Réel!$H$6</f>
        <v>1357.743955995626</v>
      </c>
      <c r="C147" s="77">
        <f>-PMT(Réel!$G$6/12,Réel!$F$6*12,Réel!$C$10)</f>
        <v>1283.368955995626</v>
      </c>
      <c r="D147" s="78">
        <f>F147*(Réel!$G$6/12)</f>
        <v>442.73594911139605</v>
      </c>
      <c r="E147" s="78">
        <f t="shared" si="0"/>
        <v>840.63300688422999</v>
      </c>
      <c r="F147" s="78">
        <f t="shared" si="6"/>
        <v>161976.56674807169</v>
      </c>
      <c r="G147" s="79">
        <f t="shared" si="1"/>
        <v>0.3829464123882983</v>
      </c>
      <c r="J147" s="75">
        <v>146</v>
      </c>
      <c r="K147" s="76">
        <f>Réel!$H$5</f>
        <v>1551.3083213825587</v>
      </c>
      <c r="L147" s="77">
        <f>-PMT(Réel!$G$5/12,Réel!$F$5*12,Réel!$C$10)</f>
        <v>1476.9333213825587</v>
      </c>
      <c r="M147" s="78">
        <f>O147*(Réel!$G$5/12)</f>
        <v>326.50997694734031</v>
      </c>
      <c r="N147" s="78">
        <f t="shared" si="2"/>
        <v>1150.4233444352185</v>
      </c>
      <c r="O147" s="78">
        <f t="shared" si="7"/>
        <v>123991.13048633175</v>
      </c>
      <c r="P147" s="79">
        <f t="shared" si="3"/>
        <v>0.52765283624254566</v>
      </c>
      <c r="S147" s="75">
        <v>146</v>
      </c>
      <c r="T147" s="76">
        <f>Réel!$H$4</f>
        <v>1898.5357636722604</v>
      </c>
      <c r="U147" s="77">
        <f>-PMT(Réel!$G$4/12,Réel!$F$4*12,Réel!$C$10)</f>
        <v>1824.1607636722604</v>
      </c>
      <c r="V147" s="78">
        <f>X147*(Réel!$G$4/12)</f>
        <v>157.01863068666145</v>
      </c>
      <c r="W147" s="78">
        <f t="shared" si="4"/>
        <v>1667.1421329855989</v>
      </c>
      <c r="X147" s="78">
        <f t="shared" si="8"/>
        <v>60978.10900452872</v>
      </c>
      <c r="Y147" s="79">
        <f t="shared" si="5"/>
        <v>0.76770244188750958</v>
      </c>
    </row>
    <row r="148" spans="1:25" ht="13.2" x14ac:dyDescent="0.25">
      <c r="A148" s="70">
        <v>147</v>
      </c>
      <c r="B148" s="71">
        <f>Réel!$H$6</f>
        <v>1357.743955995626</v>
      </c>
      <c r="C148" s="72">
        <f>-PMT(Réel!$G$6/12,Réel!$F$6*12,Réel!$C$10)</f>
        <v>1283.368955995626</v>
      </c>
      <c r="D148" s="73">
        <f>F148*(Réel!$G$6/12)</f>
        <v>440.43821889257913</v>
      </c>
      <c r="E148" s="73">
        <f t="shared" si="0"/>
        <v>842.93073710304691</v>
      </c>
      <c r="F148" s="73">
        <f t="shared" si="6"/>
        <v>161135.93374118747</v>
      </c>
      <c r="G148" s="74">
        <f t="shared" si="1"/>
        <v>0.38614882384309535</v>
      </c>
      <c r="J148" s="70">
        <v>147</v>
      </c>
      <c r="K148" s="71">
        <f>Réel!$H$5</f>
        <v>1551.3083213825587</v>
      </c>
      <c r="L148" s="72">
        <f>-PMT(Réel!$G$5/12,Réel!$F$5*12,Réel!$C$10)</f>
        <v>1476.9333213825587</v>
      </c>
      <c r="M148" s="73">
        <f>O148*(Réel!$G$5/12)</f>
        <v>323.48052880699424</v>
      </c>
      <c r="N148" s="73">
        <f t="shared" si="2"/>
        <v>1153.4527925755644</v>
      </c>
      <c r="O148" s="73">
        <f t="shared" si="7"/>
        <v>122840.70714189654</v>
      </c>
      <c r="P148" s="74">
        <f t="shared" si="3"/>
        <v>0.53203540136420369</v>
      </c>
      <c r="S148" s="70">
        <v>147</v>
      </c>
      <c r="T148" s="71">
        <f>Réel!$H$4</f>
        <v>1898.5357636722604</v>
      </c>
      <c r="U148" s="72">
        <f>-PMT(Réel!$G$4/12,Réel!$F$4*12,Réel!$C$10)</f>
        <v>1824.1607636722604</v>
      </c>
      <c r="V148" s="73">
        <f>X148*(Réel!$G$4/12)</f>
        <v>152.72573969422353</v>
      </c>
      <c r="W148" s="73">
        <f t="shared" si="4"/>
        <v>1671.435023978037</v>
      </c>
      <c r="X148" s="73">
        <f t="shared" si="8"/>
        <v>59310.966871543118</v>
      </c>
      <c r="Y148" s="74">
        <f t="shared" si="5"/>
        <v>0.77405345953697857</v>
      </c>
    </row>
    <row r="149" spans="1:25" ht="13.2" x14ac:dyDescent="0.25">
      <c r="A149" s="75">
        <v>148</v>
      </c>
      <c r="B149" s="76">
        <f>Réel!$H$6</f>
        <v>1357.743955995626</v>
      </c>
      <c r="C149" s="77">
        <f>-PMT(Réel!$G$6/12,Réel!$F$6*12,Réel!$C$10)</f>
        <v>1283.368955995626</v>
      </c>
      <c r="D149" s="78">
        <f>F149*(Réel!$G$6/12)</f>
        <v>438.13420821116415</v>
      </c>
      <c r="E149" s="78">
        <f t="shared" si="0"/>
        <v>845.23474778446189</v>
      </c>
      <c r="F149" s="78">
        <f t="shared" si="6"/>
        <v>160293.00300408443</v>
      </c>
      <c r="G149" s="79">
        <f t="shared" si="1"/>
        <v>0.38935998855586884</v>
      </c>
      <c r="J149" s="75">
        <v>148</v>
      </c>
      <c r="K149" s="76">
        <f>Réel!$H$5</f>
        <v>1551.3083213825587</v>
      </c>
      <c r="L149" s="77">
        <f>-PMT(Réel!$G$5/12,Réel!$F$5*12,Réel!$C$10)</f>
        <v>1476.9333213825587</v>
      </c>
      <c r="M149" s="78">
        <f>O149*(Réel!$G$5/12)</f>
        <v>320.44310311987857</v>
      </c>
      <c r="N149" s="78">
        <f t="shared" si="2"/>
        <v>1156.4902182626802</v>
      </c>
      <c r="O149" s="78">
        <f t="shared" si="7"/>
        <v>121687.25434932097</v>
      </c>
      <c r="P149" s="79">
        <f t="shared" si="3"/>
        <v>0.53642950724068206</v>
      </c>
      <c r="S149" s="75">
        <v>148</v>
      </c>
      <c r="T149" s="76">
        <f>Réel!$H$4</f>
        <v>1898.5357636722604</v>
      </c>
      <c r="U149" s="77">
        <f>-PMT(Réel!$G$4/12,Réel!$F$4*12,Réel!$C$10)</f>
        <v>1824.1607636722604</v>
      </c>
      <c r="V149" s="78">
        <f>X149*(Réel!$G$4/12)</f>
        <v>148.42179450748009</v>
      </c>
      <c r="W149" s="78">
        <f t="shared" si="4"/>
        <v>1675.7389691647802</v>
      </c>
      <c r="X149" s="78">
        <f t="shared" si="8"/>
        <v>57639.531847565078</v>
      </c>
      <c r="Y149" s="79">
        <f t="shared" si="5"/>
        <v>0.78042083105689497</v>
      </c>
    </row>
    <row r="150" spans="1:25" ht="13.2" x14ac:dyDescent="0.25">
      <c r="A150" s="70">
        <v>149</v>
      </c>
      <c r="B150" s="71">
        <f>Réel!$H$6</f>
        <v>1357.743955995626</v>
      </c>
      <c r="C150" s="72">
        <f>-PMT(Réel!$G$6/12,Réel!$F$6*12,Réel!$C$10)</f>
        <v>1283.368955995626</v>
      </c>
      <c r="D150" s="73">
        <f>F150*(Réel!$G$6/12)</f>
        <v>435.82389990055327</v>
      </c>
      <c r="E150" s="73">
        <f t="shared" si="0"/>
        <v>847.54505609507282</v>
      </c>
      <c r="F150" s="73">
        <f t="shared" si="6"/>
        <v>159447.76825629995</v>
      </c>
      <c r="G150" s="74">
        <f t="shared" si="1"/>
        <v>0.39257993045219064</v>
      </c>
      <c r="J150" s="70">
        <v>149</v>
      </c>
      <c r="K150" s="71">
        <f>Réel!$H$5</f>
        <v>1551.3083213825587</v>
      </c>
      <c r="L150" s="72">
        <f>-PMT(Réel!$G$5/12,Réel!$F$5*12,Réel!$C$10)</f>
        <v>1476.9333213825587</v>
      </c>
      <c r="M150" s="73">
        <f>O150*(Réel!$G$5/12)</f>
        <v>317.39767887845352</v>
      </c>
      <c r="N150" s="73">
        <f t="shared" si="2"/>
        <v>1159.5356425041052</v>
      </c>
      <c r="O150" s="73">
        <f t="shared" si="7"/>
        <v>120530.76413105828</v>
      </c>
      <c r="P150" s="74">
        <f t="shared" si="3"/>
        <v>0.5408351842626351</v>
      </c>
      <c r="S150" s="70">
        <v>149</v>
      </c>
      <c r="T150" s="71">
        <f>Réel!$H$4</f>
        <v>1898.5357636722604</v>
      </c>
      <c r="U150" s="72">
        <f>-PMT(Réel!$G$4/12,Réel!$F$4*12,Réel!$C$10)</f>
        <v>1824.1607636722604</v>
      </c>
      <c r="V150" s="73">
        <f>X150*(Réel!$G$4/12)</f>
        <v>144.10676666188078</v>
      </c>
      <c r="W150" s="73">
        <f t="shared" si="4"/>
        <v>1680.0539970103796</v>
      </c>
      <c r="X150" s="73">
        <f t="shared" si="8"/>
        <v>55963.792878400302</v>
      </c>
      <c r="Y150" s="74">
        <f t="shared" si="5"/>
        <v>0.78680459855847507</v>
      </c>
    </row>
    <row r="151" spans="1:25" ht="13.2" x14ac:dyDescent="0.25">
      <c r="A151" s="75">
        <v>150</v>
      </c>
      <c r="B151" s="76">
        <f>Réel!$H$6</f>
        <v>1357.743955995626</v>
      </c>
      <c r="C151" s="77">
        <f>-PMT(Réel!$G$6/12,Réel!$F$6*12,Réel!$C$10)</f>
        <v>1283.368955995626</v>
      </c>
      <c r="D151" s="78">
        <f>F151*(Réel!$G$6/12)</f>
        <v>433.50727674722668</v>
      </c>
      <c r="E151" s="78">
        <f t="shared" si="0"/>
        <v>849.86167924839935</v>
      </c>
      <c r="F151" s="78">
        <f t="shared" si="6"/>
        <v>158600.22320020487</v>
      </c>
      <c r="G151" s="79">
        <f t="shared" si="1"/>
        <v>0.39580867352302906</v>
      </c>
      <c r="J151" s="75">
        <v>150</v>
      </c>
      <c r="K151" s="76">
        <f>Réel!$H$5</f>
        <v>1551.3083213825587</v>
      </c>
      <c r="L151" s="77">
        <f>-PMT(Réel!$G$5/12,Réel!$F$5*12,Réel!$C$10)</f>
        <v>1476.9333213825587</v>
      </c>
      <c r="M151" s="78">
        <f>O151*(Réel!$G$5/12)</f>
        <v>314.34423501985935</v>
      </c>
      <c r="N151" s="78">
        <f t="shared" si="2"/>
        <v>1162.5890863626994</v>
      </c>
      <c r="O151" s="78">
        <f t="shared" si="7"/>
        <v>119371.22848855417</v>
      </c>
      <c r="P151" s="79">
        <f t="shared" si="3"/>
        <v>0.54525246290074603</v>
      </c>
      <c r="S151" s="75">
        <v>150</v>
      </c>
      <c r="T151" s="76">
        <f>Réel!$H$4</f>
        <v>1898.5357636722604</v>
      </c>
      <c r="U151" s="77">
        <f>-PMT(Réel!$G$4/12,Réel!$F$4*12,Réel!$C$10)</f>
        <v>1824.1607636722604</v>
      </c>
      <c r="V151" s="78">
        <f>X151*(Réel!$G$4/12)</f>
        <v>139.78062761957906</v>
      </c>
      <c r="W151" s="78">
        <f t="shared" si="4"/>
        <v>1684.3801360526813</v>
      </c>
      <c r="X151" s="78">
        <f t="shared" si="8"/>
        <v>54283.738881389923</v>
      </c>
      <c r="Y151" s="79">
        <f t="shared" si="5"/>
        <v>0.79320480426137174</v>
      </c>
    </row>
    <row r="152" spans="1:25" ht="13.2" x14ac:dyDescent="0.25">
      <c r="A152" s="70">
        <v>151</v>
      </c>
      <c r="B152" s="71">
        <f>Réel!$H$6</f>
        <v>1357.743955995626</v>
      </c>
      <c r="C152" s="72">
        <f>-PMT(Réel!$G$6/12,Réel!$F$6*12,Réel!$C$10)</f>
        <v>1283.368955995626</v>
      </c>
      <c r="D152" s="73">
        <f>F152*(Réel!$G$6/12)</f>
        <v>431.18432149061442</v>
      </c>
      <c r="E152" s="73">
        <f t="shared" si="0"/>
        <v>852.18463450501167</v>
      </c>
      <c r="F152" s="73">
        <f t="shared" si="6"/>
        <v>157750.36152095647</v>
      </c>
      <c r="G152" s="74">
        <f t="shared" si="1"/>
        <v>0.39904624182492776</v>
      </c>
      <c r="J152" s="70">
        <v>151</v>
      </c>
      <c r="K152" s="71">
        <f>Réel!$H$5</f>
        <v>1551.3083213825587</v>
      </c>
      <c r="L152" s="72">
        <f>-PMT(Réel!$G$5/12,Réel!$F$5*12,Réel!$C$10)</f>
        <v>1476.9333213825587</v>
      </c>
      <c r="M152" s="73">
        <f>O152*(Réel!$G$5/12)</f>
        <v>311.28275042577087</v>
      </c>
      <c r="N152" s="73">
        <f t="shared" si="2"/>
        <v>1165.6505709567878</v>
      </c>
      <c r="O152" s="73">
        <f t="shared" si="7"/>
        <v>118208.63940219147</v>
      </c>
      <c r="P152" s="74">
        <f t="shared" si="3"/>
        <v>0.54968137370593717</v>
      </c>
      <c r="S152" s="70">
        <v>151</v>
      </c>
      <c r="T152" s="71">
        <f>Réel!$H$4</f>
        <v>1898.5357636722604</v>
      </c>
      <c r="U152" s="72">
        <f>-PMT(Réel!$G$4/12,Réel!$F$4*12,Réel!$C$10)</f>
        <v>1824.1607636722604</v>
      </c>
      <c r="V152" s="73">
        <f>X152*(Réel!$G$4/12)</f>
        <v>135.44334876924341</v>
      </c>
      <c r="W152" s="73">
        <f t="shared" si="4"/>
        <v>1688.717414903017</v>
      </c>
      <c r="X152" s="73">
        <f t="shared" si="8"/>
        <v>52599.358745337246</v>
      </c>
      <c r="Y152" s="74">
        <f t="shared" si="5"/>
        <v>0.79962149049395337</v>
      </c>
    </row>
    <row r="153" spans="1:25" ht="13.2" x14ac:dyDescent="0.25">
      <c r="A153" s="75">
        <v>152</v>
      </c>
      <c r="B153" s="76">
        <f>Réel!$H$6</f>
        <v>1357.743955995626</v>
      </c>
      <c r="C153" s="77">
        <f>-PMT(Réel!$G$6/12,Réel!$F$6*12,Réel!$C$10)</f>
        <v>1283.368955995626</v>
      </c>
      <c r="D153" s="78">
        <f>F153*(Réel!$G$6/12)</f>
        <v>428.8550168229674</v>
      </c>
      <c r="E153" s="78">
        <f t="shared" si="0"/>
        <v>854.51393917265864</v>
      </c>
      <c r="F153" s="78">
        <f t="shared" si="6"/>
        <v>156898.17688645146</v>
      </c>
      <c r="G153" s="79">
        <f t="shared" si="1"/>
        <v>0.40229265948018489</v>
      </c>
      <c r="J153" s="75">
        <v>152</v>
      </c>
      <c r="K153" s="76">
        <f>Réel!$H$5</f>
        <v>1551.3083213825587</v>
      </c>
      <c r="L153" s="77">
        <f>-PMT(Réel!$G$5/12,Réel!$F$5*12,Réel!$C$10)</f>
        <v>1476.9333213825587</v>
      </c>
      <c r="M153" s="78">
        <f>O153*(Réel!$G$5/12)</f>
        <v>308.21320392225135</v>
      </c>
      <c r="N153" s="78">
        <f t="shared" si="2"/>
        <v>1168.7201174603074</v>
      </c>
      <c r="O153" s="78">
        <f t="shared" si="7"/>
        <v>117042.98883123469</v>
      </c>
      <c r="P153" s="79">
        <f t="shared" si="3"/>
        <v>0.5541219473095822</v>
      </c>
      <c r="S153" s="75">
        <v>152</v>
      </c>
      <c r="T153" s="76">
        <f>Réel!$H$4</f>
        <v>1898.5357636722604</v>
      </c>
      <c r="U153" s="77">
        <f>-PMT(Réel!$G$4/12,Réel!$F$4*12,Réel!$C$10)</f>
        <v>1824.1607636722604</v>
      </c>
      <c r="V153" s="78">
        <f>X153*(Réel!$G$4/12)</f>
        <v>131.09490142586813</v>
      </c>
      <c r="W153" s="78">
        <f t="shared" si="4"/>
        <v>1693.0658622463923</v>
      </c>
      <c r="X153" s="78">
        <f t="shared" si="8"/>
        <v>50910.641330434228</v>
      </c>
      <c r="Y153" s="79">
        <f t="shared" si="5"/>
        <v>0.8060546996935839</v>
      </c>
    </row>
    <row r="154" spans="1:25" ht="13.2" x14ac:dyDescent="0.25">
      <c r="A154" s="70">
        <v>153</v>
      </c>
      <c r="B154" s="71">
        <f>Réel!$H$6</f>
        <v>1357.743955995626</v>
      </c>
      <c r="C154" s="72">
        <f>-PMT(Réel!$G$6/12,Réel!$F$6*12,Réel!$C$10)</f>
        <v>1283.368955995626</v>
      </c>
      <c r="D154" s="73">
        <f>F154*(Réel!$G$6/12)</f>
        <v>426.51934538922876</v>
      </c>
      <c r="E154" s="73">
        <f t="shared" si="0"/>
        <v>856.84961060639728</v>
      </c>
      <c r="F154" s="73">
        <f t="shared" si="6"/>
        <v>156043.66294727879</v>
      </c>
      <c r="G154" s="74">
        <f t="shared" si="1"/>
        <v>0.4055479506770332</v>
      </c>
      <c r="J154" s="70">
        <v>153</v>
      </c>
      <c r="K154" s="71">
        <f>Réel!$H$5</f>
        <v>1551.3083213825587</v>
      </c>
      <c r="L154" s="72">
        <f>-PMT(Réel!$G$5/12,Réel!$F$5*12,Réel!$C$10)</f>
        <v>1476.9333213825587</v>
      </c>
      <c r="M154" s="73">
        <f>O154*(Réel!$G$5/12)</f>
        <v>305.13557427960586</v>
      </c>
      <c r="N154" s="73">
        <f t="shared" si="2"/>
        <v>1171.7977471029528</v>
      </c>
      <c r="O154" s="73">
        <f t="shared" si="7"/>
        <v>115874.26871377438</v>
      </c>
      <c r="P154" s="74">
        <f t="shared" si="3"/>
        <v>0.55857421442371669</v>
      </c>
      <c r="S154" s="70">
        <v>153</v>
      </c>
      <c r="T154" s="71">
        <f>Réel!$H$4</f>
        <v>1898.5357636722604</v>
      </c>
      <c r="U154" s="72">
        <f>-PMT(Réel!$G$4/12,Réel!$F$4*12,Réel!$C$10)</f>
        <v>1824.1607636722604</v>
      </c>
      <c r="V154" s="73">
        <f>X154*(Réel!$G$4/12)</f>
        <v>126.73525683058368</v>
      </c>
      <c r="W154" s="73">
        <f t="shared" si="4"/>
        <v>1697.4255068416767</v>
      </c>
      <c r="X154" s="73">
        <f t="shared" si="8"/>
        <v>49217.575468187839</v>
      </c>
      <c r="Y154" s="74">
        <f t="shared" si="5"/>
        <v>0.81250447440690343</v>
      </c>
    </row>
    <row r="155" spans="1:25" ht="13.2" x14ac:dyDescent="0.25">
      <c r="A155" s="75">
        <v>154</v>
      </c>
      <c r="B155" s="76">
        <f>Réel!$H$6</f>
        <v>1357.743955995626</v>
      </c>
      <c r="C155" s="77">
        <f>-PMT(Réel!$G$6/12,Réel!$F$6*12,Réel!$C$10)</f>
        <v>1283.368955995626</v>
      </c>
      <c r="D155" s="78">
        <f>F155*(Réel!$G$6/12)</f>
        <v>424.17728978690462</v>
      </c>
      <c r="E155" s="78">
        <f t="shared" si="0"/>
        <v>859.19166620872147</v>
      </c>
      <c r="F155" s="78">
        <f t="shared" si="6"/>
        <v>155186.81333667241</v>
      </c>
      <c r="G155" s="79">
        <f t="shared" si="1"/>
        <v>0.40881213966981944</v>
      </c>
      <c r="J155" s="75">
        <v>154</v>
      </c>
      <c r="K155" s="76">
        <f>Réel!$H$5</f>
        <v>1551.3083213825587</v>
      </c>
      <c r="L155" s="77">
        <f>-PMT(Réel!$G$5/12,Réel!$F$5*12,Réel!$C$10)</f>
        <v>1476.9333213825587</v>
      </c>
      <c r="M155" s="78">
        <f>O155*(Réel!$G$5/12)</f>
        <v>302.04984021223476</v>
      </c>
      <c r="N155" s="78">
        <f t="shared" si="2"/>
        <v>1174.8834811703239</v>
      </c>
      <c r="O155" s="78">
        <f t="shared" si="7"/>
        <v>114702.47096667142</v>
      </c>
      <c r="P155" s="79">
        <f t="shared" si="3"/>
        <v>0.56303820584125175</v>
      </c>
      <c r="S155" s="75">
        <v>154</v>
      </c>
      <c r="T155" s="76">
        <f>Réel!$H$4</f>
        <v>1898.5357636722604</v>
      </c>
      <c r="U155" s="77">
        <f>-PMT(Réel!$G$4/12,Réel!$F$4*12,Réel!$C$10)</f>
        <v>1824.1607636722604</v>
      </c>
      <c r="V155" s="78">
        <f>X155*(Réel!$G$4/12)</f>
        <v>122.36438615046637</v>
      </c>
      <c r="W155" s="78">
        <f t="shared" si="4"/>
        <v>1701.7963775217941</v>
      </c>
      <c r="X155" s="78">
        <f t="shared" si="8"/>
        <v>47520.149961346164</v>
      </c>
      <c r="Y155" s="79">
        <f t="shared" si="5"/>
        <v>0.81897085729010988</v>
      </c>
    </row>
    <row r="156" spans="1:25" ht="13.2" x14ac:dyDescent="0.25">
      <c r="A156" s="70">
        <v>155</v>
      </c>
      <c r="B156" s="71">
        <f>Réel!$H$6</f>
        <v>1357.743955995626</v>
      </c>
      <c r="C156" s="72">
        <f>-PMT(Réel!$G$6/12,Réel!$F$6*12,Réel!$C$10)</f>
        <v>1283.368955995626</v>
      </c>
      <c r="D156" s="73">
        <f>F156*(Réel!$G$6/12)</f>
        <v>421.82883256593408</v>
      </c>
      <c r="E156" s="73">
        <f t="shared" si="0"/>
        <v>861.5401234296919</v>
      </c>
      <c r="F156" s="73">
        <f t="shared" si="6"/>
        <v>154327.62167046368</v>
      </c>
      <c r="G156" s="74">
        <f t="shared" si="1"/>
        <v>0.41208525077918601</v>
      </c>
      <c r="J156" s="70">
        <v>155</v>
      </c>
      <c r="K156" s="71">
        <f>Réel!$H$5</f>
        <v>1551.3083213825587</v>
      </c>
      <c r="L156" s="72">
        <f>-PMT(Réel!$G$5/12,Réel!$F$5*12,Réel!$C$10)</f>
        <v>1476.9333213825587</v>
      </c>
      <c r="M156" s="73">
        <f>O156*(Réel!$G$5/12)</f>
        <v>298.95598037848623</v>
      </c>
      <c r="N156" s="73">
        <f t="shared" si="2"/>
        <v>1177.9773410040725</v>
      </c>
      <c r="O156" s="73">
        <f t="shared" si="7"/>
        <v>113527.58748550109</v>
      </c>
      <c r="P156" s="74">
        <f t="shared" si="3"/>
        <v>0.5675139524361863</v>
      </c>
      <c r="S156" s="70">
        <v>155</v>
      </c>
      <c r="T156" s="71">
        <f>Réel!$H$4</f>
        <v>1898.5357636722604</v>
      </c>
      <c r="U156" s="72">
        <f>-PMT(Réel!$G$4/12,Réel!$F$4*12,Réel!$C$10)</f>
        <v>1824.1607636722604</v>
      </c>
      <c r="V156" s="73">
        <f>X156*(Réel!$G$4/12)</f>
        <v>117.98226047834775</v>
      </c>
      <c r="W156" s="73">
        <f t="shared" si="4"/>
        <v>1706.1785031939125</v>
      </c>
      <c r="X156" s="73">
        <f t="shared" si="8"/>
        <v>45818.35358382437</v>
      </c>
      <c r="Y156" s="74">
        <f t="shared" si="5"/>
        <v>0.8254538911092405</v>
      </c>
    </row>
    <row r="157" spans="1:25" ht="13.2" x14ac:dyDescent="0.25">
      <c r="A157" s="75">
        <v>156</v>
      </c>
      <c r="B157" s="76">
        <f>Réel!$H$6</f>
        <v>1357.743955995626</v>
      </c>
      <c r="C157" s="77">
        <f>-PMT(Réel!$G$6/12,Réel!$F$6*12,Réel!$C$10)</f>
        <v>1283.368955995626</v>
      </c>
      <c r="D157" s="78">
        <f>F157*(Réel!$G$6/12)</f>
        <v>419.47395622855959</v>
      </c>
      <c r="E157" s="78">
        <f t="shared" si="0"/>
        <v>863.89499976706645</v>
      </c>
      <c r="F157" s="78">
        <f t="shared" si="6"/>
        <v>153466.08154703397</v>
      </c>
      <c r="G157" s="79">
        <f t="shared" si="1"/>
        <v>0.41536730839225156</v>
      </c>
      <c r="J157" s="75">
        <v>156</v>
      </c>
      <c r="K157" s="76">
        <f>Réel!$H$5</f>
        <v>1551.3083213825587</v>
      </c>
      <c r="L157" s="77">
        <f>-PMT(Réel!$G$5/12,Réel!$F$5*12,Réel!$C$10)</f>
        <v>1476.9333213825587</v>
      </c>
      <c r="M157" s="78">
        <f>O157*(Réel!$G$5/12)</f>
        <v>295.85397338050882</v>
      </c>
      <c r="N157" s="78">
        <f t="shared" si="2"/>
        <v>1181.0793480020498</v>
      </c>
      <c r="O157" s="78">
        <f t="shared" si="7"/>
        <v>112349.61014449701</v>
      </c>
      <c r="P157" s="79">
        <f t="shared" si="3"/>
        <v>0.57200148516382088</v>
      </c>
      <c r="S157" s="75">
        <v>156</v>
      </c>
      <c r="T157" s="76">
        <f>Réel!$H$4</f>
        <v>1898.5357636722604</v>
      </c>
      <c r="U157" s="77">
        <f>-PMT(Réel!$G$4/12,Réel!$F$4*12,Réel!$C$10)</f>
        <v>1824.1607636722604</v>
      </c>
      <c r="V157" s="78">
        <f>X157*(Réel!$G$4/12)</f>
        <v>113.58885083262342</v>
      </c>
      <c r="W157" s="78">
        <f t="shared" si="4"/>
        <v>1710.571912839637</v>
      </c>
      <c r="X157" s="78">
        <f t="shared" si="8"/>
        <v>44112.175080630455</v>
      </c>
      <c r="Y157" s="79">
        <f t="shared" si="5"/>
        <v>0.83195361874045537</v>
      </c>
    </row>
    <row r="158" spans="1:25" ht="13.2" x14ac:dyDescent="0.25">
      <c r="A158" s="70">
        <v>157</v>
      </c>
      <c r="B158" s="71">
        <f>Réel!$H$6</f>
        <v>1357.743955995626</v>
      </c>
      <c r="C158" s="72">
        <f>-PMT(Réel!$G$6/12,Réel!$F$6*12,Réel!$C$10)</f>
        <v>1283.368955995626</v>
      </c>
      <c r="D158" s="73">
        <f>F158*(Réel!$G$6/12)</f>
        <v>417.11264322919624</v>
      </c>
      <c r="E158" s="73">
        <f t="shared" si="0"/>
        <v>866.2563127664298</v>
      </c>
      <c r="F158" s="73">
        <f t="shared" si="6"/>
        <v>152602.1865472669</v>
      </c>
      <c r="G158" s="74">
        <f t="shared" si="1"/>
        <v>0.41865833696279275</v>
      </c>
      <c r="J158" s="70">
        <v>157</v>
      </c>
      <c r="K158" s="71">
        <f>Réel!$H$5</f>
        <v>1551.3083213825587</v>
      </c>
      <c r="L158" s="72">
        <f>-PMT(Réel!$G$5/12,Réel!$F$5*12,Réel!$C$10)</f>
        <v>1476.9333213825587</v>
      </c>
      <c r="M158" s="73">
        <f>O158*(Réel!$G$5/12)</f>
        <v>292.74379776410342</v>
      </c>
      <c r="N158" s="73">
        <f t="shared" si="2"/>
        <v>1184.1895236184553</v>
      </c>
      <c r="O158" s="73">
        <f t="shared" si="7"/>
        <v>111168.53079649496</v>
      </c>
      <c r="P158" s="74">
        <f t="shared" si="3"/>
        <v>0.57650083506097161</v>
      </c>
      <c r="S158" s="70">
        <v>157</v>
      </c>
      <c r="T158" s="71">
        <f>Réel!$H$4</f>
        <v>1898.5357636722604</v>
      </c>
      <c r="U158" s="72">
        <f>-PMT(Réel!$G$4/12,Réel!$F$4*12,Réel!$C$10)</f>
        <v>1824.1607636722604</v>
      </c>
      <c r="V158" s="73">
        <f>X158*(Réel!$G$4/12)</f>
        <v>109.18412815706135</v>
      </c>
      <c r="W158" s="73">
        <f t="shared" si="4"/>
        <v>1714.976635515199</v>
      </c>
      <c r="X158" s="73">
        <f t="shared" si="8"/>
        <v>42401.603167790818</v>
      </c>
      <c r="Y158" s="74">
        <f t="shared" si="5"/>
        <v>0.83847008317032068</v>
      </c>
    </row>
    <row r="159" spans="1:25" ht="13.2" x14ac:dyDescent="0.25">
      <c r="A159" s="75">
        <v>158</v>
      </c>
      <c r="B159" s="76">
        <f>Réel!$H$6</f>
        <v>1357.743955995626</v>
      </c>
      <c r="C159" s="77">
        <f>-PMT(Réel!$G$6/12,Réel!$F$6*12,Réel!$C$10)</f>
        <v>1283.368955995626</v>
      </c>
      <c r="D159" s="78">
        <f>F159*(Réel!$G$6/12)</f>
        <v>414.74487597430135</v>
      </c>
      <c r="E159" s="78">
        <f t="shared" si="0"/>
        <v>868.62408002132474</v>
      </c>
      <c r="F159" s="78">
        <f t="shared" si="6"/>
        <v>151735.93023450047</v>
      </c>
      <c r="G159" s="79">
        <f t="shared" si="1"/>
        <v>0.42195836101142681</v>
      </c>
      <c r="J159" s="75">
        <v>158</v>
      </c>
      <c r="K159" s="76">
        <f>Réel!$H$5</f>
        <v>1551.3083213825587</v>
      </c>
      <c r="L159" s="77">
        <f>-PMT(Réel!$G$5/12,Réel!$F$5*12,Réel!$C$10)</f>
        <v>1476.9333213825587</v>
      </c>
      <c r="M159" s="78">
        <f>O159*(Réel!$G$5/12)</f>
        <v>289.62543201857483</v>
      </c>
      <c r="N159" s="78">
        <f t="shared" si="2"/>
        <v>1187.3078893639838</v>
      </c>
      <c r="O159" s="78">
        <f t="shared" si="7"/>
        <v>109984.34127287651</v>
      </c>
      <c r="P159" s="79">
        <f t="shared" si="3"/>
        <v>0.58101203324618478</v>
      </c>
      <c r="S159" s="75">
        <v>158</v>
      </c>
      <c r="T159" s="76">
        <f>Réel!$H$4</f>
        <v>1898.5357636722604</v>
      </c>
      <c r="U159" s="77">
        <f>-PMT(Réel!$G$4/12,Réel!$F$4*12,Réel!$C$10)</f>
        <v>1824.1607636722604</v>
      </c>
      <c r="V159" s="78">
        <f>X159*(Réel!$G$4/12)</f>
        <v>104.76806332060971</v>
      </c>
      <c r="W159" s="78">
        <f t="shared" si="4"/>
        <v>1719.3927003516505</v>
      </c>
      <c r="X159" s="78">
        <f t="shared" si="8"/>
        <v>40686.626532275615</v>
      </c>
      <c r="Y159" s="79">
        <f t="shared" si="5"/>
        <v>0.84500332749609286</v>
      </c>
    </row>
    <row r="160" spans="1:25" ht="13.2" x14ac:dyDescent="0.25">
      <c r="A160" s="70">
        <v>159</v>
      </c>
      <c r="B160" s="71">
        <f>Réel!$H$6</f>
        <v>1357.743955995626</v>
      </c>
      <c r="C160" s="72">
        <f>-PMT(Réel!$G$6/12,Réel!$F$6*12,Réel!$C$10)</f>
        <v>1283.368955995626</v>
      </c>
      <c r="D160" s="73">
        <f>F160*(Réel!$G$6/12)</f>
        <v>412.37063682224306</v>
      </c>
      <c r="E160" s="73">
        <f t="shared" si="0"/>
        <v>870.99831917338292</v>
      </c>
      <c r="F160" s="73">
        <f t="shared" si="6"/>
        <v>150867.30615447916</v>
      </c>
      <c r="G160" s="74">
        <f t="shared" si="1"/>
        <v>0.42526740512579364</v>
      </c>
      <c r="J160" s="70">
        <v>159</v>
      </c>
      <c r="K160" s="71">
        <f>Réel!$H$5</f>
        <v>1551.3083213825587</v>
      </c>
      <c r="L160" s="72">
        <f>-PMT(Réel!$G$5/12,Réel!$F$5*12,Réel!$C$10)</f>
        <v>1476.9333213825587</v>
      </c>
      <c r="M160" s="73">
        <f>O160*(Réel!$G$5/12)</f>
        <v>286.49885457658297</v>
      </c>
      <c r="N160" s="73">
        <f t="shared" si="2"/>
        <v>1190.4344668059757</v>
      </c>
      <c r="O160" s="73">
        <f t="shared" si="7"/>
        <v>108797.03338351252</v>
      </c>
      <c r="P160" s="74">
        <f t="shared" si="3"/>
        <v>0.58553511091995225</v>
      </c>
      <c r="S160" s="70">
        <v>159</v>
      </c>
      <c r="T160" s="71">
        <f>Réel!$H$4</f>
        <v>1898.5357636722604</v>
      </c>
      <c r="U160" s="72">
        <f>-PMT(Réel!$G$4/12,Réel!$F$4*12,Réel!$C$10)</f>
        <v>1824.1607636722604</v>
      </c>
      <c r="V160" s="73">
        <f>X160*(Réel!$G$4/12)</f>
        <v>100.34062711720421</v>
      </c>
      <c r="W160" s="73">
        <f t="shared" si="4"/>
        <v>1723.8201365550563</v>
      </c>
      <c r="X160" s="73">
        <f t="shared" si="8"/>
        <v>38967.233831923964</v>
      </c>
      <c r="Y160" s="74">
        <f t="shared" si="5"/>
        <v>0.8515533949260039</v>
      </c>
    </row>
    <row r="161" spans="1:25" ht="13.2" x14ac:dyDescent="0.25">
      <c r="A161" s="75">
        <v>160</v>
      </c>
      <c r="B161" s="76">
        <f>Réel!$H$6</f>
        <v>1357.743955995626</v>
      </c>
      <c r="C161" s="77">
        <f>-PMT(Réel!$G$6/12,Réel!$F$6*12,Réel!$C$10)</f>
        <v>1283.368955995626</v>
      </c>
      <c r="D161" s="78">
        <f>F161*(Réel!$G$6/12)</f>
        <v>409.98990808316921</v>
      </c>
      <c r="E161" s="78">
        <f t="shared" si="0"/>
        <v>873.37904791245683</v>
      </c>
      <c r="F161" s="78">
        <f t="shared" si="6"/>
        <v>149996.30783530578</v>
      </c>
      <c r="G161" s="79">
        <f t="shared" si="1"/>
        <v>0.42858549396073986</v>
      </c>
      <c r="J161" s="75">
        <v>160</v>
      </c>
      <c r="K161" s="76">
        <f>Réel!$H$5</f>
        <v>1551.3083213825587</v>
      </c>
      <c r="L161" s="77">
        <f>-PMT(Réel!$G$5/12,Réel!$F$5*12,Réel!$C$10)</f>
        <v>1476.9333213825587</v>
      </c>
      <c r="M161" s="78">
        <f>O161*(Réel!$G$5/12)</f>
        <v>283.36404381399393</v>
      </c>
      <c r="N161" s="78">
        <f t="shared" si="2"/>
        <v>1193.5692775685648</v>
      </c>
      <c r="O161" s="78">
        <f t="shared" si="7"/>
        <v>107606.59891670654</v>
      </c>
      <c r="P161" s="79">
        <f t="shared" si="3"/>
        <v>0.59007009936492749</v>
      </c>
      <c r="S161" s="75">
        <v>160</v>
      </c>
      <c r="T161" s="76">
        <f>Réel!$H$4</f>
        <v>1898.5357636722604</v>
      </c>
      <c r="U161" s="77">
        <f>-PMT(Réel!$G$4/12,Réel!$F$4*12,Réel!$C$10)</f>
        <v>1824.1607636722604</v>
      </c>
      <c r="V161" s="78">
        <f>X161*(Réel!$G$4/12)</f>
        <v>95.901790265574945</v>
      </c>
      <c r="W161" s="78">
        <f t="shared" si="4"/>
        <v>1728.2589734066855</v>
      </c>
      <c r="X161" s="78">
        <f t="shared" si="8"/>
        <v>37243.413695368909</v>
      </c>
      <c r="Y161" s="79">
        <f t="shared" si="5"/>
        <v>0.85812032877954703</v>
      </c>
    </row>
    <row r="162" spans="1:25" ht="13.2" x14ac:dyDescent="0.25">
      <c r="A162" s="70">
        <v>161</v>
      </c>
      <c r="B162" s="71">
        <f>Réel!$H$6</f>
        <v>1357.743955995626</v>
      </c>
      <c r="C162" s="72">
        <f>-PMT(Réel!$G$6/12,Réel!$F$6*12,Réel!$C$10)</f>
        <v>1283.368955995626</v>
      </c>
      <c r="D162" s="73">
        <f>F162*(Réel!$G$6/12)</f>
        <v>407.60267201887513</v>
      </c>
      <c r="E162" s="73">
        <f t="shared" si="0"/>
        <v>875.76628397675086</v>
      </c>
      <c r="F162" s="73">
        <f t="shared" si="6"/>
        <v>149122.92878739332</v>
      </c>
      <c r="G162" s="74">
        <f t="shared" si="1"/>
        <v>0.43191265223850162</v>
      </c>
      <c r="J162" s="70">
        <v>161</v>
      </c>
      <c r="K162" s="71">
        <f>Réel!$H$5</f>
        <v>1551.3083213825587</v>
      </c>
      <c r="L162" s="72">
        <f>-PMT(Réel!$G$5/12,Réel!$F$5*12,Réel!$C$10)</f>
        <v>1476.9333213825587</v>
      </c>
      <c r="M162" s="73">
        <f>O162*(Réel!$G$5/12)</f>
        <v>280.22097804973004</v>
      </c>
      <c r="N162" s="73">
        <f t="shared" si="2"/>
        <v>1196.7123433328286</v>
      </c>
      <c r="O162" s="73">
        <f t="shared" si="7"/>
        <v>106413.02963913798</v>
      </c>
      <c r="P162" s="74">
        <f t="shared" si="3"/>
        <v>0.59461702994614107</v>
      </c>
      <c r="S162" s="70">
        <v>161</v>
      </c>
      <c r="T162" s="71">
        <f>Réel!$H$4</f>
        <v>1898.5357636722604</v>
      </c>
      <c r="U162" s="72">
        <f>-PMT(Réel!$G$4/12,Réel!$F$4*12,Réel!$C$10)</f>
        <v>1824.1607636722604</v>
      </c>
      <c r="V162" s="73">
        <f>X162*(Réel!$G$4/12)</f>
        <v>91.451523409052726</v>
      </c>
      <c r="W162" s="73">
        <f t="shared" si="4"/>
        <v>1732.7092402632077</v>
      </c>
      <c r="X162" s="73">
        <f t="shared" si="8"/>
        <v>35515.154721962223</v>
      </c>
      <c r="Y162" s="74">
        <f t="shared" si="5"/>
        <v>0.86470417248776299</v>
      </c>
    </row>
    <row r="163" spans="1:25" ht="13.2" x14ac:dyDescent="0.25">
      <c r="A163" s="75">
        <v>162</v>
      </c>
      <c r="B163" s="76">
        <f>Réel!$H$6</f>
        <v>1357.743955995626</v>
      </c>
      <c r="C163" s="77">
        <f>-PMT(Réel!$G$6/12,Réel!$F$6*12,Réel!$C$10)</f>
        <v>1283.368955995626</v>
      </c>
      <c r="D163" s="78">
        <f>F163*(Réel!$G$6/12)</f>
        <v>405.20891084267197</v>
      </c>
      <c r="E163" s="78">
        <f t="shared" si="0"/>
        <v>878.16004515295413</v>
      </c>
      <c r="F163" s="78">
        <f t="shared" si="6"/>
        <v>148247.16250341656</v>
      </c>
      <c r="G163" s="79">
        <f t="shared" si="1"/>
        <v>0.43524890474888933</v>
      </c>
      <c r="J163" s="75">
        <v>162</v>
      </c>
      <c r="K163" s="76">
        <f>Réel!$H$5</f>
        <v>1551.3083213825587</v>
      </c>
      <c r="L163" s="77">
        <f>-PMT(Réel!$G$5/12,Réel!$F$5*12,Réel!$C$10)</f>
        <v>1476.9333213825587</v>
      </c>
      <c r="M163" s="78">
        <f>O163*(Réel!$G$5/12)</f>
        <v>277.06963554562026</v>
      </c>
      <c r="N163" s="78">
        <f t="shared" si="2"/>
        <v>1199.8636858369384</v>
      </c>
      <c r="O163" s="78">
        <f t="shared" si="7"/>
        <v>105216.31729580516</v>
      </c>
      <c r="P163" s="79">
        <f t="shared" si="3"/>
        <v>0.59917593411121839</v>
      </c>
      <c r="S163" s="75">
        <v>162</v>
      </c>
      <c r="T163" s="76">
        <f>Réel!$H$4</f>
        <v>1898.5357636722604</v>
      </c>
      <c r="U163" s="77">
        <f>-PMT(Réel!$G$4/12,Réel!$F$4*12,Réel!$C$10)</f>
        <v>1824.1607636722604</v>
      </c>
      <c r="V163" s="78">
        <f>X163*(Réel!$G$4/12)</f>
        <v>86.989797115374969</v>
      </c>
      <c r="W163" s="78">
        <f t="shared" si="4"/>
        <v>1737.1709665568853</v>
      </c>
      <c r="X163" s="78">
        <f t="shared" si="8"/>
        <v>33782.445481699018</v>
      </c>
      <c r="Y163" s="79">
        <f t="shared" si="5"/>
        <v>0.87130496959352755</v>
      </c>
    </row>
    <row r="164" spans="1:25" ht="13.2" x14ac:dyDescent="0.25">
      <c r="A164" s="70">
        <v>163</v>
      </c>
      <c r="B164" s="71">
        <f>Réel!$H$6</f>
        <v>1357.743955995626</v>
      </c>
      <c r="C164" s="72">
        <f>-PMT(Réel!$G$6/12,Réel!$F$6*12,Réel!$C$10)</f>
        <v>1283.368955995626</v>
      </c>
      <c r="D164" s="73">
        <f>F164*(Réel!$G$6/12)</f>
        <v>402.80860671925387</v>
      </c>
      <c r="E164" s="73">
        <f t="shared" si="0"/>
        <v>880.56034927637211</v>
      </c>
      <c r="F164" s="73">
        <f t="shared" si="6"/>
        <v>147369.0024582636</v>
      </c>
      <c r="G164" s="74">
        <f t="shared" si="1"/>
        <v>0.43859427634947201</v>
      </c>
      <c r="J164" s="70">
        <v>163</v>
      </c>
      <c r="K164" s="71">
        <f>Réel!$H$5</f>
        <v>1551.3083213825587</v>
      </c>
      <c r="L164" s="72">
        <f>-PMT(Réel!$G$5/12,Réel!$F$5*12,Réel!$C$10)</f>
        <v>1476.9333213825587</v>
      </c>
      <c r="M164" s="73">
        <f>O164*(Réel!$G$5/12)</f>
        <v>273.90999450624963</v>
      </c>
      <c r="N164" s="73">
        <f t="shared" si="2"/>
        <v>1203.0233268763091</v>
      </c>
      <c r="O164" s="73">
        <f t="shared" si="7"/>
        <v>104016.45360996822</v>
      </c>
      <c r="P164" s="74">
        <f t="shared" si="3"/>
        <v>0.60374684339059725</v>
      </c>
      <c r="S164" s="70">
        <v>163</v>
      </c>
      <c r="T164" s="71">
        <f>Réel!$H$4</f>
        <v>1898.5357636722604</v>
      </c>
      <c r="U164" s="72">
        <f>-PMT(Réel!$G$4/12,Réel!$F$4*12,Réel!$C$10)</f>
        <v>1824.1607636722604</v>
      </c>
      <c r="V164" s="73">
        <f>X164*(Réel!$G$4/12)</f>
        <v>82.516581876490989</v>
      </c>
      <c r="W164" s="73">
        <f t="shared" si="4"/>
        <v>1741.6441817957693</v>
      </c>
      <c r="X164" s="73">
        <f t="shared" si="8"/>
        <v>32045.274515142133</v>
      </c>
      <c r="Y164" s="74">
        <f t="shared" si="5"/>
        <v>0.87792276375183953</v>
      </c>
    </row>
    <row r="165" spans="1:25" ht="13.2" x14ac:dyDescent="0.25">
      <c r="A165" s="75">
        <v>164</v>
      </c>
      <c r="B165" s="76">
        <f>Réel!$H$6</f>
        <v>1357.743955995626</v>
      </c>
      <c r="C165" s="77">
        <f>-PMT(Réel!$G$6/12,Réel!$F$6*12,Réel!$C$10)</f>
        <v>1283.368955995626</v>
      </c>
      <c r="D165" s="78">
        <f>F165*(Réel!$G$6/12)</f>
        <v>400.40174176456514</v>
      </c>
      <c r="E165" s="78">
        <f t="shared" si="0"/>
        <v>882.96721423106089</v>
      </c>
      <c r="F165" s="78">
        <f t="shared" si="6"/>
        <v>146488.44210898722</v>
      </c>
      <c r="G165" s="79">
        <f t="shared" si="1"/>
        <v>0.44194879196576298</v>
      </c>
      <c r="J165" s="75">
        <v>164</v>
      </c>
      <c r="K165" s="76">
        <f>Réel!$H$5</f>
        <v>1551.3083213825587</v>
      </c>
      <c r="L165" s="77">
        <f>-PMT(Réel!$G$5/12,Réel!$F$5*12,Réel!$C$10)</f>
        <v>1476.9333213825587</v>
      </c>
      <c r="M165" s="78">
        <f>O165*(Réel!$G$5/12)</f>
        <v>270.74203307880867</v>
      </c>
      <c r="N165" s="78">
        <f t="shared" si="2"/>
        <v>1206.1912883037501</v>
      </c>
      <c r="O165" s="78">
        <f t="shared" si="7"/>
        <v>102813.4302830919</v>
      </c>
      <c r="P165" s="79">
        <f t="shared" si="3"/>
        <v>0.60832978939774507</v>
      </c>
      <c r="S165" s="75">
        <v>164</v>
      </c>
      <c r="T165" s="76">
        <f>Réel!$H$4</f>
        <v>1898.5357636722604</v>
      </c>
      <c r="U165" s="77">
        <f>-PMT(Réel!$G$4/12,Réel!$F$4*12,Réel!$C$10)</f>
        <v>1824.1607636722604</v>
      </c>
      <c r="V165" s="78">
        <f>X165*(Réel!$G$4/12)</f>
        <v>78.031848108366887</v>
      </c>
      <c r="W165" s="78">
        <f t="shared" si="4"/>
        <v>1746.1289155638935</v>
      </c>
      <c r="X165" s="78">
        <f t="shared" si="8"/>
        <v>30303.630333346366</v>
      </c>
      <c r="Y165" s="79">
        <f t="shared" si="5"/>
        <v>0.88455759873010908</v>
      </c>
    </row>
    <row r="166" spans="1:25" ht="13.2" x14ac:dyDescent="0.25">
      <c r="A166" s="70">
        <v>165</v>
      </c>
      <c r="B166" s="71">
        <f>Réel!$H$6</f>
        <v>1357.743955995626</v>
      </c>
      <c r="C166" s="72">
        <f>-PMT(Réel!$G$6/12,Réel!$F$6*12,Réel!$C$10)</f>
        <v>1283.368955995626</v>
      </c>
      <c r="D166" s="73">
        <f>F166*(Réel!$G$6/12)</f>
        <v>397.98829804566691</v>
      </c>
      <c r="E166" s="73">
        <f t="shared" si="0"/>
        <v>885.38065794995919</v>
      </c>
      <c r="F166" s="73">
        <f t="shared" si="6"/>
        <v>145605.47489475616</v>
      </c>
      <c r="G166" s="74">
        <f t="shared" si="1"/>
        <v>0.44531247659140505</v>
      </c>
      <c r="J166" s="70">
        <v>165</v>
      </c>
      <c r="K166" s="71">
        <f>Réel!$H$5</f>
        <v>1551.3083213825587</v>
      </c>
      <c r="L166" s="72">
        <f>-PMT(Réel!$G$5/12,Réel!$F$5*12,Réel!$C$10)</f>
        <v>1476.9333213825587</v>
      </c>
      <c r="M166" s="73">
        <f>O166*(Réel!$G$5/12)</f>
        <v>267.56572935294218</v>
      </c>
      <c r="N166" s="73">
        <f t="shared" si="2"/>
        <v>1209.3675920296164</v>
      </c>
      <c r="O166" s="73">
        <f t="shared" si="7"/>
        <v>101607.23899478816</v>
      </c>
      <c r="P166" s="74">
        <f t="shared" si="3"/>
        <v>0.61292480382937842</v>
      </c>
      <c r="S166" s="70">
        <v>165</v>
      </c>
      <c r="T166" s="71">
        <f>Réel!$H$4</f>
        <v>1898.5357636722604</v>
      </c>
      <c r="U166" s="72">
        <f>-PMT(Réel!$G$4/12,Réel!$F$4*12,Réel!$C$10)</f>
        <v>1824.1607636722604</v>
      </c>
      <c r="V166" s="73">
        <f>X166*(Réel!$G$4/12)</f>
        <v>73.535566150789862</v>
      </c>
      <c r="W166" s="73">
        <f t="shared" si="4"/>
        <v>1750.6251975214705</v>
      </c>
      <c r="X166" s="73">
        <f t="shared" si="8"/>
        <v>28557.501417782471</v>
      </c>
      <c r="Y166" s="74">
        <f t="shared" si="5"/>
        <v>0.89120951840844775</v>
      </c>
    </row>
    <row r="167" spans="1:25" ht="13.2" x14ac:dyDescent="0.25">
      <c r="A167" s="75">
        <v>166</v>
      </c>
      <c r="B167" s="76">
        <f>Réel!$H$6</f>
        <v>1357.743955995626</v>
      </c>
      <c r="C167" s="77">
        <f>-PMT(Réel!$G$6/12,Réel!$F$6*12,Réel!$C$10)</f>
        <v>1283.368955995626</v>
      </c>
      <c r="D167" s="78">
        <f>F167*(Réel!$G$6/12)</f>
        <v>395.5682575806037</v>
      </c>
      <c r="E167" s="78">
        <f t="shared" si="0"/>
        <v>887.80069841502234</v>
      </c>
      <c r="F167" s="78">
        <f t="shared" si="6"/>
        <v>144720.09423680621</v>
      </c>
      <c r="G167" s="79">
        <f t="shared" si="1"/>
        <v>0.44868535528835729</v>
      </c>
      <c r="J167" s="75">
        <v>166</v>
      </c>
      <c r="K167" s="76">
        <f>Réel!$H$5</f>
        <v>1551.3083213825587</v>
      </c>
      <c r="L167" s="77">
        <f>-PMT(Réel!$G$5/12,Réel!$F$5*12,Réel!$C$10)</f>
        <v>1476.9333213825587</v>
      </c>
      <c r="M167" s="78">
        <f>O167*(Réel!$G$5/12)</f>
        <v>264.38106136059747</v>
      </c>
      <c r="N167" s="78">
        <f t="shared" si="2"/>
        <v>1212.5522600219613</v>
      </c>
      <c r="O167" s="78">
        <f t="shared" si="7"/>
        <v>100397.87140275854</v>
      </c>
      <c r="P167" s="79">
        <f t="shared" si="3"/>
        <v>0.61753191846568178</v>
      </c>
      <c r="S167" s="75">
        <v>166</v>
      </c>
      <c r="T167" s="76">
        <f>Réel!$H$4</f>
        <v>1898.5357636722604</v>
      </c>
      <c r="U167" s="77">
        <f>-PMT(Réel!$G$4/12,Réel!$F$4*12,Réel!$C$10)</f>
        <v>1824.1607636722604</v>
      </c>
      <c r="V167" s="78">
        <f>X167*(Réel!$G$4/12)</f>
        <v>69.027706267172078</v>
      </c>
      <c r="W167" s="78">
        <f t="shared" si="4"/>
        <v>1755.1330574050883</v>
      </c>
      <c r="X167" s="78">
        <f t="shared" si="8"/>
        <v>26806.876220261001</v>
      </c>
      <c r="Y167" s="79">
        <f t="shared" si="5"/>
        <v>0.89787856677995803</v>
      </c>
    </row>
    <row r="168" spans="1:25" ht="13.2" x14ac:dyDescent="0.25">
      <c r="A168" s="70">
        <v>167</v>
      </c>
      <c r="B168" s="71">
        <f>Réel!$H$6</f>
        <v>1357.743955995626</v>
      </c>
      <c r="C168" s="72">
        <f>-PMT(Réel!$G$6/12,Réel!$F$6*12,Réel!$C$10)</f>
        <v>1283.368955995626</v>
      </c>
      <c r="D168" s="73">
        <f>F168*(Réel!$G$6/12)</f>
        <v>393.14160233826931</v>
      </c>
      <c r="E168" s="73">
        <f t="shared" si="0"/>
        <v>890.22735365735673</v>
      </c>
      <c r="F168" s="73">
        <f t="shared" si="6"/>
        <v>143832.29353839118</v>
      </c>
      <c r="G168" s="74">
        <f t="shared" si="1"/>
        <v>0.45206745318708119</v>
      </c>
      <c r="J168" s="70">
        <v>167</v>
      </c>
      <c r="K168" s="71">
        <f>Réel!$H$5</f>
        <v>1551.3083213825587</v>
      </c>
      <c r="L168" s="72">
        <f>-PMT(Réel!$G$5/12,Réel!$F$5*12,Réel!$C$10)</f>
        <v>1476.9333213825587</v>
      </c>
      <c r="M168" s="73">
        <f>O168*(Réel!$G$5/12)</f>
        <v>261.18800707587303</v>
      </c>
      <c r="N168" s="73">
        <f t="shared" si="2"/>
        <v>1215.7453143066857</v>
      </c>
      <c r="O168" s="73">
        <f t="shared" si="7"/>
        <v>99185.319142736582</v>
      </c>
      <c r="P168" s="74">
        <f t="shared" si="3"/>
        <v>0.62215116517052738</v>
      </c>
      <c r="S168" s="70">
        <v>167</v>
      </c>
      <c r="T168" s="71">
        <f>Réel!$H$4</f>
        <v>1898.5357636722604</v>
      </c>
      <c r="U168" s="72">
        <f>-PMT(Réel!$G$4/12,Réel!$F$4*12,Réel!$C$10)</f>
        <v>1824.1607636722604</v>
      </c>
      <c r="V168" s="73">
        <f>X168*(Réel!$G$4/12)</f>
        <v>64.50823864435398</v>
      </c>
      <c r="W168" s="73">
        <f t="shared" si="4"/>
        <v>1759.6525250279064</v>
      </c>
      <c r="X168" s="73">
        <f t="shared" si="8"/>
        <v>25051.743162855913</v>
      </c>
      <c r="Y168" s="74">
        <f t="shared" si="5"/>
        <v>0.90456478795102513</v>
      </c>
    </row>
    <row r="169" spans="1:25" ht="13.2" x14ac:dyDescent="0.25">
      <c r="A169" s="75">
        <v>168</v>
      </c>
      <c r="B169" s="76">
        <f>Réel!$H$6</f>
        <v>1357.743955995626</v>
      </c>
      <c r="C169" s="77">
        <f>-PMT(Réel!$G$6/12,Réel!$F$6*12,Réel!$C$10)</f>
        <v>1283.368955995626</v>
      </c>
      <c r="D169" s="78">
        <f>F169*(Réel!$G$6/12)</f>
        <v>390.70831423827252</v>
      </c>
      <c r="E169" s="78">
        <f t="shared" si="0"/>
        <v>892.66064175735346</v>
      </c>
      <c r="F169" s="78">
        <f t="shared" si="6"/>
        <v>142942.06618473382</v>
      </c>
      <c r="G169" s="79">
        <f t="shared" si="1"/>
        <v>0.4554587954867283</v>
      </c>
      <c r="J169" s="75">
        <v>168</v>
      </c>
      <c r="K169" s="76">
        <f>Réel!$H$5</f>
        <v>1551.3083213825587</v>
      </c>
      <c r="L169" s="77">
        <f>-PMT(Réel!$G$5/12,Réel!$F$5*12,Réel!$C$10)</f>
        <v>1476.9333213825587</v>
      </c>
      <c r="M169" s="78">
        <f>O169*(Réel!$G$5/12)</f>
        <v>257.98654441486542</v>
      </c>
      <c r="N169" s="78">
        <f t="shared" si="2"/>
        <v>1218.9467769676933</v>
      </c>
      <c r="O169" s="78">
        <f t="shared" si="7"/>
        <v>97969.5738284299</v>
      </c>
      <c r="P169" s="79">
        <f t="shared" si="3"/>
        <v>0.62678257589169561</v>
      </c>
      <c r="S169" s="75">
        <v>168</v>
      </c>
      <c r="T169" s="76">
        <f>Réel!$H$4</f>
        <v>1898.5357636722604</v>
      </c>
      <c r="U169" s="77">
        <f>-PMT(Réel!$G$4/12,Réel!$F$4*12,Réel!$C$10)</f>
        <v>1824.1607636722604</v>
      </c>
      <c r="V169" s="78">
        <f>X169*(Réel!$G$4/12)</f>
        <v>59.977133392407112</v>
      </c>
      <c r="W169" s="78">
        <f t="shared" si="4"/>
        <v>1764.1836302798533</v>
      </c>
      <c r="X169" s="78">
        <f t="shared" si="8"/>
        <v>23292.090637828005</v>
      </c>
      <c r="Y169" s="79">
        <f t="shared" si="5"/>
        <v>0.91126822614160763</v>
      </c>
    </row>
    <row r="170" spans="1:25" ht="13.2" x14ac:dyDescent="0.25">
      <c r="A170" s="70">
        <v>169</v>
      </c>
      <c r="B170" s="71">
        <f>Réel!$H$6</f>
        <v>1357.743955995626</v>
      </c>
      <c r="C170" s="72">
        <f>-PMT(Réel!$G$6/12,Réel!$F$6*12,Réel!$C$10)</f>
        <v>1283.368955995626</v>
      </c>
      <c r="D170" s="73">
        <f>F170*(Réel!$G$6/12)</f>
        <v>388.26837515080234</v>
      </c>
      <c r="E170" s="73">
        <f t="shared" si="0"/>
        <v>895.10058084482375</v>
      </c>
      <c r="F170" s="73">
        <f t="shared" si="6"/>
        <v>142049.40554297646</v>
      </c>
      <c r="G170" s="74">
        <f t="shared" si="1"/>
        <v>0.45885940745532783</v>
      </c>
      <c r="J170" s="70">
        <v>169</v>
      </c>
      <c r="K170" s="71">
        <f>Réel!$H$5</f>
        <v>1551.3083213825587</v>
      </c>
      <c r="L170" s="72">
        <f>-PMT(Réel!$G$5/12,Réel!$F$5*12,Réel!$C$10)</f>
        <v>1476.9333213825587</v>
      </c>
      <c r="M170" s="73">
        <f>O170*(Réel!$G$5/12)</f>
        <v>254.77665123551714</v>
      </c>
      <c r="N170" s="73">
        <f t="shared" si="2"/>
        <v>1222.1566701470415</v>
      </c>
      <c r="O170" s="73">
        <f t="shared" si="7"/>
        <v>96750.627051462201</v>
      </c>
      <c r="P170" s="74">
        <f t="shared" si="3"/>
        <v>0.6314261826610964</v>
      </c>
      <c r="S170" s="70">
        <v>169</v>
      </c>
      <c r="T170" s="71">
        <f>Réel!$H$4</f>
        <v>1898.5357636722604</v>
      </c>
      <c r="U170" s="72">
        <f>-PMT(Réel!$G$4/12,Réel!$F$4*12,Réel!$C$10)</f>
        <v>1824.1607636722604</v>
      </c>
      <c r="V170" s="73">
        <f>X170*(Réel!$G$4/12)</f>
        <v>55.434360544436487</v>
      </c>
      <c r="W170" s="73">
        <f t="shared" si="4"/>
        <v>1768.7264031278239</v>
      </c>
      <c r="X170" s="73">
        <f t="shared" si="8"/>
        <v>21527.90700754815</v>
      </c>
      <c r="Y170" s="74">
        <f t="shared" si="5"/>
        <v>0.91798892568553081</v>
      </c>
    </row>
    <row r="171" spans="1:25" ht="13.2" x14ac:dyDescent="0.25">
      <c r="A171" s="75">
        <v>170</v>
      </c>
      <c r="B171" s="76">
        <f>Réel!$H$6</f>
        <v>1357.743955995626</v>
      </c>
      <c r="C171" s="77">
        <f>-PMT(Réel!$G$6/12,Réel!$F$6*12,Réel!$C$10)</f>
        <v>1283.368955995626</v>
      </c>
      <c r="D171" s="78">
        <f>F171*(Réel!$G$6/12)</f>
        <v>385.82176689649316</v>
      </c>
      <c r="E171" s="78">
        <f t="shared" si="0"/>
        <v>897.54718909913288</v>
      </c>
      <c r="F171" s="78">
        <f t="shared" si="6"/>
        <v>141154.30496213163</v>
      </c>
      <c r="G171" s="79">
        <f t="shared" si="1"/>
        <v>0.46226931442997476</v>
      </c>
      <c r="J171" s="75">
        <v>170</v>
      </c>
      <c r="K171" s="76">
        <f>Réel!$H$5</f>
        <v>1551.3083213825587</v>
      </c>
      <c r="L171" s="77">
        <f>-PMT(Réel!$G$5/12,Réel!$F$5*12,Réel!$C$10)</f>
        <v>1476.9333213825587</v>
      </c>
      <c r="M171" s="78">
        <f>O171*(Réel!$G$5/12)</f>
        <v>251.55830533746325</v>
      </c>
      <c r="N171" s="78">
        <f t="shared" si="2"/>
        <v>1225.3750160450954</v>
      </c>
      <c r="O171" s="78">
        <f t="shared" si="7"/>
        <v>95528.470381315157</v>
      </c>
      <c r="P171" s="79">
        <f t="shared" si="3"/>
        <v>0.63608201759498995</v>
      </c>
      <c r="S171" s="75">
        <v>170</v>
      </c>
      <c r="T171" s="76">
        <f>Réel!$H$4</f>
        <v>1898.5357636722604</v>
      </c>
      <c r="U171" s="77">
        <f>-PMT(Réel!$G$4/12,Réel!$F$4*12,Réel!$C$10)</f>
        <v>1824.1607636722604</v>
      </c>
      <c r="V171" s="78">
        <f>X171*(Réel!$G$4/12)</f>
        <v>50.879890056382337</v>
      </c>
      <c r="W171" s="78">
        <f t="shared" si="4"/>
        <v>1773.2808736158781</v>
      </c>
      <c r="X171" s="78">
        <f t="shared" si="8"/>
        <v>19759.180604420326</v>
      </c>
      <c r="Y171" s="79">
        <f t="shared" si="5"/>
        <v>0.92472693103077974</v>
      </c>
    </row>
    <row r="172" spans="1:25" ht="13.2" x14ac:dyDescent="0.25">
      <c r="A172" s="70">
        <v>171</v>
      </c>
      <c r="B172" s="71">
        <f>Réel!$H$6</f>
        <v>1357.743955995626</v>
      </c>
      <c r="C172" s="72">
        <f>-PMT(Réel!$G$6/12,Réel!$F$6*12,Réel!$C$10)</f>
        <v>1283.368955995626</v>
      </c>
      <c r="D172" s="73">
        <f>F172*(Réel!$G$6/12)</f>
        <v>383.36847124628889</v>
      </c>
      <c r="E172" s="73">
        <f t="shared" si="0"/>
        <v>900.00048474933715</v>
      </c>
      <c r="F172" s="73">
        <f t="shared" si="6"/>
        <v>140256.7577730325</v>
      </c>
      <c r="G172" s="74">
        <f t="shared" si="1"/>
        <v>0.46568854181701902</v>
      </c>
      <c r="J172" s="70">
        <v>171</v>
      </c>
      <c r="K172" s="71">
        <f>Réel!$H$5</f>
        <v>1551.3083213825587</v>
      </c>
      <c r="L172" s="72">
        <f>-PMT(Réel!$G$5/12,Réel!$F$5*12,Réel!$C$10)</f>
        <v>1476.9333213825587</v>
      </c>
      <c r="M172" s="73">
        <f>O172*(Réel!$G$5/12)</f>
        <v>248.33148446187784</v>
      </c>
      <c r="N172" s="73">
        <f t="shared" si="2"/>
        <v>1228.6018369206809</v>
      </c>
      <c r="O172" s="73">
        <f t="shared" si="7"/>
        <v>94303.095365270055</v>
      </c>
      <c r="P172" s="74">
        <f t="shared" si="3"/>
        <v>0.64075011289420924</v>
      </c>
      <c r="S172" s="70">
        <v>171</v>
      </c>
      <c r="T172" s="71">
        <f>Réel!$H$4</f>
        <v>1898.5357636722604</v>
      </c>
      <c r="U172" s="72">
        <f>-PMT(Réel!$G$4/12,Réel!$F$4*12,Réel!$C$10)</f>
        <v>1824.1607636722604</v>
      </c>
      <c r="V172" s="73">
        <f>X172*(Réel!$G$4/12)</f>
        <v>46.31369180682146</v>
      </c>
      <c r="W172" s="73">
        <f t="shared" si="4"/>
        <v>1777.8470718654389</v>
      </c>
      <c r="X172" s="73">
        <f t="shared" si="8"/>
        <v>17985.899730804449</v>
      </c>
      <c r="Y172" s="74">
        <f t="shared" si="5"/>
        <v>0.93148228673979261</v>
      </c>
    </row>
    <row r="173" spans="1:25" ht="13.2" x14ac:dyDescent="0.25">
      <c r="A173" s="75">
        <v>172</v>
      </c>
      <c r="B173" s="76">
        <f>Réel!$H$6</f>
        <v>1357.743955995626</v>
      </c>
      <c r="C173" s="77">
        <f>-PMT(Réel!$G$6/12,Réel!$F$6*12,Réel!$C$10)</f>
        <v>1283.368955995626</v>
      </c>
      <c r="D173" s="78">
        <f>F173*(Réel!$G$6/12)</f>
        <v>380.90846992130741</v>
      </c>
      <c r="E173" s="78">
        <f t="shared" si="0"/>
        <v>902.46048607431862</v>
      </c>
      <c r="F173" s="78">
        <f t="shared" si="6"/>
        <v>139356.75728828317</v>
      </c>
      <c r="G173" s="79">
        <f t="shared" si="1"/>
        <v>0.46911711509225462</v>
      </c>
      <c r="J173" s="75">
        <v>172</v>
      </c>
      <c r="K173" s="76">
        <f>Réel!$H$5</f>
        <v>1551.3083213825587</v>
      </c>
      <c r="L173" s="77">
        <f>-PMT(Réel!$G$5/12,Réel!$F$5*12,Réel!$C$10)</f>
        <v>1476.9333213825587</v>
      </c>
      <c r="M173" s="78">
        <f>O173*(Réel!$G$5/12)</f>
        <v>245.09616629132</v>
      </c>
      <c r="N173" s="78">
        <f t="shared" si="2"/>
        <v>1231.8371550912386</v>
      </c>
      <c r="O173" s="78">
        <f t="shared" si="7"/>
        <v>93074.493528349369</v>
      </c>
      <c r="P173" s="79">
        <f t="shared" si="3"/>
        <v>0.64543050084438336</v>
      </c>
      <c r="S173" s="75">
        <v>172</v>
      </c>
      <c r="T173" s="76">
        <f>Réel!$H$4</f>
        <v>1898.5357636722604</v>
      </c>
      <c r="U173" s="77">
        <f>-PMT(Réel!$G$4/12,Réel!$F$4*12,Réel!$C$10)</f>
        <v>1824.1607636722604</v>
      </c>
      <c r="V173" s="78">
        <f>X173*(Réel!$G$4/12)</f>
        <v>41.735735596767952</v>
      </c>
      <c r="W173" s="78">
        <f t="shared" si="4"/>
        <v>1782.4250280754925</v>
      </c>
      <c r="X173" s="78">
        <f t="shared" si="8"/>
        <v>16208.05265893901</v>
      </c>
      <c r="Y173" s="79">
        <f t="shared" si="5"/>
        <v>0.93825503748975614</v>
      </c>
    </row>
    <row r="174" spans="1:25" ht="13.2" x14ac:dyDescent="0.25">
      <c r="A174" s="70">
        <v>173</v>
      </c>
      <c r="B174" s="71">
        <f>Réel!$H$6</f>
        <v>1357.743955995626</v>
      </c>
      <c r="C174" s="72">
        <f>-PMT(Réel!$G$6/12,Réel!$F$6*12,Réel!$C$10)</f>
        <v>1283.368955995626</v>
      </c>
      <c r="D174" s="73">
        <f>F174*(Réel!$G$6/12)</f>
        <v>378.44174459270425</v>
      </c>
      <c r="E174" s="73">
        <f t="shared" si="0"/>
        <v>904.92721140292178</v>
      </c>
      <c r="F174" s="73">
        <f t="shared" si="6"/>
        <v>138454.29680220885</v>
      </c>
      <c r="G174" s="74">
        <f t="shared" si="1"/>
        <v>0.47255505980110912</v>
      </c>
      <c r="J174" s="70">
        <v>173</v>
      </c>
      <c r="K174" s="71">
        <f>Réel!$H$5</f>
        <v>1551.3083213825587</v>
      </c>
      <c r="L174" s="72">
        <f>-PMT(Réel!$G$5/12,Réel!$F$5*12,Réel!$C$10)</f>
        <v>1476.9333213825587</v>
      </c>
      <c r="M174" s="73">
        <f>O174*(Réel!$G$5/12)</f>
        <v>241.85232844957974</v>
      </c>
      <c r="N174" s="73">
        <f t="shared" si="2"/>
        <v>1235.0809929329789</v>
      </c>
      <c r="O174" s="73">
        <f t="shared" si="7"/>
        <v>91842.656373258127</v>
      </c>
      <c r="P174" s="74">
        <f t="shared" si="3"/>
        <v>0.65012321381615945</v>
      </c>
      <c r="S174" s="70">
        <v>173</v>
      </c>
      <c r="T174" s="71">
        <f>Réel!$H$4</f>
        <v>1898.5357636722604</v>
      </c>
      <c r="U174" s="72">
        <f>-PMT(Réel!$G$4/12,Réel!$F$4*12,Réel!$C$10)</f>
        <v>1824.1607636722604</v>
      </c>
      <c r="V174" s="73">
        <f>X174*(Réel!$G$4/12)</f>
        <v>37.145991149473559</v>
      </c>
      <c r="W174" s="73">
        <f t="shared" si="4"/>
        <v>1787.0147725227869</v>
      </c>
      <c r="X174" s="73">
        <f t="shared" si="8"/>
        <v>14425.627630863517</v>
      </c>
      <c r="Y174" s="74">
        <f t="shared" si="5"/>
        <v>0.94504522807290092</v>
      </c>
    </row>
    <row r="175" spans="1:25" ht="13.2" x14ac:dyDescent="0.25">
      <c r="A175" s="75">
        <v>174</v>
      </c>
      <c r="B175" s="76">
        <f>Réel!$H$6</f>
        <v>1357.743955995626</v>
      </c>
      <c r="C175" s="77">
        <f>-PMT(Réel!$G$6/12,Réel!$F$6*12,Réel!$C$10)</f>
        <v>1283.368955995626</v>
      </c>
      <c r="D175" s="78">
        <f>F175*(Réel!$G$6/12)</f>
        <v>375.96827688153627</v>
      </c>
      <c r="E175" s="78">
        <f t="shared" si="0"/>
        <v>907.40067911408983</v>
      </c>
      <c r="F175" s="78">
        <f t="shared" si="6"/>
        <v>137549.36959080593</v>
      </c>
      <c r="G175" s="79">
        <f t="shared" si="1"/>
        <v>0.47600240155883455</v>
      </c>
      <c r="J175" s="75">
        <v>174</v>
      </c>
      <c r="K175" s="76">
        <f>Réel!$H$5</f>
        <v>1551.3083213825587</v>
      </c>
      <c r="L175" s="77">
        <f>-PMT(Réel!$G$5/12,Réel!$F$5*12,Réel!$C$10)</f>
        <v>1476.9333213825587</v>
      </c>
      <c r="M175" s="78">
        <f>O175*(Réel!$G$5/12)</f>
        <v>238.59994850152287</v>
      </c>
      <c r="N175" s="78">
        <f t="shared" si="2"/>
        <v>1238.3333728810358</v>
      </c>
      <c r="O175" s="78">
        <f t="shared" si="7"/>
        <v>90607.575380325143</v>
      </c>
      <c r="P175" s="79">
        <f t="shared" si="3"/>
        <v>0.65482828426542805</v>
      </c>
      <c r="S175" s="75">
        <v>174</v>
      </c>
      <c r="T175" s="76">
        <f>Réel!$H$4</f>
        <v>1898.5357636722604</v>
      </c>
      <c r="U175" s="77">
        <f>-PMT(Réel!$G$4/12,Réel!$F$4*12,Réel!$C$10)</f>
        <v>1824.1607636722604</v>
      </c>
      <c r="V175" s="78">
        <f>X175*(Réel!$G$4/12)</f>
        <v>32.544428110227379</v>
      </c>
      <c r="W175" s="78">
        <f t="shared" si="4"/>
        <v>1791.6163355620331</v>
      </c>
      <c r="X175" s="78">
        <f t="shared" si="8"/>
        <v>12638.61285834073</v>
      </c>
      <c r="Y175" s="79">
        <f t="shared" si="5"/>
        <v>0.95185290339679718</v>
      </c>
    </row>
    <row r="176" spans="1:25" ht="13.2" x14ac:dyDescent="0.25">
      <c r="A176" s="70">
        <v>175</v>
      </c>
      <c r="B176" s="71">
        <f>Réel!$H$6</f>
        <v>1357.743955995626</v>
      </c>
      <c r="C176" s="72">
        <f>-PMT(Réel!$G$6/12,Réel!$F$6*12,Réel!$C$10)</f>
        <v>1283.368955995626</v>
      </c>
      <c r="D176" s="73">
        <f>F176*(Réel!$G$6/12)</f>
        <v>373.48804835862438</v>
      </c>
      <c r="E176" s="73">
        <f t="shared" si="0"/>
        <v>909.88090763700166</v>
      </c>
      <c r="F176" s="73">
        <f t="shared" si="6"/>
        <v>136641.96891169183</v>
      </c>
      <c r="G176" s="74">
        <f t="shared" si="1"/>
        <v>0.47945916605069783</v>
      </c>
      <c r="J176" s="70">
        <v>175</v>
      </c>
      <c r="K176" s="71">
        <f>Réel!$H$5</f>
        <v>1551.3083213825587</v>
      </c>
      <c r="L176" s="72">
        <f>-PMT(Réel!$G$5/12,Réel!$F$5*12,Réel!$C$10)</f>
        <v>1476.9333213825587</v>
      </c>
      <c r="M176" s="73">
        <f>O176*(Réel!$G$5/12)</f>
        <v>235.33900395293614</v>
      </c>
      <c r="N176" s="73">
        <f t="shared" si="2"/>
        <v>1241.5943174296226</v>
      </c>
      <c r="O176" s="73">
        <f t="shared" si="7"/>
        <v>89369.242007444103</v>
      </c>
      <c r="P176" s="74">
        <f t="shared" si="3"/>
        <v>0.65954574473354621</v>
      </c>
      <c r="S176" s="70">
        <v>175</v>
      </c>
      <c r="T176" s="71">
        <f>Réel!$H$4</f>
        <v>1898.5357636722604</v>
      </c>
      <c r="U176" s="72">
        <f>-PMT(Réel!$G$4/12,Réel!$F$4*12,Réel!$C$10)</f>
        <v>1824.1607636722604</v>
      </c>
      <c r="V176" s="73">
        <f>X176*(Réel!$G$4/12)</f>
        <v>27.931016046155143</v>
      </c>
      <c r="W176" s="73">
        <f t="shared" si="4"/>
        <v>1796.2297476261053</v>
      </c>
      <c r="X176" s="73">
        <f t="shared" si="8"/>
        <v>10846.996522778696</v>
      </c>
      <c r="Y176" s="74">
        <f t="shared" si="5"/>
        <v>0.95867810848465262</v>
      </c>
    </row>
    <row r="177" spans="1:25" ht="13.2" x14ac:dyDescent="0.25">
      <c r="A177" s="75">
        <v>176</v>
      </c>
      <c r="B177" s="76">
        <f>Réel!$H$6</f>
        <v>1357.743955995626</v>
      </c>
      <c r="C177" s="77">
        <f>-PMT(Réel!$G$6/12,Réel!$F$6*12,Réel!$C$10)</f>
        <v>1283.368955995626</v>
      </c>
      <c r="D177" s="78">
        <f>F177*(Réel!$G$6/12)</f>
        <v>371.00104054441658</v>
      </c>
      <c r="E177" s="78">
        <f t="shared" si="0"/>
        <v>912.36791545120946</v>
      </c>
      <c r="F177" s="78">
        <f t="shared" si="6"/>
        <v>135732.08800405482</v>
      </c>
      <c r="G177" s="79">
        <f t="shared" si="1"/>
        <v>0.48292537903217214</v>
      </c>
      <c r="J177" s="75">
        <v>176</v>
      </c>
      <c r="K177" s="76">
        <f>Réel!$H$5</f>
        <v>1551.3083213825587</v>
      </c>
      <c r="L177" s="77">
        <f>-PMT(Réel!$G$5/12,Réel!$F$5*12,Réel!$C$10)</f>
        <v>1476.9333213825587</v>
      </c>
      <c r="M177" s="78">
        <f>O177*(Réel!$G$5/12)</f>
        <v>232.06947225037146</v>
      </c>
      <c r="N177" s="78">
        <f t="shared" si="2"/>
        <v>1244.8638491321872</v>
      </c>
      <c r="O177" s="78">
        <f t="shared" si="7"/>
        <v>88127.647690014477</v>
      </c>
      <c r="P177" s="79">
        <f t="shared" si="3"/>
        <v>0.66427562784756389</v>
      </c>
      <c r="S177" s="75">
        <v>176</v>
      </c>
      <c r="T177" s="76">
        <f>Réel!$H$4</f>
        <v>1898.5357636722604</v>
      </c>
      <c r="U177" s="77">
        <f>-PMT(Réel!$G$4/12,Réel!$F$4*12,Réel!$C$10)</f>
        <v>1824.1607636722604</v>
      </c>
      <c r="V177" s="78">
        <f>X177*(Réel!$G$4/12)</f>
        <v>23.305724446017923</v>
      </c>
      <c r="W177" s="78">
        <f t="shared" si="4"/>
        <v>1800.8550392262425</v>
      </c>
      <c r="X177" s="78">
        <f t="shared" si="8"/>
        <v>9050.7667751525914</v>
      </c>
      <c r="Y177" s="79">
        <f t="shared" si="5"/>
        <v>0.96552088847560913</v>
      </c>
    </row>
    <row r="178" spans="1:25" ht="13.2" x14ac:dyDescent="0.25">
      <c r="A178" s="70">
        <v>177</v>
      </c>
      <c r="B178" s="71">
        <f>Réel!$H$6</f>
        <v>1357.743955995626</v>
      </c>
      <c r="C178" s="72">
        <f>-PMT(Réel!$G$6/12,Réel!$F$6*12,Réel!$C$10)</f>
        <v>1283.368955995626</v>
      </c>
      <c r="D178" s="73">
        <f>F178*(Réel!$G$6/12)</f>
        <v>368.50723490884991</v>
      </c>
      <c r="E178" s="73">
        <f t="shared" si="0"/>
        <v>914.86172108677613</v>
      </c>
      <c r="F178" s="73">
        <f t="shared" si="6"/>
        <v>134819.72008860362</v>
      </c>
      <c r="G178" s="74">
        <f t="shared" si="1"/>
        <v>0.48640106632912905</v>
      </c>
      <c r="J178" s="70">
        <v>177</v>
      </c>
      <c r="K178" s="71">
        <f>Réel!$H$5</f>
        <v>1551.3083213825587</v>
      </c>
      <c r="L178" s="72">
        <f>-PMT(Réel!$G$5/12,Réel!$F$5*12,Réel!$C$10)</f>
        <v>1476.9333213825587</v>
      </c>
      <c r="M178" s="73">
        <f>O178*(Réel!$G$5/12)</f>
        <v>228.79133078099002</v>
      </c>
      <c r="N178" s="73">
        <f t="shared" si="2"/>
        <v>1248.1419906015688</v>
      </c>
      <c r="O178" s="73">
        <f t="shared" si="7"/>
        <v>86882.783840882286</v>
      </c>
      <c r="P178" s="74">
        <f t="shared" si="3"/>
        <v>0.66901796632044841</v>
      </c>
      <c r="S178" s="70">
        <v>177</v>
      </c>
      <c r="T178" s="71">
        <f>Réel!$H$4</f>
        <v>1898.5357636722604</v>
      </c>
      <c r="U178" s="72">
        <f>-PMT(Réel!$G$4/12,Réel!$F$4*12,Réel!$C$10)</f>
        <v>1824.1607636722604</v>
      </c>
      <c r="V178" s="73">
        <f>X178*(Réel!$G$4/12)</f>
        <v>18.668522720010348</v>
      </c>
      <c r="W178" s="73">
        <f t="shared" si="4"/>
        <v>1805.4922409522501</v>
      </c>
      <c r="X178" s="73">
        <f t="shared" si="8"/>
        <v>7249.9117359263491</v>
      </c>
      <c r="Y178" s="74">
        <f t="shared" si="5"/>
        <v>0.97238128862504247</v>
      </c>
    </row>
    <row r="179" spans="1:25" ht="13.2" x14ac:dyDescent="0.25">
      <c r="A179" s="75">
        <v>178</v>
      </c>
      <c r="B179" s="76">
        <f>Réel!$H$6</f>
        <v>1357.743955995626</v>
      </c>
      <c r="C179" s="77">
        <f>-PMT(Réel!$G$6/12,Réel!$F$6*12,Réel!$C$10)</f>
        <v>1283.368955995626</v>
      </c>
      <c r="D179" s="78">
        <f>F179*(Réel!$G$6/12)</f>
        <v>366.00661287121272</v>
      </c>
      <c r="E179" s="78">
        <f t="shared" si="0"/>
        <v>917.36234312441331</v>
      </c>
      <c r="F179" s="78">
        <f t="shared" si="6"/>
        <v>133904.85836751683</v>
      </c>
      <c r="G179" s="79">
        <f t="shared" si="1"/>
        <v>0.48988625383803108</v>
      </c>
      <c r="J179" s="75">
        <v>178</v>
      </c>
      <c r="K179" s="76">
        <f>Réel!$H$5</f>
        <v>1551.3083213825587</v>
      </c>
      <c r="L179" s="77">
        <f>-PMT(Réel!$G$5/12,Réel!$F$5*12,Réel!$C$10)</f>
        <v>1476.9333213825587</v>
      </c>
      <c r="M179" s="78">
        <f>O179*(Réel!$G$5/12)</f>
        <v>225.50455687240591</v>
      </c>
      <c r="N179" s="78">
        <f t="shared" si="2"/>
        <v>1251.4287645101529</v>
      </c>
      <c r="O179" s="78">
        <f t="shared" si="7"/>
        <v>85634.641850280721</v>
      </c>
      <c r="P179" s="79">
        <f t="shared" si="3"/>
        <v>0.67377279295131154</v>
      </c>
      <c r="S179" s="75">
        <v>178</v>
      </c>
      <c r="T179" s="76">
        <f>Réel!$H$4</f>
        <v>1898.5357636722604</v>
      </c>
      <c r="U179" s="77">
        <f>-PMT(Réel!$G$4/12,Réel!$F$4*12,Réel!$C$10)</f>
        <v>1824.1607636722604</v>
      </c>
      <c r="V179" s="78">
        <f>X179*(Réel!$G$4/12)</f>
        <v>14.019380199558306</v>
      </c>
      <c r="W179" s="78">
        <f t="shared" si="4"/>
        <v>1810.141383472702</v>
      </c>
      <c r="X179" s="78">
        <f t="shared" si="8"/>
        <v>5444.4194949740995</v>
      </c>
      <c r="Y179" s="79">
        <f t="shared" si="5"/>
        <v>0.97925935430486055</v>
      </c>
    </row>
    <row r="180" spans="1:25" ht="13.2" x14ac:dyDescent="0.25">
      <c r="A180" s="70">
        <v>179</v>
      </c>
      <c r="B180" s="71">
        <f>Réel!$H$6</f>
        <v>1357.743955995626</v>
      </c>
      <c r="C180" s="72">
        <f>-PMT(Réel!$G$6/12,Réel!$F$6*12,Réel!$C$10)</f>
        <v>1283.368955995626</v>
      </c>
      <c r="D180" s="73">
        <f>F180*(Réel!$G$6/12)</f>
        <v>363.49915580000601</v>
      </c>
      <c r="E180" s="73">
        <f t="shared" si="0"/>
        <v>919.86980019561997</v>
      </c>
      <c r="F180" s="73">
        <f t="shared" si="6"/>
        <v>132987.49602439243</v>
      </c>
      <c r="G180" s="74">
        <f t="shared" si="1"/>
        <v>0.49338096752612404</v>
      </c>
      <c r="J180" s="70">
        <v>179</v>
      </c>
      <c r="K180" s="71">
        <f>Réel!$H$5</f>
        <v>1551.3083213825587</v>
      </c>
      <c r="L180" s="72">
        <f>-PMT(Réel!$G$5/12,Réel!$F$5*12,Réel!$C$10)</f>
        <v>1476.9333213825587</v>
      </c>
      <c r="M180" s="73">
        <f>O180*(Réel!$G$5/12)</f>
        <v>222.20912779252916</v>
      </c>
      <c r="N180" s="73">
        <f t="shared" si="2"/>
        <v>1254.7241935900295</v>
      </c>
      <c r="O180" s="73">
        <f t="shared" si="7"/>
        <v>84383.213085770563</v>
      </c>
      <c r="P180" s="74">
        <f t="shared" si="3"/>
        <v>0.67854014062563595</v>
      </c>
      <c r="S180" s="70">
        <v>179</v>
      </c>
      <c r="T180" s="71">
        <f>Réel!$H$4</f>
        <v>1898.5357636722604</v>
      </c>
      <c r="U180" s="72">
        <f>-PMT(Réel!$G$4/12,Réel!$F$4*12,Réel!$C$10)</f>
        <v>1824.1607636722604</v>
      </c>
      <c r="V180" s="73">
        <f>X180*(Réel!$G$4/12)</f>
        <v>9.3582661371160984</v>
      </c>
      <c r="W180" s="73">
        <f t="shared" si="4"/>
        <v>1814.8024975351443</v>
      </c>
      <c r="X180" s="73">
        <f t="shared" si="8"/>
        <v>3634.2781115013977</v>
      </c>
      <c r="Y180" s="74">
        <f t="shared" si="5"/>
        <v>0.98615513100380425</v>
      </c>
    </row>
    <row r="181" spans="1:25" ht="13.2" x14ac:dyDescent="0.25">
      <c r="A181" s="75">
        <v>180</v>
      </c>
      <c r="B181" s="76">
        <f>Réel!$H$6</f>
        <v>1357.743955995626</v>
      </c>
      <c r="C181" s="77">
        <f>-PMT(Réel!$G$6/12,Réel!$F$6*12,Réel!$C$10)</f>
        <v>1283.368955995626</v>
      </c>
      <c r="D181" s="78">
        <f>F181*(Réel!$G$6/12)</f>
        <v>360.98484501280467</v>
      </c>
      <c r="E181" s="78">
        <f t="shared" si="0"/>
        <v>922.38411098282131</v>
      </c>
      <c r="F181" s="78">
        <f t="shared" si="6"/>
        <v>132067.62622419681</v>
      </c>
      <c r="G181" s="79">
        <f t="shared" si="1"/>
        <v>0.49688523343163116</v>
      </c>
      <c r="J181" s="75">
        <v>180</v>
      </c>
      <c r="K181" s="76">
        <f>Réel!$H$5</f>
        <v>1551.3083213825587</v>
      </c>
      <c r="L181" s="77">
        <f>-PMT(Réel!$G$5/12,Réel!$F$5*12,Réel!$C$10)</f>
        <v>1476.9333213825587</v>
      </c>
      <c r="M181" s="78">
        <f>O181*(Réel!$G$5/12)</f>
        <v>218.90502074940878</v>
      </c>
      <c r="N181" s="78">
        <f t="shared" si="2"/>
        <v>1258.0283006331499</v>
      </c>
      <c r="O181" s="78">
        <f t="shared" si="7"/>
        <v>83128.48889218054</v>
      </c>
      <c r="P181" s="79">
        <f t="shared" si="3"/>
        <v>0.6833200423155027</v>
      </c>
      <c r="S181" s="75">
        <v>180</v>
      </c>
      <c r="T181" s="76">
        <f>Réel!$H$4</f>
        <v>1898.5357636722604</v>
      </c>
      <c r="U181" s="77">
        <f>-PMT(Réel!$G$4/12,Réel!$F$4*12,Réel!$C$10)</f>
        <v>1824.1607636722604</v>
      </c>
      <c r="V181" s="78">
        <f>X181*(Réel!$G$4/12)</f>
        <v>4.6851497059631022</v>
      </c>
      <c r="W181" s="78">
        <f t="shared" si="4"/>
        <v>1819.4756139662973</v>
      </c>
      <c r="X181" s="78">
        <f t="shared" si="8"/>
        <v>1819.4756139662534</v>
      </c>
      <c r="Y181" s="79">
        <f t="shared" si="5"/>
        <v>0.99306866432774765</v>
      </c>
    </row>
    <row r="182" spans="1:25" ht="13.2" x14ac:dyDescent="0.25">
      <c r="A182" s="70">
        <v>181</v>
      </c>
      <c r="B182" s="71">
        <f>Réel!$H$6</f>
        <v>1357.743955995626</v>
      </c>
      <c r="C182" s="72">
        <f>-PMT(Réel!$G$6/12,Réel!$F$6*12,Réel!$C$10)</f>
        <v>1283.368955995626</v>
      </c>
      <c r="D182" s="73">
        <f>F182*(Réel!$G$6/12)</f>
        <v>358.46366177611827</v>
      </c>
      <c r="E182" s="73">
        <f t="shared" si="0"/>
        <v>924.90529421950782</v>
      </c>
      <c r="F182" s="73">
        <f t="shared" si="6"/>
        <v>131145.24211321399</v>
      </c>
      <c r="G182" s="74">
        <f t="shared" si="1"/>
        <v>0.50039907766394665</v>
      </c>
      <c r="J182" s="70">
        <v>181</v>
      </c>
      <c r="K182" s="71">
        <f>Réel!$H$5</f>
        <v>1551.3083213825587</v>
      </c>
      <c r="L182" s="72">
        <f>-PMT(Réel!$G$5/12,Réel!$F$5*12,Réel!$C$10)</f>
        <v>1476.9333213825587</v>
      </c>
      <c r="M182" s="73">
        <f>O182*(Réel!$G$5/12)</f>
        <v>215.59221289107481</v>
      </c>
      <c r="N182" s="73">
        <f t="shared" si="2"/>
        <v>1261.341108491484</v>
      </c>
      <c r="O182" s="73">
        <f t="shared" si="7"/>
        <v>81870.460591547395</v>
      </c>
      <c r="P182" s="74">
        <f t="shared" si="3"/>
        <v>0.68811253107981951</v>
      </c>
      <c r="S182" s="70">
        <v>181</v>
      </c>
      <c r="T182" s="71">
        <f>Réel!$H$4</f>
        <v>1898.5357636722604</v>
      </c>
      <c r="U182" s="72">
        <f>-PMT(Réel!$G$4/12,Réel!$F$4*12,Réel!$C$10)</f>
        <v>1824.1607636722604</v>
      </c>
      <c r="V182" s="73">
        <f>X182*(Réel!$G$4/12)</f>
        <v>-1.1299903235340025E-13</v>
      </c>
      <c r="W182" s="73">
        <f t="shared" si="4"/>
        <v>1824.1607636722604</v>
      </c>
      <c r="X182" s="73">
        <f t="shared" si="8"/>
        <v>-4.3883119360543787E-11</v>
      </c>
      <c r="Y182" s="74">
        <f t="shared" si="5"/>
        <v>1.0000000000000002</v>
      </c>
    </row>
    <row r="183" spans="1:25" ht="13.2" x14ac:dyDescent="0.25">
      <c r="A183" s="75">
        <v>182</v>
      </c>
      <c r="B183" s="76">
        <f>Réel!$H$6</f>
        <v>1357.743955995626</v>
      </c>
      <c r="C183" s="77">
        <f>-PMT(Réel!$G$6/12,Réel!$F$6*12,Réel!$C$10)</f>
        <v>1283.368955995626</v>
      </c>
      <c r="D183" s="78">
        <f>F183*(Réel!$G$6/12)</f>
        <v>355.9355873052516</v>
      </c>
      <c r="E183" s="78">
        <f t="shared" si="0"/>
        <v>927.43336869037444</v>
      </c>
      <c r="F183" s="78">
        <f t="shared" si="6"/>
        <v>130220.33681899447</v>
      </c>
      <c r="G183" s="79">
        <f t="shared" si="1"/>
        <v>0.50392252640383051</v>
      </c>
      <c r="J183" s="75">
        <v>182</v>
      </c>
      <c r="K183" s="76">
        <f>Réel!$H$5</f>
        <v>1551.3083213825587</v>
      </c>
      <c r="L183" s="77">
        <f>-PMT(Réel!$G$5/12,Réel!$F$5*12,Réel!$C$10)</f>
        <v>1476.9333213825587</v>
      </c>
      <c r="M183" s="78">
        <f>O183*(Réel!$G$5/12)</f>
        <v>212.27068130538058</v>
      </c>
      <c r="N183" s="78">
        <f t="shared" si="2"/>
        <v>1264.6626400771781</v>
      </c>
      <c r="O183" s="78">
        <f t="shared" si="7"/>
        <v>80609.119483055911</v>
      </c>
      <c r="P183" s="79">
        <f t="shared" si="3"/>
        <v>0.69291764006454892</v>
      </c>
      <c r="S183" s="75"/>
      <c r="T183" s="76"/>
      <c r="U183" s="77"/>
      <c r="V183" s="78"/>
      <c r="W183" s="78"/>
      <c r="X183" s="78"/>
      <c r="Y183" s="79"/>
    </row>
    <row r="184" spans="1:25" ht="13.2" x14ac:dyDescent="0.25">
      <c r="A184" s="70">
        <v>183</v>
      </c>
      <c r="B184" s="71">
        <f>Réel!$H$6</f>
        <v>1357.743955995626</v>
      </c>
      <c r="C184" s="72">
        <f>-PMT(Réel!$G$6/12,Réel!$F$6*12,Réel!$C$10)</f>
        <v>1283.368955995626</v>
      </c>
      <c r="D184" s="73">
        <f>F184*(Réel!$G$6/12)</f>
        <v>353.4006027641646</v>
      </c>
      <c r="E184" s="73">
        <f t="shared" si="0"/>
        <v>929.96835323146138</v>
      </c>
      <c r="F184" s="73">
        <f t="shared" si="6"/>
        <v>129292.9034503041</v>
      </c>
      <c r="G184" s="74">
        <f t="shared" si="1"/>
        <v>0.50745560590360339</v>
      </c>
      <c r="J184" s="70">
        <v>183</v>
      </c>
      <c r="K184" s="71">
        <f>Réel!$H$5</f>
        <v>1551.3083213825587</v>
      </c>
      <c r="L184" s="72">
        <f>-PMT(Réel!$G$5/12,Réel!$F$5*12,Réel!$C$10)</f>
        <v>1476.9333213825587</v>
      </c>
      <c r="M184" s="73">
        <f>O184*(Réel!$G$5/12)</f>
        <v>208.94040301984401</v>
      </c>
      <c r="N184" s="73">
        <f t="shared" si="2"/>
        <v>1267.9929183627146</v>
      </c>
      <c r="O184" s="73">
        <f t="shared" si="7"/>
        <v>79344.456842978732</v>
      </c>
      <c r="P184" s="74">
        <f t="shared" si="3"/>
        <v>0.69773540250293808</v>
      </c>
      <c r="S184" s="70"/>
      <c r="T184" s="71"/>
      <c r="U184" s="72"/>
      <c r="V184" s="73"/>
      <c r="W184" s="73"/>
      <c r="X184" s="73"/>
      <c r="Y184" s="74"/>
    </row>
    <row r="185" spans="1:25" ht="13.2" x14ac:dyDescent="0.25">
      <c r="A185" s="75">
        <v>184</v>
      </c>
      <c r="B185" s="76">
        <f>Réel!$H$6</f>
        <v>1357.743955995626</v>
      </c>
      <c r="C185" s="77">
        <f>-PMT(Réel!$G$6/12,Réel!$F$6*12,Réel!$C$10)</f>
        <v>1283.368955995626</v>
      </c>
      <c r="D185" s="78">
        <f>F185*(Réel!$G$6/12)</f>
        <v>350.85868926533192</v>
      </c>
      <c r="E185" s="78">
        <f t="shared" si="0"/>
        <v>932.51026673029412</v>
      </c>
      <c r="F185" s="78">
        <f t="shared" si="6"/>
        <v>128362.93509707264</v>
      </c>
      <c r="G185" s="79">
        <f t="shared" si="1"/>
        <v>0.51099834248734233</v>
      </c>
      <c r="J185" s="75">
        <v>184</v>
      </c>
      <c r="K185" s="76">
        <f>Réel!$H$5</f>
        <v>1551.3083213825587</v>
      </c>
      <c r="L185" s="77">
        <f>-PMT(Réel!$G$5/12,Réel!$F$5*12,Réel!$C$10)</f>
        <v>1476.9333213825587</v>
      </c>
      <c r="M185" s="78">
        <f>O185*(Réel!$G$5/12)</f>
        <v>205.60135500148886</v>
      </c>
      <c r="N185" s="78">
        <f t="shared" si="2"/>
        <v>1271.3319663810698</v>
      </c>
      <c r="O185" s="78">
        <f t="shared" si="7"/>
        <v>78076.463924616022</v>
      </c>
      <c r="P185" s="79">
        <f t="shared" si="3"/>
        <v>0.70256585171574848</v>
      </c>
      <c r="S185" s="75"/>
      <c r="T185" s="76"/>
      <c r="U185" s="77"/>
      <c r="V185" s="78"/>
      <c r="W185" s="78"/>
      <c r="X185" s="78"/>
      <c r="Y185" s="79"/>
    </row>
    <row r="186" spans="1:25" ht="13.2" x14ac:dyDescent="0.25">
      <c r="A186" s="70">
        <v>185</v>
      </c>
      <c r="B186" s="71">
        <f>Réel!$H$6</f>
        <v>1357.743955995626</v>
      </c>
      <c r="C186" s="72">
        <f>-PMT(Réel!$G$6/12,Réel!$F$6*12,Réel!$C$10)</f>
        <v>1283.368955995626</v>
      </c>
      <c r="D186" s="73">
        <f>F186*(Réel!$G$6/12)</f>
        <v>348.30982786960243</v>
      </c>
      <c r="E186" s="73">
        <f t="shared" si="0"/>
        <v>935.05912812602355</v>
      </c>
      <c r="F186" s="73">
        <f t="shared" si="6"/>
        <v>127430.42483034234</v>
      </c>
      <c r="G186" s="74">
        <f t="shared" si="1"/>
        <v>0.51455076255107679</v>
      </c>
      <c r="J186" s="70">
        <v>185</v>
      </c>
      <c r="K186" s="71">
        <f>Réel!$H$5</f>
        <v>1551.3083213825587</v>
      </c>
      <c r="L186" s="72">
        <f>-PMT(Réel!$G$5/12,Réel!$F$5*12,Réel!$C$10)</f>
        <v>1476.9333213825587</v>
      </c>
      <c r="M186" s="73">
        <f>O186*(Réel!$G$5/12)</f>
        <v>202.25351415668538</v>
      </c>
      <c r="N186" s="73">
        <f t="shared" si="2"/>
        <v>1274.6798072258732</v>
      </c>
      <c r="O186" s="73">
        <f t="shared" si="7"/>
        <v>76805.131958234953</v>
      </c>
      <c r="P186" s="74">
        <f t="shared" si="3"/>
        <v>0.70740902111148585</v>
      </c>
      <c r="S186" s="70"/>
      <c r="T186" s="71"/>
      <c r="U186" s="72"/>
      <c r="V186" s="73"/>
      <c r="W186" s="73"/>
      <c r="X186" s="73"/>
      <c r="Y186" s="74"/>
    </row>
    <row r="187" spans="1:25" ht="13.2" x14ac:dyDescent="0.25">
      <c r="A187" s="75">
        <v>186</v>
      </c>
      <c r="B187" s="76">
        <f>Réel!$H$6</f>
        <v>1357.743955995626</v>
      </c>
      <c r="C187" s="77">
        <f>-PMT(Réel!$G$6/12,Réel!$F$6*12,Réel!$C$10)</f>
        <v>1283.368955995626</v>
      </c>
      <c r="D187" s="78">
        <f>F187*(Réel!$G$6/12)</f>
        <v>345.75399958605794</v>
      </c>
      <c r="E187" s="78">
        <f t="shared" si="0"/>
        <v>937.61495640956809</v>
      </c>
      <c r="F187" s="78">
        <f t="shared" si="6"/>
        <v>126495.36570221631</v>
      </c>
      <c r="G187" s="79">
        <f t="shared" si="1"/>
        <v>0.51811289256298543</v>
      </c>
      <c r="J187" s="75">
        <v>186</v>
      </c>
      <c r="K187" s="76">
        <f>Réel!$H$5</f>
        <v>1551.3083213825587</v>
      </c>
      <c r="L187" s="77">
        <f>-PMT(Réel!$G$5/12,Réel!$F$5*12,Réel!$C$10)</f>
        <v>1476.9333213825587</v>
      </c>
      <c r="M187" s="78">
        <f>O187*(Réel!$G$5/12)</f>
        <v>198.8968573309906</v>
      </c>
      <c r="N187" s="78">
        <f t="shared" si="2"/>
        <v>1278.0364640515681</v>
      </c>
      <c r="O187" s="78">
        <f t="shared" si="7"/>
        <v>75530.452151009085</v>
      </c>
      <c r="P187" s="79">
        <f t="shared" si="3"/>
        <v>0.712264944186632</v>
      </c>
      <c r="S187" s="75"/>
      <c r="T187" s="76"/>
      <c r="U187" s="77"/>
      <c r="V187" s="78"/>
      <c r="W187" s="78"/>
      <c r="X187" s="78"/>
      <c r="Y187" s="79"/>
    </row>
    <row r="188" spans="1:25" ht="13.2" x14ac:dyDescent="0.25">
      <c r="A188" s="70">
        <v>187</v>
      </c>
      <c r="B188" s="71">
        <f>Réel!$H$6</f>
        <v>1357.743955995626</v>
      </c>
      <c r="C188" s="72">
        <f>-PMT(Réel!$G$6/12,Réel!$F$6*12,Réel!$C$10)</f>
        <v>1283.368955995626</v>
      </c>
      <c r="D188" s="73">
        <f>F188*(Réel!$G$6/12)</f>
        <v>343.19118537187182</v>
      </c>
      <c r="E188" s="73">
        <f t="shared" si="0"/>
        <v>940.17777062375421</v>
      </c>
      <c r="F188" s="73">
        <f t="shared" si="6"/>
        <v>125557.75074580674</v>
      </c>
      <c r="G188" s="74">
        <f t="shared" si="1"/>
        <v>0.52168475906359335</v>
      </c>
      <c r="J188" s="70">
        <v>187</v>
      </c>
      <c r="K188" s="71">
        <f>Réel!$H$5</f>
        <v>1551.3083213825587</v>
      </c>
      <c r="L188" s="72">
        <f>-PMT(Réel!$G$5/12,Réel!$F$5*12,Réel!$C$10)</f>
        <v>1476.9333213825587</v>
      </c>
      <c r="M188" s="73">
        <f>O188*(Réel!$G$5/12)</f>
        <v>195.53136130898815</v>
      </c>
      <c r="N188" s="73">
        <f t="shared" si="2"/>
        <v>1281.4019600735705</v>
      </c>
      <c r="O188" s="73">
        <f t="shared" si="7"/>
        <v>74252.415686957524</v>
      </c>
      <c r="P188" s="74">
        <f t="shared" si="3"/>
        <v>0.71713365452587607</v>
      </c>
      <c r="S188" s="70"/>
      <c r="T188" s="71"/>
      <c r="U188" s="72"/>
      <c r="V188" s="73"/>
      <c r="W188" s="73"/>
      <c r="X188" s="73"/>
      <c r="Y188" s="74"/>
    </row>
    <row r="189" spans="1:25" ht="13.2" x14ac:dyDescent="0.25">
      <c r="A189" s="75">
        <v>188</v>
      </c>
      <c r="B189" s="76">
        <f>Réel!$H$6</f>
        <v>1357.743955995626</v>
      </c>
      <c r="C189" s="77">
        <f>-PMT(Réel!$G$6/12,Réel!$F$6*12,Réel!$C$10)</f>
        <v>1283.368955995626</v>
      </c>
      <c r="D189" s="78">
        <f>F189*(Réel!$G$6/12)</f>
        <v>340.62136613216688</v>
      </c>
      <c r="E189" s="78">
        <f t="shared" si="0"/>
        <v>942.7475898634591</v>
      </c>
      <c r="F189" s="78">
        <f t="shared" si="6"/>
        <v>124617.57297518299</v>
      </c>
      <c r="G189" s="79">
        <f t="shared" si="1"/>
        <v>0.52526638866596953</v>
      </c>
      <c r="J189" s="75">
        <v>188</v>
      </c>
      <c r="K189" s="76">
        <f>Réel!$H$5</f>
        <v>1551.3083213825587</v>
      </c>
      <c r="L189" s="77">
        <f>-PMT(Réel!$G$5/12,Réel!$F$5*12,Réel!$C$10)</f>
        <v>1476.9333213825587</v>
      </c>
      <c r="M189" s="78">
        <f>O189*(Réel!$G$5/12)</f>
        <v>192.15700281412774</v>
      </c>
      <c r="N189" s="78">
        <f t="shared" si="2"/>
        <v>1284.776318568431</v>
      </c>
      <c r="O189" s="78">
        <f t="shared" si="7"/>
        <v>72971.013726883946</v>
      </c>
      <c r="P189" s="79">
        <f t="shared" si="3"/>
        <v>0.72201518580234691</v>
      </c>
      <c r="S189" s="75"/>
      <c r="T189" s="76"/>
      <c r="U189" s="77"/>
      <c r="V189" s="78"/>
      <c r="W189" s="78"/>
      <c r="X189" s="78"/>
      <c r="Y189" s="79"/>
    </row>
    <row r="190" spans="1:25" ht="13.2" x14ac:dyDescent="0.25">
      <c r="A190" s="70">
        <v>189</v>
      </c>
      <c r="B190" s="71">
        <f>Réel!$H$6</f>
        <v>1357.743955995626</v>
      </c>
      <c r="C190" s="72">
        <f>-PMT(Réel!$G$6/12,Réel!$F$6*12,Réel!$C$10)</f>
        <v>1283.368955995626</v>
      </c>
      <c r="D190" s="73">
        <f>F190*(Réel!$G$6/12)</f>
        <v>338.04452271987344</v>
      </c>
      <c r="E190" s="73">
        <f t="shared" si="0"/>
        <v>945.32443327575265</v>
      </c>
      <c r="F190" s="73">
        <f t="shared" si="6"/>
        <v>123674.82538531953</v>
      </c>
      <c r="G190" s="74">
        <f t="shared" si="1"/>
        <v>0.52885780805592564</v>
      </c>
      <c r="J190" s="70">
        <v>189</v>
      </c>
      <c r="K190" s="71">
        <f>Réel!$H$5</f>
        <v>1551.3083213825587</v>
      </c>
      <c r="L190" s="72">
        <f>-PMT(Réel!$G$5/12,Réel!$F$5*12,Réel!$C$10)</f>
        <v>1476.9333213825587</v>
      </c>
      <c r="M190" s="73">
        <f>O190*(Réel!$G$5/12)</f>
        <v>188.77375850856419</v>
      </c>
      <c r="N190" s="73">
        <f t="shared" si="2"/>
        <v>1288.1595628739944</v>
      </c>
      <c r="O190" s="73">
        <f t="shared" si="7"/>
        <v>71686.237408315515</v>
      </c>
      <c r="P190" s="74">
        <f t="shared" si="3"/>
        <v>0.72690957177784565</v>
      </c>
      <c r="S190" s="70"/>
      <c r="T190" s="71"/>
      <c r="U190" s="72"/>
      <c r="V190" s="73"/>
      <c r="W190" s="73"/>
      <c r="X190" s="73"/>
      <c r="Y190" s="74"/>
    </row>
    <row r="191" spans="1:25" ht="13.2" x14ac:dyDescent="0.25">
      <c r="A191" s="75">
        <v>190</v>
      </c>
      <c r="B191" s="76">
        <f>Réel!$H$6</f>
        <v>1357.743955995626</v>
      </c>
      <c r="C191" s="77">
        <f>-PMT(Réel!$G$6/12,Réel!$F$6*12,Réel!$C$10)</f>
        <v>1283.368955995626</v>
      </c>
      <c r="D191" s="78">
        <f>F191*(Réel!$G$6/12)</f>
        <v>335.46063593558642</v>
      </c>
      <c r="E191" s="78">
        <f t="shared" si="0"/>
        <v>947.90832006003961</v>
      </c>
      <c r="F191" s="78">
        <f t="shared" si="6"/>
        <v>122729.50095204379</v>
      </c>
      <c r="G191" s="79">
        <f t="shared" si="1"/>
        <v>0.53245904399221411</v>
      </c>
      <c r="J191" s="75">
        <v>190</v>
      </c>
      <c r="K191" s="76">
        <f>Réel!$H$5</f>
        <v>1551.3083213825587</v>
      </c>
      <c r="L191" s="77">
        <f>-PMT(Réel!$G$5/12,Réel!$F$5*12,Réel!$C$10)</f>
        <v>1476.9333213825587</v>
      </c>
      <c r="M191" s="78">
        <f>O191*(Réel!$G$5/12)</f>
        <v>185.38160499299602</v>
      </c>
      <c r="N191" s="78">
        <f t="shared" si="2"/>
        <v>1291.5517163895627</v>
      </c>
      <c r="O191" s="78">
        <f t="shared" si="7"/>
        <v>70398.077845441527</v>
      </c>
      <c r="P191" s="79">
        <f t="shared" si="3"/>
        <v>0.73181684630307986</v>
      </c>
      <c r="S191" s="75"/>
      <c r="T191" s="76"/>
      <c r="U191" s="77"/>
      <c r="V191" s="78"/>
      <c r="W191" s="78"/>
      <c r="X191" s="78"/>
      <c r="Y191" s="79"/>
    </row>
    <row r="192" spans="1:25" ht="13.2" x14ac:dyDescent="0.25">
      <c r="A192" s="70">
        <v>191</v>
      </c>
      <c r="B192" s="71">
        <f>Réel!$H$6</f>
        <v>1357.743955995626</v>
      </c>
      <c r="C192" s="72">
        <f>-PMT(Réel!$G$6/12,Réel!$F$6*12,Réel!$C$10)</f>
        <v>1283.368955995626</v>
      </c>
      <c r="D192" s="73">
        <f>F192*(Réel!$G$6/12)</f>
        <v>332.86968652742229</v>
      </c>
      <c r="E192" s="73">
        <f t="shared" si="0"/>
        <v>950.49926946820369</v>
      </c>
      <c r="F192" s="73">
        <f t="shared" si="6"/>
        <v>121781.59263198375</v>
      </c>
      <c r="G192" s="74">
        <f t="shared" si="1"/>
        <v>0.53607012330672865</v>
      </c>
      <c r="J192" s="70">
        <v>191</v>
      </c>
      <c r="K192" s="71">
        <f>Réel!$H$5</f>
        <v>1551.3083213825587</v>
      </c>
      <c r="L192" s="72">
        <f>-PMT(Réel!$G$5/12,Réel!$F$5*12,Réel!$C$10)</f>
        <v>1476.9333213825587</v>
      </c>
      <c r="M192" s="73">
        <f>O192*(Réel!$G$5/12)</f>
        <v>181.98051880650354</v>
      </c>
      <c r="N192" s="73">
        <f t="shared" si="2"/>
        <v>1294.9528025760551</v>
      </c>
      <c r="O192" s="73">
        <f t="shared" si="7"/>
        <v>69106.52612905197</v>
      </c>
      <c r="P192" s="74">
        <f t="shared" si="3"/>
        <v>0.73673704331789724</v>
      </c>
      <c r="S192" s="70"/>
      <c r="T192" s="71"/>
      <c r="U192" s="72"/>
      <c r="V192" s="73"/>
      <c r="W192" s="73"/>
      <c r="X192" s="73"/>
      <c r="Y192" s="74"/>
    </row>
    <row r="193" spans="1:25" ht="13.2" x14ac:dyDescent="0.25">
      <c r="A193" s="75">
        <v>192</v>
      </c>
      <c r="B193" s="76">
        <f>Réel!$H$6</f>
        <v>1357.743955995626</v>
      </c>
      <c r="C193" s="77">
        <f>-PMT(Réel!$G$6/12,Réel!$F$6*12,Réel!$C$10)</f>
        <v>1283.368955995626</v>
      </c>
      <c r="D193" s="78">
        <f>F193*(Réel!$G$6/12)</f>
        <v>330.27165519087589</v>
      </c>
      <c r="E193" s="78">
        <f t="shared" si="0"/>
        <v>953.09730080475015</v>
      </c>
      <c r="F193" s="78">
        <f t="shared" si="6"/>
        <v>120831.09336251554</v>
      </c>
      <c r="G193" s="79">
        <f t="shared" si="1"/>
        <v>0.53969107290470264</v>
      </c>
      <c r="J193" s="75">
        <v>192</v>
      </c>
      <c r="K193" s="76">
        <f>Réel!$H$5</f>
        <v>1551.3083213825587</v>
      </c>
      <c r="L193" s="77">
        <f>-PMT(Réel!$G$5/12,Réel!$F$5*12,Réel!$C$10)</f>
        <v>1476.9333213825587</v>
      </c>
      <c r="M193" s="78">
        <f>O193*(Réel!$G$5/12)</f>
        <v>178.57047642638659</v>
      </c>
      <c r="N193" s="78">
        <f t="shared" si="2"/>
        <v>1298.362844956172</v>
      </c>
      <c r="O193" s="78">
        <f t="shared" si="7"/>
        <v>67811.573326475918</v>
      </c>
      <c r="P193" s="79">
        <f t="shared" si="3"/>
        <v>0.74167019685152025</v>
      </c>
      <c r="S193" s="75"/>
      <c r="T193" s="76"/>
      <c r="U193" s="77"/>
      <c r="V193" s="78"/>
      <c r="W193" s="78"/>
      <c r="X193" s="78"/>
      <c r="Y193" s="79"/>
    </row>
    <row r="194" spans="1:25" ht="13.2" x14ac:dyDescent="0.25">
      <c r="A194" s="70">
        <v>193</v>
      </c>
      <c r="B194" s="71">
        <f>Réel!$H$6</f>
        <v>1357.743955995626</v>
      </c>
      <c r="C194" s="72">
        <f>-PMT(Réel!$G$6/12,Réel!$F$6*12,Réel!$C$10)</f>
        <v>1283.368955995626</v>
      </c>
      <c r="D194" s="73">
        <f>F194*(Réel!$G$6/12)</f>
        <v>327.66652256867621</v>
      </c>
      <c r="E194" s="73">
        <f t="shared" si="0"/>
        <v>955.70243342694982</v>
      </c>
      <c r="F194" s="73">
        <f t="shared" si="6"/>
        <v>119877.9960617108</v>
      </c>
      <c r="G194" s="74">
        <f t="shared" si="1"/>
        <v>0.54332191976491129</v>
      </c>
      <c r="J194" s="70">
        <v>193</v>
      </c>
      <c r="K194" s="71">
        <f>Réel!$H$5</f>
        <v>1551.3083213825587</v>
      </c>
      <c r="L194" s="72">
        <f>-PMT(Réel!$G$5/12,Réel!$F$5*12,Réel!$C$10)</f>
        <v>1476.9333213825587</v>
      </c>
      <c r="M194" s="73">
        <f>O194*(Réel!$G$5/12)</f>
        <v>175.15145426800203</v>
      </c>
      <c r="N194" s="73">
        <f t="shared" si="2"/>
        <v>1301.7818671145567</v>
      </c>
      <c r="O194" s="73">
        <f t="shared" si="7"/>
        <v>66513.210481519753</v>
      </c>
      <c r="P194" s="74">
        <f t="shared" si="3"/>
        <v>0.74661634102278196</v>
      </c>
      <c r="S194" s="70"/>
      <c r="T194" s="71"/>
      <c r="U194" s="72"/>
      <c r="V194" s="73"/>
      <c r="W194" s="73"/>
      <c r="X194" s="73"/>
      <c r="Y194" s="74"/>
    </row>
    <row r="195" spans="1:25" ht="13.2" x14ac:dyDescent="0.25">
      <c r="A195" s="75">
        <v>194</v>
      </c>
      <c r="B195" s="76">
        <f>Réel!$H$6</f>
        <v>1357.743955995626</v>
      </c>
      <c r="C195" s="77">
        <f>-PMT(Réel!$G$6/12,Réel!$F$6*12,Réel!$C$10)</f>
        <v>1283.368955995626</v>
      </c>
      <c r="D195" s="78">
        <f>F195*(Réel!$G$6/12)</f>
        <v>325.05426925064256</v>
      </c>
      <c r="E195" s="78">
        <f t="shared" si="0"/>
        <v>958.31468674498342</v>
      </c>
      <c r="F195" s="78">
        <f t="shared" si="6"/>
        <v>118922.29362828385</v>
      </c>
      <c r="G195" s="79">
        <f t="shared" si="1"/>
        <v>0.54696269093987104</v>
      </c>
      <c r="J195" s="75">
        <v>194</v>
      </c>
      <c r="K195" s="76">
        <f>Réel!$H$5</f>
        <v>1551.3083213825587</v>
      </c>
      <c r="L195" s="77">
        <f>-PMT(Réel!$G$5/12,Réel!$F$5*12,Réel!$C$10)</f>
        <v>1476.9333213825587</v>
      </c>
      <c r="M195" s="78">
        <f>O195*(Réel!$G$5/12)</f>
        <v>171.72342868460035</v>
      </c>
      <c r="N195" s="78">
        <f t="shared" si="2"/>
        <v>1305.2098926979584</v>
      </c>
      <c r="O195" s="78">
        <f t="shared" si="7"/>
        <v>65211.428614405195</v>
      </c>
      <c r="P195" s="79">
        <f t="shared" si="3"/>
        <v>0.75157551004036116</v>
      </c>
      <c r="S195" s="75"/>
      <c r="T195" s="76"/>
      <c r="U195" s="77"/>
      <c r="V195" s="78"/>
      <c r="W195" s="78"/>
      <c r="X195" s="78"/>
      <c r="Y195" s="79"/>
    </row>
    <row r="196" spans="1:25" ht="13.2" x14ac:dyDescent="0.25">
      <c r="A196" s="70">
        <v>195</v>
      </c>
      <c r="B196" s="71">
        <f>Réel!$H$6</f>
        <v>1357.743955995626</v>
      </c>
      <c r="C196" s="72">
        <f>-PMT(Réel!$G$6/12,Réel!$F$6*12,Réel!$C$10)</f>
        <v>1283.368955995626</v>
      </c>
      <c r="D196" s="73">
        <f>F196*(Réel!$G$6/12)</f>
        <v>322.4348757735396</v>
      </c>
      <c r="E196" s="73">
        <f t="shared" si="0"/>
        <v>960.93408022208644</v>
      </c>
      <c r="F196" s="73">
        <f t="shared" si="6"/>
        <v>117963.97894153887</v>
      </c>
      <c r="G196" s="74">
        <f t="shared" si="1"/>
        <v>0.55061341355604243</v>
      </c>
      <c r="J196" s="70">
        <v>195</v>
      </c>
      <c r="K196" s="71">
        <f>Réel!$H$5</f>
        <v>1551.3083213825587</v>
      </c>
      <c r="L196" s="72">
        <f>-PMT(Réel!$G$5/12,Réel!$F$5*12,Réel!$C$10)</f>
        <v>1476.9333213825587</v>
      </c>
      <c r="M196" s="73">
        <f>O196*(Réel!$G$5/12)</f>
        <v>168.2863759671624</v>
      </c>
      <c r="N196" s="73">
        <f t="shared" si="2"/>
        <v>1308.6469454153962</v>
      </c>
      <c r="O196" s="73">
        <f t="shared" si="7"/>
        <v>63906.218721707235</v>
      </c>
      <c r="P196" s="74">
        <f t="shared" si="3"/>
        <v>0.75654773820302013</v>
      </c>
      <c r="S196" s="70"/>
      <c r="T196" s="71"/>
      <c r="U196" s="72"/>
      <c r="V196" s="73"/>
      <c r="W196" s="73"/>
      <c r="X196" s="73"/>
      <c r="Y196" s="74"/>
    </row>
    <row r="197" spans="1:25" ht="13.2" x14ac:dyDescent="0.25">
      <c r="A197" s="75">
        <v>196</v>
      </c>
      <c r="B197" s="76">
        <f>Réel!$H$6</f>
        <v>1357.743955995626</v>
      </c>
      <c r="C197" s="77">
        <f>-PMT(Réel!$G$6/12,Réel!$F$6*12,Réel!$C$10)</f>
        <v>1283.368955995626</v>
      </c>
      <c r="D197" s="78">
        <f>F197*(Réel!$G$6/12)</f>
        <v>319.80832262093259</v>
      </c>
      <c r="E197" s="78">
        <f t="shared" si="0"/>
        <v>963.56063337469345</v>
      </c>
      <c r="F197" s="78">
        <f t="shared" si="6"/>
        <v>117003.04486131678</v>
      </c>
      <c r="G197" s="79">
        <f t="shared" si="1"/>
        <v>0.55427411481403133</v>
      </c>
      <c r="J197" s="75">
        <v>196</v>
      </c>
      <c r="K197" s="76">
        <f>Réel!$H$5</f>
        <v>1551.3083213825587</v>
      </c>
      <c r="L197" s="77">
        <f>-PMT(Réel!$G$5/12,Réel!$F$5*12,Réel!$C$10)</f>
        <v>1476.9333213825587</v>
      </c>
      <c r="M197" s="78">
        <f>O197*(Réel!$G$5/12)</f>
        <v>164.84027234423519</v>
      </c>
      <c r="N197" s="78">
        <f t="shared" si="2"/>
        <v>1312.0930490383234</v>
      </c>
      <c r="O197" s="78">
        <f t="shared" si="7"/>
        <v>62597.571776291836</v>
      </c>
      <c r="P197" s="79">
        <f t="shared" si="3"/>
        <v>0.76153305989984066</v>
      </c>
      <c r="S197" s="75"/>
      <c r="T197" s="76"/>
      <c r="U197" s="77"/>
      <c r="V197" s="78"/>
      <c r="W197" s="78"/>
      <c r="X197" s="78"/>
      <c r="Y197" s="79"/>
    </row>
    <row r="198" spans="1:25" ht="13.2" x14ac:dyDescent="0.25">
      <c r="A198" s="70">
        <v>197</v>
      </c>
      <c r="B198" s="71">
        <f>Réel!$H$6</f>
        <v>1357.743955995626</v>
      </c>
      <c r="C198" s="72">
        <f>-PMT(Réel!$G$6/12,Réel!$F$6*12,Réel!$C$10)</f>
        <v>1283.368955995626</v>
      </c>
      <c r="D198" s="73">
        <f>F198*(Réel!$G$6/12)</f>
        <v>317.17459022304172</v>
      </c>
      <c r="E198" s="73">
        <f t="shared" si="0"/>
        <v>966.19436577258432</v>
      </c>
      <c r="F198" s="73">
        <f t="shared" si="6"/>
        <v>116039.48422794208</v>
      </c>
      <c r="G198" s="74">
        <f t="shared" si="1"/>
        <v>0.55794482198879214</v>
      </c>
      <c r="J198" s="70">
        <v>197</v>
      </c>
      <c r="K198" s="71">
        <f>Réel!$H$5</f>
        <v>1551.3083213825587</v>
      </c>
      <c r="L198" s="72">
        <f>-PMT(Réel!$G$5/12,Réel!$F$5*12,Réel!$C$10)</f>
        <v>1476.9333213825587</v>
      </c>
      <c r="M198" s="73">
        <f>O198*(Réel!$G$5/12)</f>
        <v>161.3850939817676</v>
      </c>
      <c r="N198" s="73">
        <f t="shared" si="2"/>
        <v>1315.5482274007911</v>
      </c>
      <c r="O198" s="73">
        <f t="shared" si="7"/>
        <v>61285.47872725351</v>
      </c>
      <c r="P198" s="74">
        <f t="shared" si="3"/>
        <v>0.76653150961046279</v>
      </c>
      <c r="S198" s="70"/>
      <c r="T198" s="71"/>
      <c r="U198" s="72"/>
      <c r="V198" s="73"/>
      <c r="W198" s="73"/>
      <c r="X198" s="73"/>
      <c r="Y198" s="74"/>
    </row>
    <row r="199" spans="1:25" ht="13.2" x14ac:dyDescent="0.25">
      <c r="A199" s="75">
        <v>198</v>
      </c>
      <c r="B199" s="76">
        <f>Réel!$H$6</f>
        <v>1357.743955995626</v>
      </c>
      <c r="C199" s="77">
        <f>-PMT(Réel!$G$6/12,Réel!$F$6*12,Réel!$C$10)</f>
        <v>1283.368955995626</v>
      </c>
      <c r="D199" s="78">
        <f>F199*(Réel!$G$6/12)</f>
        <v>314.5336589565967</v>
      </c>
      <c r="E199" s="78">
        <f t="shared" si="0"/>
        <v>968.83529703902934</v>
      </c>
      <c r="F199" s="78">
        <f t="shared" si="6"/>
        <v>115073.28986216951</v>
      </c>
      <c r="G199" s="79">
        <f t="shared" si="1"/>
        <v>0.56162556242983053</v>
      </c>
      <c r="J199" s="75">
        <v>198</v>
      </c>
      <c r="K199" s="76">
        <f>Réel!$H$5</f>
        <v>1551.3083213825587</v>
      </c>
      <c r="L199" s="77">
        <f>-PMT(Réel!$G$5/12,Réel!$F$5*12,Réel!$C$10)</f>
        <v>1476.9333213825587</v>
      </c>
      <c r="M199" s="78">
        <f>O199*(Réel!$G$5/12)</f>
        <v>157.9208169829455</v>
      </c>
      <c r="N199" s="78">
        <f t="shared" si="2"/>
        <v>1319.0125043996131</v>
      </c>
      <c r="O199" s="78">
        <f t="shared" si="7"/>
        <v>59969.930499852722</v>
      </c>
      <c r="P199" s="79">
        <f t="shared" si="3"/>
        <v>0.77154312190532293</v>
      </c>
      <c r="S199" s="75"/>
      <c r="T199" s="76"/>
      <c r="U199" s="77"/>
      <c r="V199" s="78"/>
      <c r="W199" s="78"/>
      <c r="X199" s="78"/>
      <c r="Y199" s="79"/>
    </row>
    <row r="200" spans="1:25" ht="13.2" x14ac:dyDescent="0.25">
      <c r="A200" s="70">
        <v>199</v>
      </c>
      <c r="B200" s="71">
        <f>Réel!$H$6</f>
        <v>1357.743955995626</v>
      </c>
      <c r="C200" s="72">
        <f>-PMT(Réel!$G$6/12,Réel!$F$6*12,Réel!$C$10)</f>
        <v>1283.368955995626</v>
      </c>
      <c r="D200" s="73">
        <f>F200*(Réel!$G$6/12)</f>
        <v>311.88550914469005</v>
      </c>
      <c r="E200" s="73">
        <f t="shared" si="0"/>
        <v>971.48344685093593</v>
      </c>
      <c r="F200" s="73">
        <f t="shared" si="6"/>
        <v>114104.45456513048</v>
      </c>
      <c r="G200" s="74">
        <f t="shared" si="1"/>
        <v>0.56531636356140769</v>
      </c>
      <c r="J200" s="70">
        <v>199</v>
      </c>
      <c r="K200" s="71">
        <f>Réel!$H$5</f>
        <v>1551.3083213825587</v>
      </c>
      <c r="L200" s="72">
        <f>-PMT(Réel!$G$5/12,Réel!$F$5*12,Réel!$C$10)</f>
        <v>1476.9333213825587</v>
      </c>
      <c r="M200" s="73">
        <f>O200*(Réel!$G$5/12)</f>
        <v>154.44741738802651</v>
      </c>
      <c r="N200" s="73">
        <f t="shared" si="2"/>
        <v>1322.4859039945322</v>
      </c>
      <c r="O200" s="73">
        <f t="shared" si="7"/>
        <v>58650.917995453106</v>
      </c>
      <c r="P200" s="74">
        <f t="shared" si="3"/>
        <v>0.77656793144589287</v>
      </c>
      <c r="S200" s="70"/>
      <c r="T200" s="71"/>
      <c r="U200" s="72"/>
      <c r="V200" s="73"/>
      <c r="W200" s="73"/>
      <c r="X200" s="73"/>
      <c r="Y200" s="74"/>
    </row>
    <row r="201" spans="1:25" ht="13.2" x14ac:dyDescent="0.25">
      <c r="A201" s="75">
        <v>200</v>
      </c>
      <c r="B201" s="76">
        <f>Réel!$H$6</f>
        <v>1357.743955995626</v>
      </c>
      <c r="C201" s="77">
        <f>-PMT(Réel!$G$6/12,Réel!$F$6*12,Réel!$C$10)</f>
        <v>1283.368955995626</v>
      </c>
      <c r="D201" s="78">
        <f>F201*(Réel!$G$6/12)</f>
        <v>309.23012105663082</v>
      </c>
      <c r="E201" s="78">
        <f t="shared" si="0"/>
        <v>974.13883493899516</v>
      </c>
      <c r="F201" s="78">
        <f t="shared" si="6"/>
        <v>113132.97111827954</v>
      </c>
      <c r="G201" s="79">
        <f t="shared" si="1"/>
        <v>0.56901725288274463</v>
      </c>
      <c r="J201" s="75">
        <v>200</v>
      </c>
      <c r="K201" s="76">
        <f>Réel!$H$5</f>
        <v>1551.3083213825587</v>
      </c>
      <c r="L201" s="77">
        <f>-PMT(Réel!$G$5/12,Réel!$F$5*12,Réel!$C$10)</f>
        <v>1476.9333213825587</v>
      </c>
      <c r="M201" s="78">
        <f>O201*(Réel!$G$5/12)</f>
        <v>150.96487117417425</v>
      </c>
      <c r="N201" s="78">
        <f t="shared" si="2"/>
        <v>1325.9684502083844</v>
      </c>
      <c r="O201" s="78">
        <f t="shared" si="7"/>
        <v>57328.432091458577</v>
      </c>
      <c r="P201" s="79">
        <f t="shared" si="3"/>
        <v>0.78160597298491974</v>
      </c>
      <c r="S201" s="75"/>
      <c r="T201" s="76"/>
      <c r="U201" s="77"/>
      <c r="V201" s="78"/>
      <c r="W201" s="78"/>
      <c r="X201" s="78"/>
      <c r="Y201" s="79"/>
    </row>
    <row r="202" spans="1:25" ht="13.2" x14ac:dyDescent="0.25">
      <c r="A202" s="70">
        <v>201</v>
      </c>
      <c r="B202" s="71">
        <f>Réel!$H$6</f>
        <v>1357.743955995626</v>
      </c>
      <c r="C202" s="72">
        <f>-PMT(Réel!$G$6/12,Réel!$F$6*12,Réel!$C$10)</f>
        <v>1283.368955995626</v>
      </c>
      <c r="D202" s="73">
        <f>F202*(Réel!$G$6/12)</f>
        <v>306.56747490779753</v>
      </c>
      <c r="E202" s="73">
        <f t="shared" si="0"/>
        <v>976.80148108782851</v>
      </c>
      <c r="F202" s="73">
        <f t="shared" si="6"/>
        <v>112158.83228334055</v>
      </c>
      <c r="G202" s="74">
        <f t="shared" si="1"/>
        <v>0.57272825796822646</v>
      </c>
      <c r="J202" s="70">
        <v>201</v>
      </c>
      <c r="K202" s="71">
        <f>Réel!$H$5</f>
        <v>1551.3083213825587</v>
      </c>
      <c r="L202" s="72">
        <f>-PMT(Réel!$G$5/12,Réel!$F$5*12,Réel!$C$10)</f>
        <v>1476.9333213825587</v>
      </c>
      <c r="M202" s="73">
        <f>O202*(Réel!$G$5/12)</f>
        <v>147.47315425529217</v>
      </c>
      <c r="N202" s="73">
        <f t="shared" si="2"/>
        <v>1329.4601671272665</v>
      </c>
      <c r="O202" s="73">
        <f t="shared" si="7"/>
        <v>56002.463641250193</v>
      </c>
      <c r="P202" s="74">
        <f t="shared" si="3"/>
        <v>0.78665728136666591</v>
      </c>
      <c r="S202" s="70"/>
      <c r="T202" s="71"/>
      <c r="U202" s="72"/>
      <c r="V202" s="73"/>
      <c r="W202" s="73"/>
      <c r="X202" s="73"/>
      <c r="Y202" s="74"/>
    </row>
    <row r="203" spans="1:25" ht="13.2" x14ac:dyDescent="0.25">
      <c r="A203" s="75">
        <v>202</v>
      </c>
      <c r="B203" s="76">
        <f>Réel!$H$6</f>
        <v>1357.743955995626</v>
      </c>
      <c r="C203" s="77">
        <f>-PMT(Réel!$G$6/12,Réel!$F$6*12,Réel!$C$10)</f>
        <v>1283.368955995626</v>
      </c>
      <c r="D203" s="78">
        <f>F203*(Réel!$G$6/12)</f>
        <v>303.89755085949082</v>
      </c>
      <c r="E203" s="78">
        <f t="shared" si="0"/>
        <v>979.47140513613522</v>
      </c>
      <c r="F203" s="78">
        <f t="shared" si="6"/>
        <v>111182.03080225273</v>
      </c>
      <c r="G203" s="79">
        <f t="shared" si="1"/>
        <v>0.57644940646760867</v>
      </c>
      <c r="J203" s="75">
        <v>202</v>
      </c>
      <c r="K203" s="76">
        <f>Réel!$H$5</f>
        <v>1551.3083213825587</v>
      </c>
      <c r="L203" s="77">
        <f>-PMT(Réel!$G$5/12,Réel!$F$5*12,Réel!$C$10)</f>
        <v>1476.9333213825587</v>
      </c>
      <c r="M203" s="78">
        <f>O203*(Réel!$G$5/12)</f>
        <v>143.97224248185705</v>
      </c>
      <c r="N203" s="78">
        <f t="shared" si="2"/>
        <v>1332.9610789007015</v>
      </c>
      <c r="O203" s="78">
        <f t="shared" si="7"/>
        <v>54673.003474122925</v>
      </c>
      <c r="P203" s="79">
        <f t="shared" si="3"/>
        <v>0.79172189152715078</v>
      </c>
      <c r="S203" s="75"/>
      <c r="T203" s="76"/>
      <c r="U203" s="77"/>
      <c r="V203" s="78"/>
      <c r="W203" s="78"/>
      <c r="X203" s="78"/>
      <c r="Y203" s="79"/>
    </row>
    <row r="204" spans="1:25" ht="13.2" x14ac:dyDescent="0.25">
      <c r="A204" s="70">
        <v>203</v>
      </c>
      <c r="B204" s="71">
        <f>Réel!$H$6</f>
        <v>1357.743955995626</v>
      </c>
      <c r="C204" s="72">
        <f>-PMT(Réel!$G$6/12,Réel!$F$6*12,Réel!$C$10)</f>
        <v>1283.368955995626</v>
      </c>
      <c r="D204" s="73">
        <f>F204*(Réel!$G$6/12)</f>
        <v>301.22032901878538</v>
      </c>
      <c r="E204" s="73">
        <f t="shared" si="0"/>
        <v>982.14862697684066</v>
      </c>
      <c r="F204" s="73">
        <f t="shared" si="6"/>
        <v>110202.55939711659</v>
      </c>
      <c r="G204" s="74">
        <f t="shared" si="1"/>
        <v>0.58018072610622251</v>
      </c>
      <c r="J204" s="70">
        <v>203</v>
      </c>
      <c r="K204" s="71">
        <f>Réel!$H$5</f>
        <v>1551.3083213825587</v>
      </c>
      <c r="L204" s="72">
        <f>-PMT(Réel!$G$5/12,Réel!$F$5*12,Réel!$C$10)</f>
        <v>1476.9333213825587</v>
      </c>
      <c r="M204" s="73">
        <f>O204*(Réel!$G$5/12)</f>
        <v>140.46211164075186</v>
      </c>
      <c r="N204" s="73">
        <f t="shared" si="2"/>
        <v>1336.4712097418069</v>
      </c>
      <c r="O204" s="73">
        <f t="shared" si="7"/>
        <v>53340.042395222226</v>
      </c>
      <c r="P204" s="74">
        <f t="shared" si="3"/>
        <v>0.79679983849439151</v>
      </c>
      <c r="S204" s="70"/>
      <c r="T204" s="71"/>
      <c r="U204" s="72"/>
      <c r="V204" s="73"/>
      <c r="W204" s="73"/>
      <c r="X204" s="73"/>
      <c r="Y204" s="74"/>
    </row>
    <row r="205" spans="1:25" ht="13.2" x14ac:dyDescent="0.25">
      <c r="A205" s="75">
        <v>204</v>
      </c>
      <c r="B205" s="76">
        <f>Réel!$H$6</f>
        <v>1357.743955995626</v>
      </c>
      <c r="C205" s="77">
        <f>-PMT(Réel!$G$6/12,Réel!$F$6*12,Réel!$C$10)</f>
        <v>1283.368955995626</v>
      </c>
      <c r="D205" s="78">
        <f>F205*(Réel!$G$6/12)</f>
        <v>298.53578943838204</v>
      </c>
      <c r="E205" s="78">
        <f t="shared" si="0"/>
        <v>984.833166557244</v>
      </c>
      <c r="F205" s="78">
        <f t="shared" si="6"/>
        <v>109220.41077013976</v>
      </c>
      <c r="G205" s="79">
        <f t="shared" si="1"/>
        <v>0.58392224468518195</v>
      </c>
      <c r="J205" s="75">
        <v>204</v>
      </c>
      <c r="K205" s="76">
        <f>Réel!$H$5</f>
        <v>1551.3083213825587</v>
      </c>
      <c r="L205" s="77">
        <f>-PMT(Réel!$G$5/12,Réel!$F$5*12,Réel!$C$10)</f>
        <v>1476.9333213825587</v>
      </c>
      <c r="M205" s="78">
        <f>O205*(Réel!$G$5/12)</f>
        <v>136.94273745509844</v>
      </c>
      <c r="N205" s="78">
        <f t="shared" si="2"/>
        <v>1339.9905839274602</v>
      </c>
      <c r="O205" s="78">
        <f t="shared" si="7"/>
        <v>52003.571185480418</v>
      </c>
      <c r="P205" s="79">
        <f t="shared" si="3"/>
        <v>0.80189115738864603</v>
      </c>
      <c r="S205" s="75"/>
      <c r="T205" s="76"/>
      <c r="U205" s="77"/>
      <c r="V205" s="78"/>
      <c r="W205" s="78"/>
      <c r="X205" s="78"/>
      <c r="Y205" s="79"/>
    </row>
    <row r="206" spans="1:25" ht="13.2" x14ac:dyDescent="0.25">
      <c r="A206" s="70">
        <v>205</v>
      </c>
      <c r="B206" s="71">
        <f>Réel!$H$6</f>
        <v>1357.743955995626</v>
      </c>
      <c r="C206" s="72">
        <f>-PMT(Réel!$G$6/12,Réel!$F$6*12,Réel!$C$10)</f>
        <v>1283.368955995626</v>
      </c>
      <c r="D206" s="73">
        <f>F206*(Réel!$G$6/12)</f>
        <v>295.84391211645891</v>
      </c>
      <c r="E206" s="73">
        <f t="shared" si="0"/>
        <v>987.52504387916713</v>
      </c>
      <c r="F206" s="73">
        <f t="shared" si="6"/>
        <v>108235.57760358251</v>
      </c>
      <c r="G206" s="74">
        <f t="shared" si="1"/>
        <v>0.58767399008159038</v>
      </c>
      <c r="J206" s="70">
        <v>205</v>
      </c>
      <c r="K206" s="71">
        <f>Réel!$H$5</f>
        <v>1551.3083213825587</v>
      </c>
      <c r="L206" s="72">
        <f>-PMT(Réel!$G$5/12,Réel!$F$5*12,Réel!$C$10)</f>
        <v>1476.9333213825587</v>
      </c>
      <c r="M206" s="73">
        <f>O206*(Réel!$G$5/12)</f>
        <v>133.41409558408947</v>
      </c>
      <c r="N206" s="73">
        <f t="shared" si="2"/>
        <v>1343.5192257984693</v>
      </c>
      <c r="O206" s="73">
        <f t="shared" si="7"/>
        <v>50663.58060155296</v>
      </c>
      <c r="P206" s="74">
        <f t="shared" si="3"/>
        <v>0.80699588342265538</v>
      </c>
      <c r="S206" s="70"/>
      <c r="T206" s="71"/>
      <c r="U206" s="72"/>
      <c r="V206" s="73"/>
      <c r="W206" s="73"/>
      <c r="X206" s="73"/>
      <c r="Y206" s="74"/>
    </row>
    <row r="207" spans="1:25" ht="13.2" x14ac:dyDescent="0.25">
      <c r="A207" s="75">
        <v>206</v>
      </c>
      <c r="B207" s="76">
        <f>Réel!$H$6</f>
        <v>1357.743955995626</v>
      </c>
      <c r="C207" s="77">
        <f>-PMT(Réel!$G$6/12,Réel!$F$6*12,Réel!$C$10)</f>
        <v>1283.368955995626</v>
      </c>
      <c r="D207" s="78">
        <f>F207*(Réel!$G$6/12)</f>
        <v>293.14467699652249</v>
      </c>
      <c r="E207" s="78">
        <f t="shared" si="0"/>
        <v>990.22427899910349</v>
      </c>
      <c r="F207" s="78">
        <f t="shared" si="6"/>
        <v>107248.05255970334</v>
      </c>
      <c r="G207" s="79">
        <f t="shared" si="1"/>
        <v>0.59143599024874915</v>
      </c>
      <c r="J207" s="75">
        <v>206</v>
      </c>
      <c r="K207" s="76">
        <f>Réel!$H$5</f>
        <v>1551.3083213825587</v>
      </c>
      <c r="L207" s="77">
        <f>-PMT(Réel!$G$5/12,Réel!$F$5*12,Réel!$C$10)</f>
        <v>1476.9333213825587</v>
      </c>
      <c r="M207" s="78">
        <f>O207*(Réel!$G$5/12)</f>
        <v>129.87616162282018</v>
      </c>
      <c r="N207" s="78">
        <f t="shared" si="2"/>
        <v>1347.0571597597386</v>
      </c>
      <c r="O207" s="78">
        <f t="shared" si="7"/>
        <v>49320.061375754492</v>
      </c>
      <c r="P207" s="79">
        <f t="shared" si="3"/>
        <v>0.81211405190188768</v>
      </c>
      <c r="S207" s="75"/>
      <c r="T207" s="76"/>
      <c r="U207" s="77"/>
      <c r="V207" s="78"/>
      <c r="W207" s="78"/>
      <c r="X207" s="78"/>
      <c r="Y207" s="79"/>
    </row>
    <row r="208" spans="1:25" ht="13.2" x14ac:dyDescent="0.25">
      <c r="A208" s="70">
        <v>207</v>
      </c>
      <c r="B208" s="71">
        <f>Réel!$H$6</f>
        <v>1357.743955995626</v>
      </c>
      <c r="C208" s="72">
        <f>-PMT(Réel!$G$6/12,Réel!$F$6*12,Réel!$C$10)</f>
        <v>1283.368955995626</v>
      </c>
      <c r="D208" s="73">
        <f>F208*(Réel!$G$6/12)</f>
        <v>290.4380639672583</v>
      </c>
      <c r="E208" s="73">
        <f t="shared" si="0"/>
        <v>992.93089202836768</v>
      </c>
      <c r="F208" s="73">
        <f t="shared" si="6"/>
        <v>106257.82828070424</v>
      </c>
      <c r="G208" s="74">
        <f t="shared" si="1"/>
        <v>0.59520827321636482</v>
      </c>
      <c r="J208" s="70">
        <v>207</v>
      </c>
      <c r="K208" s="71">
        <f>Réel!$H$5</f>
        <v>1551.3083213825587</v>
      </c>
      <c r="L208" s="72">
        <f>-PMT(Réel!$G$5/12,Réel!$F$5*12,Réel!$C$10)</f>
        <v>1476.9333213825587</v>
      </c>
      <c r="M208" s="73">
        <f>O208*(Réel!$G$5/12)</f>
        <v>126.32891110211953</v>
      </c>
      <c r="N208" s="73">
        <f t="shared" si="2"/>
        <v>1350.6044102804392</v>
      </c>
      <c r="O208" s="73">
        <f t="shared" si="7"/>
        <v>47973.004215994755</v>
      </c>
      <c r="P208" s="74">
        <f t="shared" si="3"/>
        <v>0.81724569822478188</v>
      </c>
      <c r="S208" s="70"/>
      <c r="T208" s="71"/>
      <c r="U208" s="72"/>
      <c r="V208" s="73"/>
      <c r="W208" s="73"/>
      <c r="X208" s="73"/>
      <c r="Y208" s="74"/>
    </row>
    <row r="209" spans="1:25" ht="13.2" x14ac:dyDescent="0.25">
      <c r="A209" s="75">
        <v>208</v>
      </c>
      <c r="B209" s="76">
        <f>Réel!$H$6</f>
        <v>1357.743955995626</v>
      </c>
      <c r="C209" s="77">
        <f>-PMT(Réel!$G$6/12,Réel!$F$6*12,Réel!$C$10)</f>
        <v>1283.368955995626</v>
      </c>
      <c r="D209" s="78">
        <f>F209*(Réel!$G$6/12)</f>
        <v>287.72405286238074</v>
      </c>
      <c r="E209" s="78">
        <f t="shared" si="0"/>
        <v>995.64490313324529</v>
      </c>
      <c r="F209" s="78">
        <f t="shared" si="6"/>
        <v>105264.89738867588</v>
      </c>
      <c r="G209" s="79">
        <f t="shared" si="1"/>
        <v>0.59899086709075855</v>
      </c>
      <c r="J209" s="75">
        <v>208</v>
      </c>
      <c r="K209" s="76">
        <f>Réel!$H$5</f>
        <v>1551.3083213825587</v>
      </c>
      <c r="L209" s="77">
        <f>-PMT(Réel!$G$5/12,Réel!$F$5*12,Réel!$C$10)</f>
        <v>1476.9333213825587</v>
      </c>
      <c r="M209" s="78">
        <f>O209*(Réel!$G$5/12)</f>
        <v>122.77231948838104</v>
      </c>
      <c r="N209" s="78">
        <f t="shared" si="2"/>
        <v>1354.1610018941776</v>
      </c>
      <c r="O209" s="78">
        <f t="shared" si="7"/>
        <v>46622.399805714318</v>
      </c>
      <c r="P209" s="79">
        <f t="shared" si="3"/>
        <v>0.82239085788299304</v>
      </c>
      <c r="S209" s="75"/>
      <c r="T209" s="76"/>
      <c r="U209" s="77"/>
      <c r="V209" s="78"/>
      <c r="W209" s="78"/>
      <c r="X209" s="78"/>
      <c r="Y209" s="79"/>
    </row>
    <row r="210" spans="1:25" ht="13.2" x14ac:dyDescent="0.25">
      <c r="A210" s="70">
        <v>209</v>
      </c>
      <c r="B210" s="71">
        <f>Réel!$H$6</f>
        <v>1357.743955995626</v>
      </c>
      <c r="C210" s="72">
        <f>-PMT(Réel!$G$6/12,Réel!$F$6*12,Réel!$C$10)</f>
        <v>1283.368955995626</v>
      </c>
      <c r="D210" s="73">
        <f>F210*(Réel!$G$6/12)</f>
        <v>285.00262346048322</v>
      </c>
      <c r="E210" s="73">
        <f t="shared" si="0"/>
        <v>998.36633253514287</v>
      </c>
      <c r="F210" s="73">
        <f t="shared" si="6"/>
        <v>104269.25248554263</v>
      </c>
      <c r="G210" s="74">
        <f t="shared" si="1"/>
        <v>0.6027838000550757</v>
      </c>
      <c r="J210" s="70">
        <v>209</v>
      </c>
      <c r="K210" s="71">
        <f>Réel!$H$5</f>
        <v>1551.3083213825587</v>
      </c>
      <c r="L210" s="72">
        <f>-PMT(Réel!$G$5/12,Réel!$F$5*12,Réel!$C$10)</f>
        <v>1476.9333213825587</v>
      </c>
      <c r="M210" s="73">
        <f>O210*(Réel!$G$5/12)</f>
        <v>119.20636218339304</v>
      </c>
      <c r="N210" s="73">
        <f t="shared" si="2"/>
        <v>1357.7269591991655</v>
      </c>
      <c r="O210" s="73">
        <f t="shared" si="7"/>
        <v>45268.238803820139</v>
      </c>
      <c r="P210" s="74">
        <f t="shared" si="3"/>
        <v>0.82754956646163758</v>
      </c>
      <c r="S210" s="70"/>
      <c r="T210" s="71"/>
      <c r="U210" s="72"/>
      <c r="V210" s="73"/>
      <c r="W210" s="73"/>
      <c r="X210" s="73"/>
      <c r="Y210" s="74"/>
    </row>
    <row r="211" spans="1:25" ht="13.2" x14ac:dyDescent="0.25">
      <c r="A211" s="75">
        <v>210</v>
      </c>
      <c r="B211" s="76">
        <f>Réel!$H$6</f>
        <v>1357.743955995626</v>
      </c>
      <c r="C211" s="77">
        <f>-PMT(Réel!$G$6/12,Réel!$F$6*12,Réel!$C$10)</f>
        <v>1283.368955995626</v>
      </c>
      <c r="D211" s="78">
        <f>F211*(Réel!$G$6/12)</f>
        <v>282.2737554848872</v>
      </c>
      <c r="E211" s="78">
        <f t="shared" si="0"/>
        <v>1001.0952005107388</v>
      </c>
      <c r="F211" s="78">
        <f t="shared" si="6"/>
        <v>103270.88615300749</v>
      </c>
      <c r="G211" s="79">
        <f t="shared" si="1"/>
        <v>0.60658710036949526</v>
      </c>
      <c r="J211" s="75">
        <v>210</v>
      </c>
      <c r="K211" s="76">
        <f>Réel!$H$5</f>
        <v>1551.3083213825587</v>
      </c>
      <c r="L211" s="77">
        <f>-PMT(Réel!$G$5/12,Réel!$F$5*12,Réel!$C$10)</f>
        <v>1476.9333213825587</v>
      </c>
      <c r="M211" s="78">
        <f>O211*(Réel!$G$5/12)</f>
        <v>115.63101452416858</v>
      </c>
      <c r="N211" s="78">
        <f t="shared" si="2"/>
        <v>1361.30230685839</v>
      </c>
      <c r="O211" s="78">
        <f t="shared" si="7"/>
        <v>43910.511844620974</v>
      </c>
      <c r="P211" s="79">
        <f t="shared" si="3"/>
        <v>0.83272185963953915</v>
      </c>
      <c r="S211" s="75"/>
      <c r="T211" s="76"/>
      <c r="U211" s="77"/>
      <c r="V211" s="78"/>
      <c r="W211" s="78"/>
      <c r="X211" s="78"/>
      <c r="Y211" s="79"/>
    </row>
    <row r="212" spans="1:25" ht="13.2" x14ac:dyDescent="0.25">
      <c r="A212" s="70">
        <v>211</v>
      </c>
      <c r="B212" s="71">
        <f>Réel!$H$6</f>
        <v>1357.743955995626</v>
      </c>
      <c r="C212" s="72">
        <f>-PMT(Réel!$G$6/12,Réel!$F$6*12,Réel!$C$10)</f>
        <v>1283.368955995626</v>
      </c>
      <c r="D212" s="73">
        <f>F212*(Réel!$G$6/12)</f>
        <v>279.53742860349115</v>
      </c>
      <c r="E212" s="73">
        <f t="shared" si="0"/>
        <v>1003.8315273921348</v>
      </c>
      <c r="F212" s="73">
        <f t="shared" si="6"/>
        <v>102269.79095249675</v>
      </c>
      <c r="G212" s="74">
        <f t="shared" si="1"/>
        <v>0.61040079637144096</v>
      </c>
      <c r="J212" s="70">
        <v>211</v>
      </c>
      <c r="K212" s="71">
        <f>Réel!$H$5</f>
        <v>1551.3083213825587</v>
      </c>
      <c r="L212" s="72">
        <f>-PMT(Réel!$G$5/12,Réel!$F$5*12,Réel!$C$10)</f>
        <v>1476.9333213825587</v>
      </c>
      <c r="M212" s="73">
        <f>O212*(Réel!$G$5/12)</f>
        <v>112.0462517827748</v>
      </c>
      <c r="N212" s="73">
        <f t="shared" si="2"/>
        <v>1364.8870695997839</v>
      </c>
      <c r="O212" s="73">
        <f t="shared" si="7"/>
        <v>42549.209537762581</v>
      </c>
      <c r="P212" s="74">
        <f t="shared" si="3"/>
        <v>0.83790777318947585</v>
      </c>
      <c r="S212" s="70"/>
      <c r="T212" s="71"/>
      <c r="U212" s="72"/>
      <c r="V212" s="73"/>
      <c r="W212" s="73"/>
      <c r="X212" s="73"/>
      <c r="Y212" s="74"/>
    </row>
    <row r="213" spans="1:25" ht="13.2" x14ac:dyDescent="0.25">
      <c r="A213" s="75">
        <v>212</v>
      </c>
      <c r="B213" s="76">
        <f>Réel!$H$6</f>
        <v>1357.743955995626</v>
      </c>
      <c r="C213" s="77">
        <f>-PMT(Réel!$G$6/12,Réel!$F$6*12,Réel!$C$10)</f>
        <v>1283.368955995626</v>
      </c>
      <c r="D213" s="78">
        <f>F213*(Réel!$G$6/12)</f>
        <v>276.79362242861936</v>
      </c>
      <c r="E213" s="78">
        <f t="shared" si="0"/>
        <v>1006.5753335670067</v>
      </c>
      <c r="F213" s="78">
        <f t="shared" si="6"/>
        <v>101265.95942510462</v>
      </c>
      <c r="G213" s="79">
        <f t="shared" si="1"/>
        <v>0.61422491647579192</v>
      </c>
      <c r="J213" s="75">
        <v>212</v>
      </c>
      <c r="K213" s="76">
        <f>Réel!$H$5</f>
        <v>1551.3083213825587</v>
      </c>
      <c r="L213" s="77">
        <f>-PMT(Réel!$G$5/12,Réel!$F$5*12,Réel!$C$10)</f>
        <v>1476.9333213825587</v>
      </c>
      <c r="M213" s="78">
        <f>O213*(Réel!$G$5/12)</f>
        <v>108.45204916616204</v>
      </c>
      <c r="N213" s="78">
        <f t="shared" si="2"/>
        <v>1368.4812722163967</v>
      </c>
      <c r="O213" s="78">
        <f t="shared" si="7"/>
        <v>41184.322468162798</v>
      </c>
      <c r="P213" s="79">
        <f t="shared" si="3"/>
        <v>0.84310734297842749</v>
      </c>
      <c r="S213" s="75"/>
      <c r="T213" s="76"/>
      <c r="U213" s="77"/>
      <c r="V213" s="78"/>
      <c r="W213" s="78"/>
      <c r="X213" s="78"/>
      <c r="Y213" s="79"/>
    </row>
    <row r="214" spans="1:25" ht="13.2" x14ac:dyDescent="0.25">
      <c r="A214" s="70">
        <v>213</v>
      </c>
      <c r="B214" s="71">
        <f>Réel!$H$6</f>
        <v>1357.743955995626</v>
      </c>
      <c r="C214" s="72">
        <f>-PMT(Réel!$G$6/12,Réel!$F$6*12,Réel!$C$10)</f>
        <v>1283.368955995626</v>
      </c>
      <c r="D214" s="73">
        <f>F214*(Réel!$G$6/12)</f>
        <v>274.0423165168695</v>
      </c>
      <c r="E214" s="73">
        <f t="shared" si="0"/>
        <v>1009.3266394787565</v>
      </c>
      <c r="F214" s="73">
        <f t="shared" si="6"/>
        <v>100259.38409153762</v>
      </c>
      <c r="G214" s="74">
        <f t="shared" si="1"/>
        <v>0.61805948917509479</v>
      </c>
      <c r="J214" s="70">
        <v>213</v>
      </c>
      <c r="K214" s="71">
        <f>Réel!$H$5</f>
        <v>1551.3083213825587</v>
      </c>
      <c r="L214" s="72">
        <f>-PMT(Réel!$G$5/12,Réel!$F$5*12,Réel!$C$10)</f>
        <v>1476.9333213825587</v>
      </c>
      <c r="M214" s="73">
        <f>O214*(Réel!$G$5/12)</f>
        <v>104.84838181599218</v>
      </c>
      <c r="N214" s="73">
        <f t="shared" si="2"/>
        <v>1372.0849395665664</v>
      </c>
      <c r="O214" s="73">
        <f t="shared" si="7"/>
        <v>39815.841195946399</v>
      </c>
      <c r="P214" s="74">
        <f t="shared" si="3"/>
        <v>0.84832060496782324</v>
      </c>
      <c r="S214" s="70"/>
      <c r="T214" s="71"/>
      <c r="U214" s="72"/>
      <c r="V214" s="73"/>
      <c r="W214" s="73"/>
      <c r="X214" s="73"/>
      <c r="Y214" s="74"/>
    </row>
    <row r="215" spans="1:25" ht="13.2" x14ac:dyDescent="0.25">
      <c r="A215" s="75">
        <v>214</v>
      </c>
      <c r="B215" s="76">
        <f>Réel!$H$6</f>
        <v>1357.743955995626</v>
      </c>
      <c r="C215" s="77">
        <f>-PMT(Réel!$G$6/12,Réel!$F$6*12,Réel!$C$10)</f>
        <v>1283.368955995626</v>
      </c>
      <c r="D215" s="78">
        <f>F215*(Réel!$G$6/12)</f>
        <v>271.28349036896094</v>
      </c>
      <c r="E215" s="78">
        <f t="shared" si="0"/>
        <v>1012.0854656266652</v>
      </c>
      <c r="F215" s="78">
        <f t="shared" si="6"/>
        <v>99250.057452058871</v>
      </c>
      <c r="G215" s="79">
        <f t="shared" si="1"/>
        <v>0.62190454303977571</v>
      </c>
      <c r="J215" s="75">
        <v>214</v>
      </c>
      <c r="K215" s="76">
        <f>Réel!$H$5</f>
        <v>1551.3083213825587</v>
      </c>
      <c r="L215" s="77">
        <f>-PMT(Réel!$G$5/12,Réel!$F$5*12,Réel!$C$10)</f>
        <v>1476.9333213825587</v>
      </c>
      <c r="M215" s="78">
        <f>O215*(Réel!$G$5/12)</f>
        <v>101.2352248084669</v>
      </c>
      <c r="N215" s="78">
        <f t="shared" si="2"/>
        <v>1375.6980965740918</v>
      </c>
      <c r="O215" s="78">
        <f t="shared" si="7"/>
        <v>38443.756256379835</v>
      </c>
      <c r="P215" s="79">
        <f t="shared" si="3"/>
        <v>0.85354759521379109</v>
      </c>
      <c r="S215" s="75"/>
      <c r="T215" s="76"/>
      <c r="U215" s="77"/>
      <c r="V215" s="78"/>
      <c r="W215" s="78"/>
      <c r="X215" s="78"/>
      <c r="Y215" s="79"/>
    </row>
    <row r="216" spans="1:25" ht="13.2" x14ac:dyDescent="0.25">
      <c r="A216" s="70">
        <v>215</v>
      </c>
      <c r="B216" s="71">
        <f>Réel!$H$6</f>
        <v>1357.743955995626</v>
      </c>
      <c r="C216" s="72">
        <f>-PMT(Réel!$G$6/12,Réel!$F$6*12,Réel!$C$10)</f>
        <v>1283.368955995626</v>
      </c>
      <c r="D216" s="73">
        <f>F216*(Réel!$G$6/12)</f>
        <v>268.51712342958143</v>
      </c>
      <c r="E216" s="73">
        <f t="shared" si="0"/>
        <v>1014.8518325660445</v>
      </c>
      <c r="F216" s="73">
        <f t="shared" si="6"/>
        <v>98237.971986432211</v>
      </c>
      <c r="G216" s="74">
        <f t="shared" si="1"/>
        <v>0.62576010671835347</v>
      </c>
      <c r="J216" s="70">
        <v>215</v>
      </c>
      <c r="K216" s="71">
        <f>Réel!$H$5</f>
        <v>1551.3083213825587</v>
      </c>
      <c r="L216" s="72">
        <f>-PMT(Réel!$G$5/12,Réel!$F$5*12,Réel!$C$10)</f>
        <v>1476.9333213825587</v>
      </c>
      <c r="M216" s="73">
        <f>O216*(Réel!$G$5/12)</f>
        <v>97.612553154155123</v>
      </c>
      <c r="N216" s="73">
        <f t="shared" si="2"/>
        <v>1379.3207682284035</v>
      </c>
      <c r="O216" s="73">
        <f t="shared" si="7"/>
        <v>37068.05815980574</v>
      </c>
      <c r="P216" s="74">
        <f t="shared" si="3"/>
        <v>0.85878834986740671</v>
      </c>
      <c r="S216" s="70"/>
      <c r="T216" s="71"/>
      <c r="U216" s="72"/>
      <c r="V216" s="73"/>
      <c r="W216" s="73"/>
      <c r="X216" s="73"/>
      <c r="Y216" s="74"/>
    </row>
    <row r="217" spans="1:25" ht="13.2" x14ac:dyDescent="0.25">
      <c r="A217" s="75">
        <v>216</v>
      </c>
      <c r="B217" s="76">
        <f>Réel!$H$6</f>
        <v>1357.743955995626</v>
      </c>
      <c r="C217" s="77">
        <f>-PMT(Réel!$G$6/12,Réel!$F$6*12,Réel!$C$10)</f>
        <v>1283.368955995626</v>
      </c>
      <c r="D217" s="78">
        <f>F217*(Réel!$G$6/12)</f>
        <v>265.74319508723426</v>
      </c>
      <c r="E217" s="78">
        <f t="shared" si="0"/>
        <v>1017.6257609083918</v>
      </c>
      <c r="F217" s="78">
        <f t="shared" si="6"/>
        <v>97223.12015386617</v>
      </c>
      <c r="G217" s="79">
        <f t="shared" si="1"/>
        <v>0.62962620893765275</v>
      </c>
      <c r="J217" s="75">
        <v>216</v>
      </c>
      <c r="K217" s="76">
        <f>Réel!$H$5</f>
        <v>1551.3083213825587</v>
      </c>
      <c r="L217" s="77">
        <f>-PMT(Réel!$G$5/12,Réel!$F$5*12,Réel!$C$10)</f>
        <v>1476.9333213825587</v>
      </c>
      <c r="M217" s="78">
        <f>O217*(Réel!$G$5/12)</f>
        <v>93.980341797820316</v>
      </c>
      <c r="N217" s="78">
        <f t="shared" si="2"/>
        <v>1382.9529795847384</v>
      </c>
      <c r="O217" s="78">
        <f t="shared" si="7"/>
        <v>35688.737391577335</v>
      </c>
      <c r="P217" s="79">
        <f t="shared" si="3"/>
        <v>0.86404290517494342</v>
      </c>
      <c r="S217" s="75"/>
      <c r="T217" s="76"/>
      <c r="U217" s="77"/>
      <c r="V217" s="78"/>
      <c r="W217" s="78"/>
      <c r="X217" s="78"/>
      <c r="Y217" s="79"/>
    </row>
    <row r="218" spans="1:25" ht="13.2" x14ac:dyDescent="0.25">
      <c r="A218" s="70">
        <v>217</v>
      </c>
      <c r="B218" s="71">
        <f>Réel!$H$6</f>
        <v>1357.743955995626</v>
      </c>
      <c r="C218" s="72">
        <f>-PMT(Réel!$G$6/12,Réel!$F$6*12,Réel!$C$10)</f>
        <v>1283.368955995626</v>
      </c>
      <c r="D218" s="73">
        <f>F218*(Réel!$G$6/12)</f>
        <v>262.96168467408461</v>
      </c>
      <c r="E218" s="73">
        <f t="shared" si="0"/>
        <v>1020.4072713215414</v>
      </c>
      <c r="F218" s="73">
        <f t="shared" si="6"/>
        <v>96205.494392957771</v>
      </c>
      <c r="G218" s="74">
        <f t="shared" si="1"/>
        <v>0.63350287850301801</v>
      </c>
      <c r="J218" s="70">
        <v>217</v>
      </c>
      <c r="K218" s="71">
        <f>Réel!$H$5</f>
        <v>1551.3083213825587</v>
      </c>
      <c r="L218" s="72">
        <f>-PMT(Réel!$G$5/12,Réel!$F$5*12,Réel!$C$10)</f>
        <v>1476.9333213825587</v>
      </c>
      <c r="M218" s="73">
        <f>O218*(Réel!$G$5/12)</f>
        <v>90.338565618247173</v>
      </c>
      <c r="N218" s="73">
        <f t="shared" si="2"/>
        <v>1386.5947557643115</v>
      </c>
      <c r="O218" s="73">
        <f t="shared" si="7"/>
        <v>34305.784411992594</v>
      </c>
      <c r="P218" s="74">
        <f t="shared" si="3"/>
        <v>0.86931129747812341</v>
      </c>
      <c r="S218" s="70"/>
      <c r="T218" s="71"/>
      <c r="U218" s="72"/>
      <c r="V218" s="73"/>
      <c r="W218" s="73"/>
      <c r="X218" s="73"/>
      <c r="Y218" s="74"/>
    </row>
    <row r="219" spans="1:25" ht="13.2" x14ac:dyDescent="0.25">
      <c r="A219" s="75">
        <v>218</v>
      </c>
      <c r="B219" s="76">
        <f>Réel!$H$6</f>
        <v>1357.743955995626</v>
      </c>
      <c r="C219" s="77">
        <f>-PMT(Réel!$G$6/12,Réel!$F$6*12,Réel!$C$10)</f>
        <v>1283.368955995626</v>
      </c>
      <c r="D219" s="78">
        <f>F219*(Réel!$G$6/12)</f>
        <v>260.17257146580573</v>
      </c>
      <c r="E219" s="78">
        <f t="shared" si="0"/>
        <v>1023.1963845298203</v>
      </c>
      <c r="F219" s="78">
        <f t="shared" si="6"/>
        <v>95185.087121636228</v>
      </c>
      <c r="G219" s="79">
        <f t="shared" si="1"/>
        <v>0.63739014429852858</v>
      </c>
      <c r="J219" s="75">
        <v>218</v>
      </c>
      <c r="K219" s="76">
        <f>Réel!$H$5</f>
        <v>1551.3083213825587</v>
      </c>
      <c r="L219" s="77">
        <f>-PMT(Réel!$G$5/12,Réel!$F$5*12,Réel!$C$10)</f>
        <v>1476.9333213825587</v>
      </c>
      <c r="M219" s="78">
        <f>O219*(Réel!$G$5/12)</f>
        <v>86.687199428067828</v>
      </c>
      <c r="N219" s="78">
        <f t="shared" si="2"/>
        <v>1390.2461219544909</v>
      </c>
      <c r="O219" s="78">
        <f t="shared" si="7"/>
        <v>32919.189656228285</v>
      </c>
      <c r="P219" s="79">
        <f t="shared" si="3"/>
        <v>0.87459356321436843</v>
      </c>
      <c r="S219" s="75"/>
      <c r="T219" s="76"/>
      <c r="U219" s="77"/>
      <c r="V219" s="78"/>
      <c r="W219" s="78"/>
      <c r="X219" s="78"/>
      <c r="Y219" s="79"/>
    </row>
    <row r="220" spans="1:25" ht="13.2" x14ac:dyDescent="0.25">
      <c r="A220" s="70">
        <v>219</v>
      </c>
      <c r="B220" s="71">
        <f>Réel!$H$6</f>
        <v>1357.743955995626</v>
      </c>
      <c r="C220" s="72">
        <f>-PMT(Réel!$G$6/12,Réel!$F$6*12,Réel!$C$10)</f>
        <v>1283.368955995626</v>
      </c>
      <c r="D220" s="73">
        <f>F220*(Réel!$G$6/12)</f>
        <v>257.37583468142424</v>
      </c>
      <c r="E220" s="73">
        <f t="shared" si="0"/>
        <v>1025.9931213142017</v>
      </c>
      <c r="F220" s="73">
        <f t="shared" si="6"/>
        <v>94161.890737106412</v>
      </c>
      <c r="G220" s="74">
        <f t="shared" si="1"/>
        <v>0.64128803528721368</v>
      </c>
      <c r="J220" s="70">
        <v>219</v>
      </c>
      <c r="K220" s="71">
        <f>Réel!$H$5</f>
        <v>1551.3083213825587</v>
      </c>
      <c r="L220" s="72">
        <f>-PMT(Réel!$G$5/12,Réel!$F$5*12,Réel!$C$10)</f>
        <v>1476.9333213825587</v>
      </c>
      <c r="M220" s="73">
        <f>O220*(Réel!$G$5/12)</f>
        <v>83.026217973587663</v>
      </c>
      <c r="N220" s="73">
        <f t="shared" si="2"/>
        <v>1393.9071034089711</v>
      </c>
      <c r="O220" s="73">
        <f t="shared" si="7"/>
        <v>31528.943534273796</v>
      </c>
      <c r="P220" s="74">
        <f t="shared" si="3"/>
        <v>0.87988973891705224</v>
      </c>
      <c r="S220" s="70"/>
      <c r="T220" s="71"/>
      <c r="U220" s="72"/>
      <c r="V220" s="73"/>
      <c r="W220" s="73"/>
      <c r="X220" s="73"/>
      <c r="Y220" s="74"/>
    </row>
    <row r="221" spans="1:25" ht="13.2" x14ac:dyDescent="0.25">
      <c r="A221" s="75">
        <v>220</v>
      </c>
      <c r="B221" s="76">
        <f>Réel!$H$6</f>
        <v>1357.743955995626</v>
      </c>
      <c r="C221" s="77">
        <f>-PMT(Réel!$G$6/12,Réel!$F$6*12,Réel!$C$10)</f>
        <v>1283.368955995626</v>
      </c>
      <c r="D221" s="78">
        <f>F221*(Réel!$G$6/12)</f>
        <v>254.57145348316541</v>
      </c>
      <c r="E221" s="78">
        <f t="shared" si="0"/>
        <v>1028.7975025124606</v>
      </c>
      <c r="F221" s="78">
        <f t="shared" si="6"/>
        <v>93135.897615792215</v>
      </c>
      <c r="G221" s="79">
        <f t="shared" si="1"/>
        <v>0.64519658051126783</v>
      </c>
      <c r="J221" s="75">
        <v>220</v>
      </c>
      <c r="K221" s="76">
        <f>Réel!$H$5</f>
        <v>1551.3083213825587</v>
      </c>
      <c r="L221" s="77">
        <f>-PMT(Réel!$G$5/12,Réel!$F$5*12,Réel!$C$10)</f>
        <v>1476.9333213825587</v>
      </c>
      <c r="M221" s="78">
        <f>O221*(Réel!$G$5/12)</f>
        <v>79.355595934610704</v>
      </c>
      <c r="N221" s="78">
        <f t="shared" si="2"/>
        <v>1397.5777254479481</v>
      </c>
      <c r="O221" s="78">
        <f t="shared" si="7"/>
        <v>30135.036430864824</v>
      </c>
      <c r="P221" s="79">
        <f t="shared" si="3"/>
        <v>0.885199861215753</v>
      </c>
      <c r="S221" s="75"/>
      <c r="T221" s="76"/>
      <c r="U221" s="77"/>
      <c r="V221" s="78"/>
      <c r="W221" s="78"/>
      <c r="X221" s="78"/>
      <c r="Y221" s="79"/>
    </row>
    <row r="222" spans="1:25" ht="13.2" x14ac:dyDescent="0.25">
      <c r="A222" s="70">
        <v>221</v>
      </c>
      <c r="B222" s="71">
        <f>Réel!$H$6</f>
        <v>1357.743955995626</v>
      </c>
      <c r="C222" s="72">
        <f>-PMT(Réel!$G$6/12,Réel!$F$6*12,Réel!$C$10)</f>
        <v>1283.368955995626</v>
      </c>
      <c r="D222" s="73">
        <f>F222*(Réel!$G$6/12)</f>
        <v>251.75940697629804</v>
      </c>
      <c r="E222" s="73">
        <f t="shared" si="0"/>
        <v>1031.6095490193279</v>
      </c>
      <c r="F222" s="73">
        <f t="shared" si="6"/>
        <v>92107.100113279754</v>
      </c>
      <c r="G222" s="74">
        <f t="shared" si="1"/>
        <v>0.64911580909226763</v>
      </c>
      <c r="J222" s="70">
        <v>221</v>
      </c>
      <c r="K222" s="71">
        <f>Réel!$H$5</f>
        <v>1551.3083213825587</v>
      </c>
      <c r="L222" s="72">
        <f>-PMT(Réel!$G$5/12,Réel!$F$5*12,Réel!$C$10)</f>
        <v>1476.9333213825587</v>
      </c>
      <c r="M222" s="73">
        <f>O222*(Réel!$G$5/12)</f>
        <v>75.675307924264445</v>
      </c>
      <c r="N222" s="73">
        <f t="shared" si="2"/>
        <v>1401.2580134582943</v>
      </c>
      <c r="O222" s="73">
        <f t="shared" si="7"/>
        <v>28737.458705416877</v>
      </c>
      <c r="P222" s="74">
        <f t="shared" si="3"/>
        <v>0.89052396683650714</v>
      </c>
      <c r="S222" s="70"/>
      <c r="T222" s="71"/>
      <c r="U222" s="72"/>
      <c r="V222" s="73"/>
      <c r="W222" s="73"/>
      <c r="X222" s="73"/>
      <c r="Y222" s="74"/>
    </row>
    <row r="223" spans="1:25" ht="13.2" x14ac:dyDescent="0.25">
      <c r="A223" s="75">
        <v>222</v>
      </c>
      <c r="B223" s="76">
        <f>Réel!$H$6</f>
        <v>1357.743955995626</v>
      </c>
      <c r="C223" s="77">
        <f>-PMT(Réel!$G$6/12,Réel!$F$6*12,Réel!$C$10)</f>
        <v>1283.368955995626</v>
      </c>
      <c r="D223" s="78">
        <f>F223*(Réel!$G$6/12)</f>
        <v>248.93967420897854</v>
      </c>
      <c r="E223" s="78">
        <f t="shared" si="0"/>
        <v>1034.4292817866476</v>
      </c>
      <c r="F223" s="78">
        <f t="shared" si="6"/>
        <v>91075.490564260428</v>
      </c>
      <c r="G223" s="79">
        <f t="shared" si="1"/>
        <v>0.65304575023138889</v>
      </c>
      <c r="J223" s="75">
        <v>222</v>
      </c>
      <c r="K223" s="76">
        <f>Réel!$H$5</f>
        <v>1551.3083213825587</v>
      </c>
      <c r="L223" s="77">
        <f>-PMT(Réel!$G$5/12,Réel!$F$5*12,Réel!$C$10)</f>
        <v>1476.9333213825587</v>
      </c>
      <c r="M223" s="78">
        <f>O223*(Réel!$G$5/12)</f>
        <v>71.98532848882428</v>
      </c>
      <c r="N223" s="78">
        <f t="shared" si="2"/>
        <v>1404.9479928937344</v>
      </c>
      <c r="O223" s="78">
        <f t="shared" si="7"/>
        <v>27336.200691958584</v>
      </c>
      <c r="P223" s="79">
        <f t="shared" si="3"/>
        <v>0.89586209260206251</v>
      </c>
      <c r="S223" s="75"/>
      <c r="T223" s="76"/>
      <c r="U223" s="77"/>
      <c r="V223" s="78"/>
      <c r="W223" s="78"/>
      <c r="X223" s="78"/>
      <c r="Y223" s="79"/>
    </row>
    <row r="224" spans="1:25" ht="13.2" x14ac:dyDescent="0.25">
      <c r="A224" s="70">
        <v>223</v>
      </c>
      <c r="B224" s="71">
        <f>Réel!$H$6</f>
        <v>1357.743955995626</v>
      </c>
      <c r="C224" s="72">
        <f>-PMT(Réel!$G$6/12,Réel!$F$6*12,Réel!$C$10)</f>
        <v>1283.368955995626</v>
      </c>
      <c r="D224" s="73">
        <f>F224*(Réel!$G$6/12)</f>
        <v>246.11223417209501</v>
      </c>
      <c r="E224" s="73">
        <f t="shared" si="0"/>
        <v>1037.2567218235311</v>
      </c>
      <c r="F224" s="73">
        <f t="shared" si="6"/>
        <v>90041.061282473776</v>
      </c>
      <c r="G224" s="74">
        <f t="shared" si="1"/>
        <v>0.65698643320962369</v>
      </c>
      <c r="J224" s="70">
        <v>223</v>
      </c>
      <c r="K224" s="71">
        <f>Réel!$H$5</f>
        <v>1551.3083213825587</v>
      </c>
      <c r="L224" s="72">
        <f>-PMT(Réel!$G$5/12,Réel!$F$5*12,Réel!$C$10)</f>
        <v>1476.9333213825587</v>
      </c>
      <c r="M224" s="73">
        <f>O224*(Réel!$G$5/12)</f>
        <v>68.285632107537438</v>
      </c>
      <c r="N224" s="73">
        <f t="shared" si="2"/>
        <v>1408.6476892750213</v>
      </c>
      <c r="O224" s="73">
        <f t="shared" si="7"/>
        <v>25931.252699064848</v>
      </c>
      <c r="P224" s="74">
        <f t="shared" si="3"/>
        <v>0.90121427543213395</v>
      </c>
      <c r="S224" s="70"/>
      <c r="T224" s="71"/>
      <c r="U224" s="72"/>
      <c r="V224" s="73"/>
      <c r="W224" s="73"/>
      <c r="X224" s="73"/>
      <c r="Y224" s="74"/>
    </row>
    <row r="225" spans="1:25" ht="13.2" x14ac:dyDescent="0.25">
      <c r="A225" s="75">
        <v>224</v>
      </c>
      <c r="B225" s="76">
        <f>Réel!$H$6</f>
        <v>1357.743955995626</v>
      </c>
      <c r="C225" s="77">
        <f>-PMT(Réel!$G$6/12,Réel!$F$6*12,Réel!$C$10)</f>
        <v>1283.368955995626</v>
      </c>
      <c r="D225" s="78">
        <f>F225*(Réel!$G$6/12)</f>
        <v>243.27706579911069</v>
      </c>
      <c r="E225" s="78">
        <f t="shared" si="0"/>
        <v>1040.0918901965154</v>
      </c>
      <c r="F225" s="78">
        <f t="shared" si="6"/>
        <v>89003.804560650242</v>
      </c>
      <c r="G225" s="79">
        <f t="shared" si="1"/>
        <v>0.66093788738799908</v>
      </c>
      <c r="J225" s="75">
        <v>224</v>
      </c>
      <c r="K225" s="76">
        <f>Réel!$H$5</f>
        <v>1551.3083213825587</v>
      </c>
      <c r="L225" s="77">
        <f>-PMT(Réel!$G$5/12,Réel!$F$5*12,Réel!$C$10)</f>
        <v>1476.9333213825587</v>
      </c>
      <c r="M225" s="78">
        <f>O225*(Réel!$G$5/12)</f>
        <v>64.576193192446539</v>
      </c>
      <c r="N225" s="78">
        <f t="shared" si="2"/>
        <v>1412.3571281901122</v>
      </c>
      <c r="O225" s="78">
        <f t="shared" si="7"/>
        <v>24522.605009789826</v>
      </c>
      <c r="P225" s="79">
        <f t="shared" si="3"/>
        <v>0.90658055234365786</v>
      </c>
      <c r="S225" s="75"/>
      <c r="T225" s="76"/>
      <c r="U225" s="77"/>
      <c r="V225" s="78"/>
      <c r="W225" s="78"/>
      <c r="X225" s="78"/>
      <c r="Y225" s="79"/>
    </row>
    <row r="226" spans="1:25" ht="13.2" x14ac:dyDescent="0.25">
      <c r="A226" s="70">
        <v>225</v>
      </c>
      <c r="B226" s="71">
        <f>Réel!$H$6</f>
        <v>1357.743955995626</v>
      </c>
      <c r="C226" s="72">
        <f>-PMT(Réel!$G$6/12,Réel!$F$6*12,Réel!$C$10)</f>
        <v>1283.368955995626</v>
      </c>
      <c r="D226" s="73">
        <f>F226*(Réel!$G$6/12)</f>
        <v>240.43414796590687</v>
      </c>
      <c r="E226" s="73">
        <f t="shared" si="0"/>
        <v>1042.9348080297191</v>
      </c>
      <c r="F226" s="73">
        <f t="shared" si="6"/>
        <v>87963.712670453722</v>
      </c>
      <c r="G226" s="74">
        <f t="shared" si="1"/>
        <v>0.66490014220779536</v>
      </c>
      <c r="J226" s="70">
        <v>225</v>
      </c>
      <c r="K226" s="71">
        <f>Réel!$H$5</f>
        <v>1551.3083213825587</v>
      </c>
      <c r="L226" s="72">
        <f>-PMT(Réel!$G$5/12,Réel!$F$5*12,Réel!$C$10)</f>
        <v>1476.9333213825587</v>
      </c>
      <c r="M226" s="73">
        <f>O226*(Réel!$G$5/12)</f>
        <v>60.856986088212579</v>
      </c>
      <c r="N226" s="73">
        <f t="shared" si="2"/>
        <v>1416.0763352943461</v>
      </c>
      <c r="O226" s="73">
        <f t="shared" si="7"/>
        <v>23110.247881599713</v>
      </c>
      <c r="P226" s="74">
        <f t="shared" si="3"/>
        <v>0.91196096045104869</v>
      </c>
      <c r="S226" s="70"/>
      <c r="T226" s="71"/>
      <c r="U226" s="72"/>
      <c r="V226" s="73"/>
      <c r="W226" s="73"/>
      <c r="X226" s="73"/>
      <c r="Y226" s="74"/>
    </row>
    <row r="227" spans="1:25" ht="13.2" x14ac:dyDescent="0.25">
      <c r="A227" s="75">
        <v>226</v>
      </c>
      <c r="B227" s="76">
        <f>Réel!$H$6</f>
        <v>1357.743955995626</v>
      </c>
      <c r="C227" s="77">
        <f>-PMT(Réel!$G$6/12,Réel!$F$6*12,Réel!$C$10)</f>
        <v>1283.368955995626</v>
      </c>
      <c r="D227" s="78">
        <f>F227*(Réel!$G$6/12)</f>
        <v>237.58345949062564</v>
      </c>
      <c r="E227" s="78">
        <f t="shared" si="0"/>
        <v>1045.7854965050003</v>
      </c>
      <c r="F227" s="78">
        <f t="shared" si="6"/>
        <v>86920.777862424002</v>
      </c>
      <c r="G227" s="79">
        <f t="shared" si="1"/>
        <v>0.6688732271907657</v>
      </c>
      <c r="J227" s="75">
        <v>226</v>
      </c>
      <c r="K227" s="76">
        <f>Réel!$H$5</f>
        <v>1551.3083213825587</v>
      </c>
      <c r="L227" s="77">
        <f>-PMT(Réel!$G$5/12,Réel!$F$5*12,Réel!$C$10)</f>
        <v>1476.9333213825587</v>
      </c>
      <c r="M227" s="78">
        <f>O227*(Réel!$G$5/12)</f>
        <v>57.127985071937466</v>
      </c>
      <c r="N227" s="78">
        <f t="shared" si="2"/>
        <v>1419.8053363106212</v>
      </c>
      <c r="O227" s="78">
        <f t="shared" si="7"/>
        <v>21694.171546305366</v>
      </c>
      <c r="P227" s="79">
        <f t="shared" si="3"/>
        <v>0.91735553696645578</v>
      </c>
      <c r="S227" s="75"/>
      <c r="T227" s="76"/>
      <c r="U227" s="77"/>
      <c r="V227" s="78"/>
      <c r="W227" s="78"/>
      <c r="X227" s="78"/>
      <c r="Y227" s="79"/>
    </row>
    <row r="228" spans="1:25" ht="13.2" x14ac:dyDescent="0.25">
      <c r="A228" s="70">
        <v>227</v>
      </c>
      <c r="B228" s="71">
        <f>Réel!$H$6</f>
        <v>1357.743955995626</v>
      </c>
      <c r="C228" s="72">
        <f>-PMT(Réel!$G$6/12,Réel!$F$6*12,Réel!$C$10)</f>
        <v>1283.368955995626</v>
      </c>
      <c r="D228" s="73">
        <f>F228*(Réel!$G$6/12)</f>
        <v>234.72497913351197</v>
      </c>
      <c r="E228" s="73">
        <f t="shared" si="0"/>
        <v>1048.643976862114</v>
      </c>
      <c r="F228" s="73">
        <f t="shared" si="6"/>
        <v>85874.992365918995</v>
      </c>
      <c r="G228" s="74">
        <f t="shared" si="1"/>
        <v>0.67285717193935624</v>
      </c>
      <c r="J228" s="70">
        <v>227</v>
      </c>
      <c r="K228" s="71">
        <f>Réel!$H$5</f>
        <v>1551.3083213825587</v>
      </c>
      <c r="L228" s="72">
        <f>-PMT(Réel!$G$5/12,Réel!$F$5*12,Réel!$C$10)</f>
        <v>1476.9333213825587</v>
      </c>
      <c r="M228" s="73">
        <f>O228*(Réel!$G$5/12)</f>
        <v>53.389164352986157</v>
      </c>
      <c r="N228" s="73">
        <f t="shared" si="2"/>
        <v>1423.5441570295725</v>
      </c>
      <c r="O228" s="73">
        <f t="shared" si="7"/>
        <v>20274.366209994743</v>
      </c>
      <c r="P228" s="74">
        <f t="shared" si="3"/>
        <v>0.92276431920002</v>
      </c>
      <c r="S228" s="70"/>
      <c r="T228" s="71"/>
      <c r="U228" s="72"/>
      <c r="V228" s="73"/>
      <c r="W228" s="73"/>
      <c r="X228" s="73"/>
      <c r="Y228" s="74"/>
    </row>
    <row r="229" spans="1:25" ht="13.2" x14ac:dyDescent="0.25">
      <c r="A229" s="75">
        <v>228</v>
      </c>
      <c r="B229" s="76">
        <f>Réel!$H$6</f>
        <v>1357.743955995626</v>
      </c>
      <c r="C229" s="77">
        <f>-PMT(Réel!$G$6/12,Réel!$F$6*12,Réel!$C$10)</f>
        <v>1283.368955995626</v>
      </c>
      <c r="D229" s="78">
        <f>F229*(Réel!$G$6/12)</f>
        <v>231.85868559675549</v>
      </c>
      <c r="E229" s="78">
        <f t="shared" si="0"/>
        <v>1051.5102703988705</v>
      </c>
      <c r="F229" s="78">
        <f t="shared" si="6"/>
        <v>84826.348389056875</v>
      </c>
      <c r="G229" s="79">
        <f t="shared" si="1"/>
        <v>0.6768520061369262</v>
      </c>
      <c r="J229" s="75">
        <v>228</v>
      </c>
      <c r="K229" s="76">
        <f>Réel!$H$5</f>
        <v>1551.3083213825587</v>
      </c>
      <c r="L229" s="77">
        <f>-PMT(Réel!$G$5/12,Réel!$F$5*12,Réel!$C$10)</f>
        <v>1476.9333213825587</v>
      </c>
      <c r="M229" s="78">
        <f>O229*(Réel!$G$5/12)</f>
        <v>49.640498072808285</v>
      </c>
      <c r="N229" s="78">
        <f t="shared" si="2"/>
        <v>1427.2928233097505</v>
      </c>
      <c r="O229" s="78">
        <f t="shared" si="7"/>
        <v>18850.82205296517</v>
      </c>
      <c r="P229" s="79">
        <f t="shared" si="3"/>
        <v>0.92818734456013274</v>
      </c>
      <c r="S229" s="75"/>
      <c r="T229" s="76"/>
      <c r="U229" s="77"/>
      <c r="V229" s="78"/>
      <c r="W229" s="78"/>
      <c r="X229" s="78"/>
      <c r="Y229" s="79"/>
    </row>
    <row r="230" spans="1:25" ht="13.2" x14ac:dyDescent="0.25">
      <c r="A230" s="70">
        <v>229</v>
      </c>
      <c r="B230" s="71">
        <f>Réel!$H$6</f>
        <v>1357.743955995626</v>
      </c>
      <c r="C230" s="72">
        <f>-PMT(Réel!$G$6/12,Réel!$F$6*12,Réel!$C$10)</f>
        <v>1283.368955995626</v>
      </c>
      <c r="D230" s="73">
        <f>F230*(Réel!$G$6/12)</f>
        <v>228.98455752433193</v>
      </c>
      <c r="E230" s="73">
        <f t="shared" si="0"/>
        <v>1054.3843984712942</v>
      </c>
      <c r="F230" s="73">
        <f t="shared" si="6"/>
        <v>83774.838118658008</v>
      </c>
      <c r="G230" s="74">
        <f t="shared" si="1"/>
        <v>0.68085775954796945</v>
      </c>
      <c r="J230" s="70">
        <v>229</v>
      </c>
      <c r="K230" s="71">
        <f>Réel!$H$5</f>
        <v>1551.3083213825587</v>
      </c>
      <c r="L230" s="72">
        <f>-PMT(Réel!$G$5/12,Réel!$F$5*12,Réel!$C$10)</f>
        <v>1476.9333213825587</v>
      </c>
      <c r="M230" s="73">
        <f>O230*(Réel!$G$5/12)</f>
        <v>45.881960304759268</v>
      </c>
      <c r="N230" s="73">
        <f t="shared" si="2"/>
        <v>1431.0513610777994</v>
      </c>
      <c r="O230" s="73">
        <f t="shared" si="7"/>
        <v>17423.529229655418</v>
      </c>
      <c r="P230" s="74">
        <f t="shared" si="3"/>
        <v>0.93362465055369359</v>
      </c>
      <c r="S230" s="70"/>
      <c r="T230" s="71"/>
      <c r="U230" s="72"/>
      <c r="V230" s="73"/>
      <c r="W230" s="73"/>
      <c r="X230" s="73"/>
      <c r="Y230" s="74"/>
    </row>
    <row r="231" spans="1:25" ht="13.2" x14ac:dyDescent="0.25">
      <c r="A231" s="75">
        <v>230</v>
      </c>
      <c r="B231" s="76">
        <f>Réel!$H$6</f>
        <v>1357.743955995626</v>
      </c>
      <c r="C231" s="77">
        <f>-PMT(Réel!$G$6/12,Réel!$F$6*12,Réel!$C$10)</f>
        <v>1283.368955995626</v>
      </c>
      <c r="D231" s="78">
        <f>F231*(Réel!$G$6/12)</f>
        <v>226.10257350184372</v>
      </c>
      <c r="E231" s="78">
        <f t="shared" si="0"/>
        <v>1057.2663824937822</v>
      </c>
      <c r="F231" s="78">
        <f t="shared" si="6"/>
        <v>82720.453720186721</v>
      </c>
      <c r="G231" s="79">
        <f t="shared" si="1"/>
        <v>0.68487446201833624</v>
      </c>
      <c r="J231" s="75">
        <v>230</v>
      </c>
      <c r="K231" s="76">
        <f>Réel!$H$5</f>
        <v>1551.3083213825587</v>
      </c>
      <c r="L231" s="77">
        <f>-PMT(Réel!$G$5/12,Réel!$F$5*12,Réel!$C$10)</f>
        <v>1476.9333213825587</v>
      </c>
      <c r="M231" s="78">
        <f>O231*(Réel!$G$5/12)</f>
        <v>42.113525053921066</v>
      </c>
      <c r="N231" s="78">
        <f t="shared" si="2"/>
        <v>1434.8197963286377</v>
      </c>
      <c r="O231" s="78">
        <f t="shared" si="7"/>
        <v>15992.477868577618</v>
      </c>
      <c r="P231" s="79">
        <f t="shared" si="3"/>
        <v>0.93907627478637101</v>
      </c>
      <c r="S231" s="75"/>
      <c r="T231" s="76"/>
      <c r="U231" s="77"/>
      <c r="V231" s="78"/>
      <c r="W231" s="78"/>
      <c r="X231" s="78"/>
      <c r="Y231" s="79"/>
    </row>
    <row r="232" spans="1:25" ht="13.2" x14ac:dyDescent="0.25">
      <c r="A232" s="70">
        <v>231</v>
      </c>
      <c r="B232" s="71">
        <f>Réel!$H$6</f>
        <v>1357.743955995626</v>
      </c>
      <c r="C232" s="72">
        <f>-PMT(Réel!$G$6/12,Réel!$F$6*12,Réel!$C$10)</f>
        <v>1283.368955995626</v>
      </c>
      <c r="D232" s="73">
        <f>F232*(Réel!$G$6/12)</f>
        <v>223.21271205636074</v>
      </c>
      <c r="E232" s="73">
        <f t="shared" si="0"/>
        <v>1060.1562439392653</v>
      </c>
      <c r="F232" s="73">
        <f t="shared" si="6"/>
        <v>81663.187337692943</v>
      </c>
      <c r="G232" s="74">
        <f t="shared" si="1"/>
        <v>0.68890214347545542</v>
      </c>
      <c r="J232" s="70">
        <v>231</v>
      </c>
      <c r="K232" s="71">
        <f>Réel!$H$5</f>
        <v>1551.3083213825587</v>
      </c>
      <c r="L232" s="72">
        <f>-PMT(Réel!$G$5/12,Réel!$F$5*12,Réel!$C$10)</f>
        <v>1476.9333213825587</v>
      </c>
      <c r="M232" s="73">
        <f>O232*(Réel!$G$5/12)</f>
        <v>38.335166256922314</v>
      </c>
      <c r="N232" s="73">
        <f t="shared" si="2"/>
        <v>1438.5981551256364</v>
      </c>
      <c r="O232" s="73">
        <f t="shared" si="7"/>
        <v>14557.65807224898</v>
      </c>
      <c r="P232" s="74">
        <f t="shared" si="3"/>
        <v>0.94454225496286104</v>
      </c>
      <c r="S232" s="70"/>
      <c r="T232" s="71"/>
      <c r="U232" s="72"/>
      <c r="V232" s="73"/>
      <c r="W232" s="73"/>
      <c r="X232" s="73"/>
      <c r="Y232" s="74"/>
    </row>
    <row r="233" spans="1:25" ht="13.2" x14ac:dyDescent="0.25">
      <c r="A233" s="75">
        <v>232</v>
      </c>
      <c r="B233" s="76">
        <f>Réel!$H$6</f>
        <v>1357.743955995626</v>
      </c>
      <c r="C233" s="77">
        <f>-PMT(Réel!$G$6/12,Réel!$F$6*12,Réel!$C$10)</f>
        <v>1283.368955995626</v>
      </c>
      <c r="D233" s="78">
        <f>F233*(Réel!$G$6/12)</f>
        <v>220.31495165626009</v>
      </c>
      <c r="E233" s="78">
        <f t="shared" si="0"/>
        <v>1063.054004339366</v>
      </c>
      <c r="F233" s="78">
        <f t="shared" si="6"/>
        <v>80603.031093753685</v>
      </c>
      <c r="G233" s="79">
        <f t="shared" si="1"/>
        <v>0.69294083392855743</v>
      </c>
      <c r="J233" s="75">
        <v>232</v>
      </c>
      <c r="K233" s="76">
        <f>Réel!$H$5</f>
        <v>1551.3083213825587</v>
      </c>
      <c r="L233" s="77">
        <f>-PMT(Réel!$G$5/12,Réel!$F$5*12,Réel!$C$10)</f>
        <v>1476.9333213825587</v>
      </c>
      <c r="M233" s="78">
        <f>O233*(Réel!$G$5/12)</f>
        <v>34.546857781758142</v>
      </c>
      <c r="N233" s="78">
        <f t="shared" si="2"/>
        <v>1442.3864636008007</v>
      </c>
      <c r="O233" s="78">
        <f t="shared" si="7"/>
        <v>13119.059917123344</v>
      </c>
      <c r="P233" s="79">
        <f t="shared" si="3"/>
        <v>0.95002262888714917</v>
      </c>
      <c r="S233" s="75"/>
      <c r="T233" s="76"/>
      <c r="U233" s="77"/>
      <c r="V233" s="78"/>
      <c r="W233" s="78"/>
      <c r="X233" s="78"/>
      <c r="Y233" s="79"/>
    </row>
    <row r="234" spans="1:25" ht="13.2" x14ac:dyDescent="0.25">
      <c r="A234" s="70">
        <v>233</v>
      </c>
      <c r="B234" s="71">
        <f>Réel!$H$6</f>
        <v>1357.743955995626</v>
      </c>
      <c r="C234" s="72">
        <f>-PMT(Réel!$G$6/12,Réel!$F$6*12,Réel!$C$10)</f>
        <v>1283.368955995626</v>
      </c>
      <c r="D234" s="73">
        <f>F234*(Réel!$G$6/12)</f>
        <v>217.40927071106583</v>
      </c>
      <c r="E234" s="73">
        <f t="shared" si="0"/>
        <v>1065.9596852845602</v>
      </c>
      <c r="F234" s="73">
        <f t="shared" si="6"/>
        <v>79539.977089414315</v>
      </c>
      <c r="G234" s="74">
        <f t="shared" si="1"/>
        <v>0.69699056346889787</v>
      </c>
      <c r="J234" s="70">
        <v>233</v>
      </c>
      <c r="K234" s="71">
        <f>Réel!$H$5</f>
        <v>1551.3083213825587</v>
      </c>
      <c r="L234" s="72">
        <f>-PMT(Réel!$G$5/12,Réel!$F$5*12,Réel!$C$10)</f>
        <v>1476.9333213825587</v>
      </c>
      <c r="M234" s="73">
        <f>O234*(Réel!$G$5/12)</f>
        <v>30.748573427609369</v>
      </c>
      <c r="N234" s="73">
        <f t="shared" si="2"/>
        <v>1446.1847479549492</v>
      </c>
      <c r="O234" s="73">
        <f t="shared" si="7"/>
        <v>11676.673453522544</v>
      </c>
      <c r="P234" s="74">
        <f t="shared" si="3"/>
        <v>0.95551743446277126</v>
      </c>
      <c r="S234" s="70"/>
      <c r="T234" s="71"/>
      <c r="U234" s="72"/>
      <c r="V234" s="73"/>
      <c r="W234" s="73"/>
      <c r="X234" s="73"/>
      <c r="Y234" s="74"/>
    </row>
    <row r="235" spans="1:25" ht="13.2" x14ac:dyDescent="0.25">
      <c r="A235" s="75">
        <v>234</v>
      </c>
      <c r="B235" s="76">
        <f>Réel!$H$6</f>
        <v>1357.743955995626</v>
      </c>
      <c r="C235" s="77">
        <f>-PMT(Réel!$G$6/12,Réel!$F$6*12,Réel!$C$10)</f>
        <v>1283.368955995626</v>
      </c>
      <c r="D235" s="78">
        <f>F235*(Réel!$G$6/12)</f>
        <v>214.49564757128803</v>
      </c>
      <c r="E235" s="78">
        <f t="shared" si="0"/>
        <v>1068.8733084243381</v>
      </c>
      <c r="F235" s="78">
        <f t="shared" si="6"/>
        <v>78474.017404129758</v>
      </c>
      <c r="G235" s="79">
        <f t="shared" si="1"/>
        <v>0.70105136226998188</v>
      </c>
      <c r="J235" s="75">
        <v>234</v>
      </c>
      <c r="K235" s="76">
        <f>Réel!$H$5</f>
        <v>1551.3083213825587</v>
      </c>
      <c r="L235" s="77">
        <f>-PMT(Réel!$G$5/12,Réel!$F$5*12,Réel!$C$10)</f>
        <v>1476.9333213825587</v>
      </c>
      <c r="M235" s="78">
        <f>O235*(Réel!$G$5/12)</f>
        <v>26.940286924661336</v>
      </c>
      <c r="N235" s="78">
        <f t="shared" si="2"/>
        <v>1449.9930344578975</v>
      </c>
      <c r="O235" s="78">
        <f t="shared" si="7"/>
        <v>10230.488705567595</v>
      </c>
      <c r="P235" s="79">
        <f t="shared" si="3"/>
        <v>0.9610267096930758</v>
      </c>
      <c r="S235" s="75"/>
      <c r="T235" s="76"/>
      <c r="U235" s="77"/>
      <c r="V235" s="78"/>
      <c r="W235" s="78"/>
      <c r="X235" s="78"/>
      <c r="Y235" s="79"/>
    </row>
    <row r="236" spans="1:25" ht="13.2" x14ac:dyDescent="0.25">
      <c r="A236" s="70">
        <v>235</v>
      </c>
      <c r="B236" s="71">
        <f>Réel!$H$6</f>
        <v>1357.743955995626</v>
      </c>
      <c r="C236" s="72">
        <f>-PMT(Réel!$G$6/12,Réel!$F$6*12,Réel!$C$10)</f>
        <v>1283.368955995626</v>
      </c>
      <c r="D236" s="73">
        <f>F236*(Réel!$G$6/12)</f>
        <v>211.5740605282615</v>
      </c>
      <c r="E236" s="73">
        <f t="shared" si="0"/>
        <v>1071.7948954673645</v>
      </c>
      <c r="F236" s="73">
        <f t="shared" si="6"/>
        <v>77405.144095705415</v>
      </c>
      <c r="G236" s="74">
        <f t="shared" si="1"/>
        <v>0.70512326058778885</v>
      </c>
      <c r="J236" s="70">
        <v>235</v>
      </c>
      <c r="K236" s="71">
        <f>Réel!$H$5</f>
        <v>1551.3083213825587</v>
      </c>
      <c r="L236" s="72">
        <f>-PMT(Réel!$G$5/12,Réel!$F$5*12,Réel!$C$10)</f>
        <v>1476.9333213825587</v>
      </c>
      <c r="M236" s="73">
        <f>O236*(Réel!$G$5/12)</f>
        <v>23.121971933922207</v>
      </c>
      <c r="N236" s="73">
        <f t="shared" si="2"/>
        <v>1453.8113494486365</v>
      </c>
      <c r="O236" s="73">
        <f t="shared" si="7"/>
        <v>8780.4956711096984</v>
      </c>
      <c r="P236" s="74">
        <f t="shared" si="3"/>
        <v>0.96655049268148685</v>
      </c>
      <c r="S236" s="70"/>
      <c r="T236" s="71"/>
      <c r="U236" s="72"/>
      <c r="V236" s="73"/>
      <c r="W236" s="73"/>
      <c r="X236" s="73"/>
      <c r="Y236" s="74"/>
    </row>
    <row r="237" spans="1:25" ht="13.2" x14ac:dyDescent="0.25">
      <c r="A237" s="75">
        <v>236</v>
      </c>
      <c r="B237" s="76">
        <f>Réel!$H$6</f>
        <v>1357.743955995626</v>
      </c>
      <c r="C237" s="77">
        <f>-PMT(Réel!$G$6/12,Réel!$F$6*12,Réel!$C$10)</f>
        <v>1283.368955995626</v>
      </c>
      <c r="D237" s="78">
        <f>F237*(Réel!$G$6/12)</f>
        <v>208.64448781398403</v>
      </c>
      <c r="E237" s="78">
        <f t="shared" si="0"/>
        <v>1074.7244681816419</v>
      </c>
      <c r="F237" s="78">
        <f t="shared" si="6"/>
        <v>76333.349200238052</v>
      </c>
      <c r="G237" s="79">
        <f t="shared" si="1"/>
        <v>0.70920628876099789</v>
      </c>
      <c r="J237" s="75">
        <v>236</v>
      </c>
      <c r="K237" s="76">
        <f>Réel!$H$5</f>
        <v>1551.3083213825587</v>
      </c>
      <c r="L237" s="77">
        <f>-PMT(Réel!$G$5/12,Réel!$F$5*12,Réel!$C$10)</f>
        <v>1476.9333213825587</v>
      </c>
      <c r="M237" s="78">
        <f>O237*(Réel!$G$5/12)</f>
        <v>19.293602047040796</v>
      </c>
      <c r="N237" s="78">
        <f t="shared" si="2"/>
        <v>1457.6397193355178</v>
      </c>
      <c r="O237" s="78">
        <f t="shared" si="7"/>
        <v>7326.6843216610614</v>
      </c>
      <c r="P237" s="79">
        <f t="shared" si="3"/>
        <v>0.97208882163176735</v>
      </c>
      <c r="S237" s="75"/>
      <c r="T237" s="76"/>
      <c r="U237" s="77"/>
      <c r="V237" s="78"/>
      <c r="W237" s="78"/>
      <c r="X237" s="78"/>
      <c r="Y237" s="79"/>
    </row>
    <row r="238" spans="1:25" ht="13.2" x14ac:dyDescent="0.25">
      <c r="A238" s="70">
        <v>237</v>
      </c>
      <c r="B238" s="71">
        <f>Réel!$H$6</f>
        <v>1357.743955995626</v>
      </c>
      <c r="C238" s="72">
        <f>-PMT(Réel!$G$6/12,Réel!$F$6*12,Réel!$C$10)</f>
        <v>1283.368955995626</v>
      </c>
      <c r="D238" s="73">
        <f>F238*(Réel!$G$6/12)</f>
        <v>205.70690760095422</v>
      </c>
      <c r="E238" s="73">
        <f t="shared" si="0"/>
        <v>1077.6620483946717</v>
      </c>
      <c r="F238" s="73">
        <f t="shared" si="6"/>
        <v>75258.624732056414</v>
      </c>
      <c r="G238" s="74">
        <f t="shared" si="1"/>
        <v>0.7133004772112137</v>
      </c>
      <c r="J238" s="70">
        <v>237</v>
      </c>
      <c r="K238" s="71">
        <f>Réel!$H$5</f>
        <v>1551.3083213825587</v>
      </c>
      <c r="L238" s="72">
        <f>-PMT(Réel!$G$5/12,Réel!$F$5*12,Réel!$C$10)</f>
        <v>1476.9333213825587</v>
      </c>
      <c r="M238" s="73">
        <f>O238*(Réel!$G$5/12)</f>
        <v>15.455150786123932</v>
      </c>
      <c r="N238" s="73">
        <f t="shared" si="2"/>
        <v>1461.4781705964347</v>
      </c>
      <c r="O238" s="73">
        <f t="shared" si="7"/>
        <v>5869.0446023255436</v>
      </c>
      <c r="P238" s="74">
        <f t="shared" si="3"/>
        <v>0.97764173484828365</v>
      </c>
      <c r="S238" s="70"/>
      <c r="T238" s="71"/>
      <c r="U238" s="72"/>
      <c r="V238" s="73"/>
      <c r="W238" s="73"/>
      <c r="X238" s="73"/>
      <c r="Y238" s="74"/>
    </row>
    <row r="239" spans="1:25" ht="13.2" x14ac:dyDescent="0.25">
      <c r="A239" s="75">
        <v>238</v>
      </c>
      <c r="B239" s="76">
        <f>Réel!$H$6</f>
        <v>1357.743955995626</v>
      </c>
      <c r="C239" s="77">
        <f>-PMT(Réel!$G$6/12,Réel!$F$6*12,Réel!$C$10)</f>
        <v>1283.368955995626</v>
      </c>
      <c r="D239" s="78">
        <f>F239*(Réel!$G$6/12)</f>
        <v>202.76129800200877</v>
      </c>
      <c r="E239" s="78">
        <f t="shared" si="0"/>
        <v>1080.6076579936173</v>
      </c>
      <c r="F239" s="78">
        <f t="shared" si="6"/>
        <v>74180.962683661739</v>
      </c>
      <c r="G239" s="79">
        <f t="shared" si="1"/>
        <v>0.71740585644319332</v>
      </c>
      <c r="J239" s="75">
        <v>238</v>
      </c>
      <c r="K239" s="76">
        <f>Réel!$H$5</f>
        <v>1551.3083213825587</v>
      </c>
      <c r="L239" s="77">
        <f>-PMT(Réel!$G$5/12,Réel!$F$5*12,Réel!$C$10)</f>
        <v>1476.9333213825587</v>
      </c>
      <c r="M239" s="78">
        <f>O239*(Réel!$G$5/12)</f>
        <v>11.606591603553319</v>
      </c>
      <c r="N239" s="78">
        <f t="shared" si="2"/>
        <v>1465.3267297790053</v>
      </c>
      <c r="O239" s="78">
        <f t="shared" si="7"/>
        <v>4407.5664317291084</v>
      </c>
      <c r="P239" s="79">
        <f t="shared" si="3"/>
        <v>0.98320927073627007</v>
      </c>
      <c r="S239" s="75"/>
      <c r="T239" s="76"/>
      <c r="U239" s="77"/>
      <c r="V239" s="78"/>
      <c r="W239" s="78"/>
      <c r="X239" s="78"/>
      <c r="Y239" s="79"/>
    </row>
    <row r="240" spans="1:25" ht="13.2" x14ac:dyDescent="0.25">
      <c r="A240" s="70">
        <v>239</v>
      </c>
      <c r="B240" s="71">
        <f>Réel!$H$6</f>
        <v>1357.743955995626</v>
      </c>
      <c r="C240" s="72">
        <f>-PMT(Réel!$G$6/12,Réel!$F$6*12,Réel!$C$10)</f>
        <v>1283.368955995626</v>
      </c>
      <c r="D240" s="73">
        <f>F240*(Réel!$G$6/12)</f>
        <v>199.80763707015956</v>
      </c>
      <c r="E240" s="73">
        <f t="shared" si="0"/>
        <v>1083.5613189254664</v>
      </c>
      <c r="F240" s="73">
        <f t="shared" si="6"/>
        <v>73100.355025668119</v>
      </c>
      <c r="G240" s="74">
        <f t="shared" si="1"/>
        <v>0.72152245704507378</v>
      </c>
      <c r="J240" s="70">
        <v>239</v>
      </c>
      <c r="K240" s="71">
        <f>Réel!$H$5</f>
        <v>1551.3083213825587</v>
      </c>
      <c r="L240" s="72">
        <f>-PMT(Réel!$G$5/12,Réel!$F$5*12,Réel!$C$10)</f>
        <v>1476.9333213825587</v>
      </c>
      <c r="M240" s="73">
        <f>O240*(Réel!$G$5/12)</f>
        <v>7.7478978818019391</v>
      </c>
      <c r="N240" s="73">
        <f t="shared" si="2"/>
        <v>1469.1854235007568</v>
      </c>
      <c r="O240" s="73">
        <f t="shared" si="7"/>
        <v>2942.2397019501032</v>
      </c>
      <c r="P240" s="74">
        <f t="shared" si="3"/>
        <v>0.98879146780209481</v>
      </c>
      <c r="S240" s="70"/>
      <c r="T240" s="71"/>
      <c r="U240" s="72"/>
      <c r="V240" s="73"/>
      <c r="W240" s="73"/>
      <c r="X240" s="73"/>
      <c r="Y240" s="74"/>
    </row>
    <row r="241" spans="1:25" ht="13.2" x14ac:dyDescent="0.25">
      <c r="A241" s="75">
        <v>240</v>
      </c>
      <c r="B241" s="76">
        <f>Réel!$H$6</f>
        <v>1357.743955995626</v>
      </c>
      <c r="C241" s="77">
        <f>-PMT(Réel!$G$6/12,Réel!$F$6*12,Réel!$C$10)</f>
        <v>1283.368955995626</v>
      </c>
      <c r="D241" s="78">
        <f>F241*(Réel!$G$6/12)</f>
        <v>196.84590279842996</v>
      </c>
      <c r="E241" s="78">
        <f t="shared" si="0"/>
        <v>1086.5230531971961</v>
      </c>
      <c r="F241" s="78">
        <f t="shared" si="6"/>
        <v>72016.793706742654</v>
      </c>
      <c r="G241" s="79">
        <f t="shared" si="1"/>
        <v>0.72565030968859934</v>
      </c>
      <c r="J241" s="75">
        <v>240</v>
      </c>
      <c r="K241" s="76">
        <f>Réel!$H$5</f>
        <v>1551.3083213825587</v>
      </c>
      <c r="L241" s="77">
        <f>-PMT(Réel!$G$5/12,Réel!$F$5*12,Réel!$C$10)</f>
        <v>1476.9333213825587</v>
      </c>
      <c r="M241" s="78">
        <f>O241*(Réel!$G$5/12)</f>
        <v>3.8790429332499454</v>
      </c>
      <c r="N241" s="78">
        <f t="shared" si="2"/>
        <v>1473.0542784493086</v>
      </c>
      <c r="O241" s="78">
        <f t="shared" si="7"/>
        <v>1473.0542784493464</v>
      </c>
      <c r="P241" s="79">
        <f t="shared" si="3"/>
        <v>0.99438836465352631</v>
      </c>
      <c r="S241" s="75"/>
      <c r="T241" s="76"/>
      <c r="U241" s="77"/>
      <c r="V241" s="78"/>
      <c r="W241" s="78"/>
      <c r="X241" s="78"/>
      <c r="Y241" s="79"/>
    </row>
    <row r="242" spans="1:25" ht="13.2" x14ac:dyDescent="0.25">
      <c r="A242" s="70">
        <v>241</v>
      </c>
      <c r="B242" s="71">
        <f>Réel!$H$6</f>
        <v>1357.743955995626</v>
      </c>
      <c r="C242" s="72">
        <f>-PMT(Réel!$G$6/12,Réel!$F$6*12,Réel!$C$10)</f>
        <v>1283.368955995626</v>
      </c>
      <c r="D242" s="73">
        <f>F242*(Réel!$G$6/12)</f>
        <v>193.87607311969097</v>
      </c>
      <c r="E242" s="73">
        <f t="shared" si="0"/>
        <v>1089.492882875935</v>
      </c>
      <c r="F242" s="73">
        <f t="shared" si="6"/>
        <v>70930.270653545464</v>
      </c>
      <c r="G242" s="74">
        <f t="shared" si="1"/>
        <v>0.72978944512935062</v>
      </c>
      <c r="J242" s="70">
        <v>241</v>
      </c>
      <c r="K242" s="71">
        <f>Réel!$H$5</f>
        <v>1551.3083213825587</v>
      </c>
      <c r="L242" s="72">
        <f>-PMT(Réel!$G$5/12,Réel!$F$5*12,Réel!$C$10)</f>
        <v>1476.9333213825587</v>
      </c>
      <c r="M242" s="73">
        <f>O242*(Réel!$G$5/12)</f>
        <v>9.9392612658751517E-14</v>
      </c>
      <c r="N242" s="73">
        <f t="shared" si="2"/>
        <v>1476.9333213825587</v>
      </c>
      <c r="O242" s="73">
        <f t="shared" si="7"/>
        <v>3.7744030123576522E-11</v>
      </c>
      <c r="P242" s="74">
        <f t="shared" si="3"/>
        <v>0.99999999999999989</v>
      </c>
      <c r="S242" s="70"/>
      <c r="T242" s="71"/>
      <c r="U242" s="72"/>
      <c r="V242" s="73"/>
      <c r="W242" s="73"/>
      <c r="X242" s="73"/>
      <c r="Y242" s="74"/>
    </row>
    <row r="243" spans="1:25" ht="13.2" x14ac:dyDescent="0.25">
      <c r="A243" s="75">
        <v>242</v>
      </c>
      <c r="B243" s="76">
        <f>Réel!$H$6</f>
        <v>1357.743955995626</v>
      </c>
      <c r="C243" s="77">
        <f>-PMT(Réel!$G$6/12,Réel!$F$6*12,Réel!$C$10)</f>
        <v>1283.368955995626</v>
      </c>
      <c r="D243" s="78">
        <f>F243*(Réel!$G$6/12)</f>
        <v>190.89812590649674</v>
      </c>
      <c r="E243" s="78">
        <f t="shared" si="0"/>
        <v>1092.4708300891293</v>
      </c>
      <c r="F243" s="78">
        <f t="shared" si="6"/>
        <v>69840.777770669534</v>
      </c>
      <c r="G243" s="79">
        <f t="shared" si="1"/>
        <v>0.73393989420697325</v>
      </c>
      <c r="J243" s="75"/>
      <c r="K243" s="76"/>
      <c r="L243" s="77"/>
      <c r="M243" s="78"/>
      <c r="N243" s="78"/>
      <c r="O243" s="78"/>
      <c r="P243" s="79"/>
      <c r="S243" s="75"/>
      <c r="T243" s="76"/>
      <c r="U243" s="77"/>
      <c r="V243" s="78"/>
      <c r="W243" s="78"/>
      <c r="X243" s="78"/>
      <c r="Y243" s="79"/>
    </row>
    <row r="244" spans="1:25" ht="13.2" x14ac:dyDescent="0.25">
      <c r="A244" s="70">
        <v>243</v>
      </c>
      <c r="B244" s="71">
        <f>Réel!$H$6</f>
        <v>1357.743955995626</v>
      </c>
      <c r="C244" s="72">
        <f>-PMT(Réel!$G$6/12,Réel!$F$6*12,Réel!$C$10)</f>
        <v>1283.368955995626</v>
      </c>
      <c r="D244" s="73">
        <f>F244*(Réel!$G$6/12)</f>
        <v>187.91203897091978</v>
      </c>
      <c r="E244" s="73">
        <f t="shared" si="0"/>
        <v>1095.4569170247062</v>
      </c>
      <c r="F244" s="73">
        <f t="shared" si="6"/>
        <v>68748.306940580398</v>
      </c>
      <c r="G244" s="74">
        <f t="shared" si="1"/>
        <v>0.73810168784540808</v>
      </c>
      <c r="J244" s="70"/>
      <c r="K244" s="71"/>
      <c r="L244" s="72"/>
      <c r="M244" s="73"/>
      <c r="N244" s="73"/>
      <c r="O244" s="73"/>
      <c r="P244" s="74"/>
      <c r="S244" s="70"/>
      <c r="T244" s="71"/>
      <c r="U244" s="72"/>
      <c r="V244" s="73"/>
      <c r="W244" s="73"/>
      <c r="X244" s="73"/>
      <c r="Y244" s="74"/>
    </row>
    <row r="245" spans="1:25" ht="13.2" x14ac:dyDescent="0.25">
      <c r="A245" s="75">
        <v>244</v>
      </c>
      <c r="B245" s="76">
        <f>Réel!$H$6</f>
        <v>1357.743955995626</v>
      </c>
      <c r="C245" s="77">
        <f>-PMT(Réel!$G$6/12,Réel!$F$6*12,Réel!$C$10)</f>
        <v>1283.368955995626</v>
      </c>
      <c r="D245" s="78">
        <f>F245*(Réel!$G$6/12)</f>
        <v>184.91779006438557</v>
      </c>
      <c r="E245" s="78">
        <f t="shared" si="0"/>
        <v>1098.4511659312404</v>
      </c>
      <c r="F245" s="78">
        <f t="shared" si="6"/>
        <v>67652.850023555686</v>
      </c>
      <c r="G245" s="79">
        <f t="shared" si="1"/>
        <v>0.74227485705312124</v>
      </c>
      <c r="J245" s="75"/>
      <c r="K245" s="76"/>
      <c r="L245" s="77"/>
      <c r="M245" s="78"/>
      <c r="N245" s="78"/>
      <c r="O245" s="78"/>
      <c r="P245" s="79"/>
      <c r="S245" s="75"/>
      <c r="T245" s="76"/>
      <c r="U245" s="77"/>
      <c r="V245" s="78"/>
      <c r="W245" s="78"/>
      <c r="X245" s="78"/>
      <c r="Y245" s="79"/>
    </row>
    <row r="246" spans="1:25" ht="13.2" x14ac:dyDescent="0.25">
      <c r="A246" s="70">
        <v>245</v>
      </c>
      <c r="B246" s="71">
        <f>Réel!$H$6</f>
        <v>1357.743955995626</v>
      </c>
      <c r="C246" s="72">
        <f>-PMT(Réel!$G$6/12,Réel!$F$6*12,Réel!$C$10)</f>
        <v>1283.368955995626</v>
      </c>
      <c r="D246" s="73">
        <f>F246*(Réel!$G$6/12)</f>
        <v>181.91535687750684</v>
      </c>
      <c r="E246" s="73">
        <f t="shared" si="0"/>
        <v>1101.4535991181192</v>
      </c>
      <c r="F246" s="73">
        <f t="shared" si="6"/>
        <v>66554.398857624445</v>
      </c>
      <c r="G246" s="74">
        <f t="shared" si="1"/>
        <v>0.74645943292333539</v>
      </c>
      <c r="J246" s="70"/>
      <c r="K246" s="71"/>
      <c r="L246" s="72"/>
      <c r="M246" s="73"/>
      <c r="N246" s="73"/>
      <c r="O246" s="73"/>
      <c r="P246" s="74"/>
      <c r="S246" s="70"/>
      <c r="T246" s="71"/>
      <c r="U246" s="72"/>
      <c r="V246" s="73"/>
      <c r="W246" s="73"/>
      <c r="X246" s="73"/>
      <c r="Y246" s="74"/>
    </row>
    <row r="247" spans="1:25" ht="13.2" x14ac:dyDescent="0.25">
      <c r="A247" s="75">
        <v>246</v>
      </c>
      <c r="B247" s="76">
        <f>Réel!$H$6</f>
        <v>1357.743955995626</v>
      </c>
      <c r="C247" s="77">
        <f>-PMT(Réel!$G$6/12,Réel!$F$6*12,Réel!$C$10)</f>
        <v>1283.368955995626</v>
      </c>
      <c r="D247" s="78">
        <f>F247*(Réel!$G$6/12)</f>
        <v>178.90471703991733</v>
      </c>
      <c r="E247" s="78">
        <f t="shared" si="0"/>
        <v>1104.4642389557087</v>
      </c>
      <c r="F247" s="78">
        <f t="shared" si="6"/>
        <v>65452.945258506326</v>
      </c>
      <c r="G247" s="79">
        <f t="shared" si="1"/>
        <v>0.75065544663426165</v>
      </c>
      <c r="J247" s="75"/>
      <c r="K247" s="76"/>
      <c r="L247" s="77"/>
      <c r="M247" s="78"/>
      <c r="N247" s="78"/>
      <c r="O247" s="78"/>
      <c r="P247" s="79"/>
      <c r="S247" s="75"/>
      <c r="T247" s="76"/>
      <c r="U247" s="77"/>
      <c r="V247" s="78"/>
      <c r="W247" s="78"/>
      <c r="X247" s="78"/>
      <c r="Y247" s="79"/>
    </row>
    <row r="248" spans="1:25" ht="13.2" x14ac:dyDescent="0.25">
      <c r="A248" s="70">
        <v>247</v>
      </c>
      <c r="B248" s="71">
        <f>Réel!$H$6</f>
        <v>1357.743955995626</v>
      </c>
      <c r="C248" s="72">
        <f>-PMT(Réel!$G$6/12,Réel!$F$6*12,Réel!$C$10)</f>
        <v>1283.368955995626</v>
      </c>
      <c r="D248" s="73">
        <f>F248*(Réel!$G$6/12)</f>
        <v>175.88584812010504</v>
      </c>
      <c r="E248" s="73">
        <f t="shared" si="0"/>
        <v>1107.483107875521</v>
      </c>
      <c r="F248" s="73">
        <f t="shared" si="6"/>
        <v>64348.481019550614</v>
      </c>
      <c r="G248" s="74">
        <f t="shared" si="1"/>
        <v>0.75486292944933098</v>
      </c>
      <c r="J248" s="70"/>
      <c r="K248" s="71"/>
      <c r="L248" s="72"/>
      <c r="M248" s="73"/>
      <c r="N248" s="73"/>
      <c r="O248" s="73"/>
      <c r="P248" s="74"/>
      <c r="S248" s="70"/>
      <c r="T248" s="71"/>
      <c r="U248" s="72"/>
      <c r="V248" s="73"/>
      <c r="W248" s="73"/>
      <c r="X248" s="73"/>
      <c r="Y248" s="74"/>
    </row>
    <row r="249" spans="1:25" ht="13.2" x14ac:dyDescent="0.25">
      <c r="A249" s="75">
        <v>248</v>
      </c>
      <c r="B249" s="76">
        <f>Réel!$H$6</f>
        <v>1357.743955995626</v>
      </c>
      <c r="C249" s="77">
        <f>-PMT(Réel!$G$6/12,Réel!$F$6*12,Réel!$C$10)</f>
        <v>1283.368955995626</v>
      </c>
      <c r="D249" s="78">
        <f>F249*(Réel!$G$6/12)</f>
        <v>172.85872762524528</v>
      </c>
      <c r="E249" s="78">
        <f t="shared" si="0"/>
        <v>1110.5102283703807</v>
      </c>
      <c r="F249" s="78">
        <f t="shared" si="6"/>
        <v>63240.997911675091</v>
      </c>
      <c r="G249" s="79">
        <f t="shared" si="1"/>
        <v>0.7590819127174282</v>
      </c>
      <c r="J249" s="75"/>
      <c r="K249" s="76"/>
      <c r="L249" s="77"/>
      <c r="M249" s="78"/>
      <c r="N249" s="78"/>
      <c r="O249" s="78"/>
      <c r="P249" s="79"/>
      <c r="S249" s="75"/>
      <c r="T249" s="76"/>
      <c r="U249" s="77"/>
      <c r="V249" s="78"/>
      <c r="W249" s="78"/>
      <c r="X249" s="78"/>
      <c r="Y249" s="79"/>
    </row>
    <row r="250" spans="1:25" ht="13.2" x14ac:dyDescent="0.25">
      <c r="A250" s="70">
        <v>249</v>
      </c>
      <c r="B250" s="71">
        <f>Réel!$H$6</f>
        <v>1357.743955995626</v>
      </c>
      <c r="C250" s="72">
        <f>-PMT(Réel!$G$6/12,Réel!$F$6*12,Réel!$C$10)</f>
        <v>1283.368955995626</v>
      </c>
      <c r="D250" s="73">
        <f>F250*(Réel!$G$6/12)</f>
        <v>169.82333300103289</v>
      </c>
      <c r="E250" s="73">
        <f t="shared" si="0"/>
        <v>1113.545622994593</v>
      </c>
      <c r="F250" s="73">
        <f t="shared" si="6"/>
        <v>62130.487683304709</v>
      </c>
      <c r="G250" s="74">
        <f t="shared" si="1"/>
        <v>0.76331242787312492</v>
      </c>
      <c r="J250" s="70"/>
      <c r="K250" s="71"/>
      <c r="L250" s="72"/>
      <c r="M250" s="73"/>
      <c r="N250" s="73"/>
      <c r="O250" s="73"/>
      <c r="P250" s="74"/>
      <c r="S250" s="70"/>
      <c r="T250" s="71"/>
      <c r="U250" s="72"/>
      <c r="V250" s="73"/>
      <c r="W250" s="73"/>
      <c r="X250" s="73"/>
      <c r="Y250" s="74"/>
    </row>
    <row r="251" spans="1:25" ht="13.2" x14ac:dyDescent="0.25">
      <c r="A251" s="75">
        <v>250</v>
      </c>
      <c r="B251" s="76">
        <f>Réel!$H$6</f>
        <v>1357.743955995626</v>
      </c>
      <c r="C251" s="77">
        <f>-PMT(Réel!$G$6/12,Réel!$F$6*12,Réel!$C$10)</f>
        <v>1283.368955995626</v>
      </c>
      <c r="D251" s="78">
        <f>F251*(Réel!$G$6/12)</f>
        <v>166.77964163151435</v>
      </c>
      <c r="E251" s="78">
        <f t="shared" si="0"/>
        <v>1116.5893143641117</v>
      </c>
      <c r="F251" s="78">
        <f t="shared" si="6"/>
        <v>61016.942060310117</v>
      </c>
      <c r="G251" s="79">
        <f t="shared" si="1"/>
        <v>0.76755450643691381</v>
      </c>
      <c r="J251" s="75"/>
      <c r="K251" s="76"/>
      <c r="L251" s="77"/>
      <c r="M251" s="78"/>
      <c r="N251" s="78"/>
      <c r="O251" s="78"/>
      <c r="P251" s="79"/>
      <c r="S251" s="75"/>
      <c r="T251" s="76"/>
      <c r="U251" s="77"/>
      <c r="V251" s="78"/>
      <c r="W251" s="78"/>
      <c r="X251" s="78"/>
      <c r="Y251" s="79"/>
    </row>
    <row r="252" spans="1:25" ht="13.2" x14ac:dyDescent="0.25">
      <c r="A252" s="70">
        <v>251</v>
      </c>
      <c r="B252" s="71">
        <f>Réel!$H$6</f>
        <v>1357.743955995626</v>
      </c>
      <c r="C252" s="72">
        <f>-PMT(Réel!$G$6/12,Réel!$F$6*12,Réel!$C$10)</f>
        <v>1283.368955995626</v>
      </c>
      <c r="D252" s="73">
        <f>F252*(Réel!$G$6/12)</f>
        <v>163.72763083891908</v>
      </c>
      <c r="E252" s="73">
        <f t="shared" si="0"/>
        <v>1119.6413251567069</v>
      </c>
      <c r="F252" s="73">
        <f t="shared" si="6"/>
        <v>59900.352745946002</v>
      </c>
      <c r="G252" s="74">
        <f t="shared" si="1"/>
        <v>0.77180818001544382</v>
      </c>
      <c r="J252" s="70"/>
      <c r="K252" s="71"/>
      <c r="L252" s="72"/>
      <c r="M252" s="73"/>
      <c r="N252" s="73"/>
      <c r="O252" s="73"/>
      <c r="P252" s="74"/>
      <c r="S252" s="70"/>
      <c r="T252" s="71"/>
      <c r="U252" s="72"/>
      <c r="V252" s="73"/>
      <c r="W252" s="73"/>
      <c r="X252" s="73"/>
      <c r="Y252" s="74"/>
    </row>
    <row r="253" spans="1:25" ht="13.2" x14ac:dyDescent="0.25">
      <c r="A253" s="75">
        <v>252</v>
      </c>
      <c r="B253" s="76">
        <f>Réel!$H$6</f>
        <v>1357.743955995626</v>
      </c>
      <c r="C253" s="77">
        <f>-PMT(Réel!$G$6/12,Réel!$F$6*12,Réel!$C$10)</f>
        <v>1283.368955995626</v>
      </c>
      <c r="D253" s="78">
        <f>F253*(Réel!$G$6/12)</f>
        <v>160.66727788349075</v>
      </c>
      <c r="E253" s="78">
        <f t="shared" si="0"/>
        <v>1122.7016781121354</v>
      </c>
      <c r="F253" s="78">
        <f t="shared" si="6"/>
        <v>58780.711420789296</v>
      </c>
      <c r="G253" s="79">
        <f t="shared" si="1"/>
        <v>0.77607348030175505</v>
      </c>
      <c r="J253" s="75"/>
      <c r="K253" s="76"/>
      <c r="L253" s="77"/>
      <c r="M253" s="78"/>
      <c r="N253" s="78"/>
      <c r="O253" s="78"/>
      <c r="P253" s="79"/>
      <c r="S253" s="75"/>
      <c r="T253" s="76"/>
      <c r="U253" s="77"/>
      <c r="V253" s="78"/>
      <c r="W253" s="78"/>
      <c r="X253" s="78"/>
      <c r="Y253" s="79"/>
    </row>
    <row r="254" spans="1:25" ht="13.2" x14ac:dyDescent="0.25">
      <c r="A254" s="70">
        <v>253</v>
      </c>
      <c r="B254" s="71">
        <f>Réel!$H$6</f>
        <v>1357.743955995626</v>
      </c>
      <c r="C254" s="72">
        <f>-PMT(Réel!$G$6/12,Réel!$F$6*12,Réel!$C$10)</f>
        <v>1283.368955995626</v>
      </c>
      <c r="D254" s="73">
        <f>F254*(Réel!$G$6/12)</f>
        <v>157.5985599633176</v>
      </c>
      <c r="E254" s="73">
        <f t="shared" si="0"/>
        <v>1125.7703960323083</v>
      </c>
      <c r="F254" s="73">
        <f t="shared" si="6"/>
        <v>57658.009742677161</v>
      </c>
      <c r="G254" s="74">
        <f t="shared" si="1"/>
        <v>0.7803504390755156</v>
      </c>
      <c r="J254" s="70"/>
      <c r="K254" s="71"/>
      <c r="L254" s="72"/>
      <c r="M254" s="73"/>
      <c r="N254" s="73"/>
      <c r="O254" s="73"/>
      <c r="P254" s="74"/>
      <c r="S254" s="70"/>
      <c r="T254" s="71"/>
      <c r="U254" s="72"/>
      <c r="V254" s="73"/>
      <c r="W254" s="73"/>
      <c r="X254" s="73"/>
      <c r="Y254" s="74"/>
    </row>
    <row r="255" spans="1:25" ht="13.2" x14ac:dyDescent="0.25">
      <c r="A255" s="75">
        <v>254</v>
      </c>
      <c r="B255" s="76">
        <f>Réel!$H$6</f>
        <v>1357.743955995626</v>
      </c>
      <c r="C255" s="77">
        <f>-PMT(Réel!$G$6/12,Réel!$F$6*12,Réel!$C$10)</f>
        <v>1283.368955995626</v>
      </c>
      <c r="D255" s="78">
        <f>F255*(Réel!$G$6/12)</f>
        <v>154.52145421416262</v>
      </c>
      <c r="E255" s="78">
        <f t="shared" si="0"/>
        <v>1128.8475017814635</v>
      </c>
      <c r="F255" s="78">
        <f t="shared" si="6"/>
        <v>56532.239346644856</v>
      </c>
      <c r="G255" s="79">
        <f t="shared" si="1"/>
        <v>0.78463908820325767</v>
      </c>
      <c r="J255" s="75"/>
      <c r="K255" s="76"/>
      <c r="L255" s="77"/>
      <c r="M255" s="78"/>
      <c r="N255" s="78"/>
      <c r="O255" s="78"/>
      <c r="P255" s="79"/>
      <c r="S255" s="75"/>
      <c r="T255" s="76"/>
      <c r="U255" s="77"/>
      <c r="V255" s="78"/>
      <c r="W255" s="78"/>
      <c r="X255" s="78"/>
      <c r="Y255" s="79"/>
    </row>
    <row r="256" spans="1:25" ht="13.2" x14ac:dyDescent="0.25">
      <c r="A256" s="70">
        <v>255</v>
      </c>
      <c r="B256" s="71">
        <f>Réel!$H$6</f>
        <v>1357.743955995626</v>
      </c>
      <c r="C256" s="72">
        <f>-PMT(Réel!$G$6/12,Réel!$F$6*12,Réel!$C$10)</f>
        <v>1283.368955995626</v>
      </c>
      <c r="D256" s="73">
        <f>F256*(Réel!$G$6/12)</f>
        <v>151.43593770929328</v>
      </c>
      <c r="E256" s="73">
        <f t="shared" si="0"/>
        <v>1131.9330182863328</v>
      </c>
      <c r="F256" s="73">
        <f t="shared" si="6"/>
        <v>55403.391844863392</v>
      </c>
      <c r="G256" s="74">
        <f t="shared" si="1"/>
        <v>0.78893945963861567</v>
      </c>
      <c r="J256" s="70"/>
      <c r="K256" s="71"/>
      <c r="L256" s="72"/>
      <c r="M256" s="73"/>
      <c r="N256" s="73"/>
      <c r="O256" s="73"/>
      <c r="P256" s="74"/>
      <c r="S256" s="70"/>
      <c r="T256" s="71"/>
      <c r="U256" s="72"/>
      <c r="V256" s="73"/>
      <c r="W256" s="73"/>
      <c r="X256" s="73"/>
      <c r="Y256" s="74"/>
    </row>
    <row r="257" spans="1:25" ht="13.2" x14ac:dyDescent="0.25">
      <c r="A257" s="75">
        <v>256</v>
      </c>
      <c r="B257" s="76">
        <f>Réel!$H$6</f>
        <v>1357.743955995626</v>
      </c>
      <c r="C257" s="77">
        <f>-PMT(Réel!$G$6/12,Réel!$F$6*12,Réel!$C$10)</f>
        <v>1283.368955995626</v>
      </c>
      <c r="D257" s="78">
        <f>F257*(Réel!$G$6/12)</f>
        <v>148.34198745931064</v>
      </c>
      <c r="E257" s="78">
        <f t="shared" ref="E257:E302" si="9">C257-D257</f>
        <v>1135.0269685363155</v>
      </c>
      <c r="F257" s="78">
        <f t="shared" si="6"/>
        <v>54271.458826577058</v>
      </c>
      <c r="G257" s="79">
        <f t="shared" ref="G257:G302" si="10">1-F257/$F$2</f>
        <v>0.79325158542256358</v>
      </c>
      <c r="J257" s="75"/>
      <c r="K257" s="76"/>
      <c r="L257" s="77"/>
      <c r="M257" s="78"/>
      <c r="N257" s="78"/>
      <c r="O257" s="78"/>
      <c r="P257" s="79"/>
      <c r="S257" s="75"/>
      <c r="T257" s="76"/>
      <c r="U257" s="77"/>
      <c r="V257" s="78"/>
      <c r="W257" s="78"/>
      <c r="X257" s="78"/>
      <c r="Y257" s="79"/>
    </row>
    <row r="258" spans="1:25" ht="13.2" x14ac:dyDescent="0.25">
      <c r="A258" s="70">
        <v>257</v>
      </c>
      <c r="B258" s="71">
        <f>Réel!$H$6</f>
        <v>1357.743955995626</v>
      </c>
      <c r="C258" s="72">
        <f>-PMT(Réel!$G$6/12,Réel!$F$6*12,Réel!$C$10)</f>
        <v>1283.368955995626</v>
      </c>
      <c r="D258" s="73">
        <f>F258*(Réel!$G$6/12)</f>
        <v>145.23958041197804</v>
      </c>
      <c r="E258" s="73">
        <f t="shared" si="9"/>
        <v>1138.129375583648</v>
      </c>
      <c r="F258" s="73">
        <f t="shared" ref="F258:F302" si="11">F257-E257</f>
        <v>53136.431858040742</v>
      </c>
      <c r="G258" s="74">
        <f t="shared" si="10"/>
        <v>0.79757549768365432</v>
      </c>
      <c r="J258" s="70"/>
      <c r="K258" s="71"/>
      <c r="L258" s="72"/>
      <c r="M258" s="73"/>
      <c r="N258" s="73"/>
      <c r="O258" s="73"/>
      <c r="P258" s="74"/>
      <c r="S258" s="70"/>
      <c r="T258" s="71"/>
      <c r="U258" s="72"/>
      <c r="V258" s="73"/>
      <c r="W258" s="73"/>
      <c r="X258" s="73"/>
      <c r="Y258" s="74"/>
    </row>
    <row r="259" spans="1:25" ht="13.2" x14ac:dyDescent="0.25">
      <c r="A259" s="75">
        <v>258</v>
      </c>
      <c r="B259" s="76">
        <f>Réel!$H$6</f>
        <v>1357.743955995626</v>
      </c>
      <c r="C259" s="77">
        <f>-PMT(Réel!$G$6/12,Réel!$F$6*12,Réel!$C$10)</f>
        <v>1283.368955995626</v>
      </c>
      <c r="D259" s="78">
        <f>F259*(Réel!$G$6/12)</f>
        <v>142.12869345204942</v>
      </c>
      <c r="E259" s="78">
        <f t="shared" si="9"/>
        <v>1141.2402625435766</v>
      </c>
      <c r="F259" s="78">
        <f t="shared" si="11"/>
        <v>51998.302482457097</v>
      </c>
      <c r="G259" s="79">
        <f t="shared" si="10"/>
        <v>0.8019112286382587</v>
      </c>
      <c r="J259" s="75"/>
      <c r="K259" s="76"/>
      <c r="L259" s="77"/>
      <c r="M259" s="78"/>
      <c r="N259" s="78"/>
      <c r="O259" s="78"/>
      <c r="P259" s="79"/>
      <c r="S259" s="75"/>
      <c r="T259" s="76"/>
      <c r="U259" s="77"/>
      <c r="V259" s="78"/>
      <c r="W259" s="78"/>
      <c r="X259" s="78"/>
      <c r="Y259" s="79"/>
    </row>
    <row r="260" spans="1:25" ht="13.2" x14ac:dyDescent="0.25">
      <c r="A260" s="70">
        <v>259</v>
      </c>
      <c r="B260" s="71">
        <f>Réel!$H$6</f>
        <v>1357.743955995626</v>
      </c>
      <c r="C260" s="72">
        <f>-PMT(Réel!$G$6/12,Réel!$F$6*12,Réel!$C$10)</f>
        <v>1283.368955995626</v>
      </c>
      <c r="D260" s="73">
        <f>F260*(Réel!$G$6/12)</f>
        <v>139.00930340109696</v>
      </c>
      <c r="E260" s="73">
        <f t="shared" si="9"/>
        <v>1144.3596525945291</v>
      </c>
      <c r="F260" s="73">
        <f t="shared" si="11"/>
        <v>50857.062219913518</v>
      </c>
      <c r="G260" s="74">
        <f t="shared" si="10"/>
        <v>0.80625881059080562</v>
      </c>
      <c r="J260" s="70"/>
      <c r="K260" s="71"/>
      <c r="L260" s="72"/>
      <c r="M260" s="73"/>
      <c r="N260" s="73"/>
      <c r="O260" s="73"/>
      <c r="P260" s="74"/>
      <c r="S260" s="70"/>
      <c r="T260" s="71"/>
      <c r="U260" s="72"/>
      <c r="V260" s="73"/>
      <c r="W260" s="73"/>
      <c r="X260" s="73"/>
      <c r="Y260" s="74"/>
    </row>
    <row r="261" spans="1:25" ht="13.2" x14ac:dyDescent="0.25">
      <c r="A261" s="75">
        <v>260</v>
      </c>
      <c r="B261" s="76">
        <f>Réel!$H$6</f>
        <v>1357.743955995626</v>
      </c>
      <c r="C261" s="77">
        <f>-PMT(Réel!$G$6/12,Réel!$F$6*12,Réel!$C$10)</f>
        <v>1283.368955995626</v>
      </c>
      <c r="D261" s="78">
        <f>F261*(Réel!$G$6/12)</f>
        <v>135.88138701733857</v>
      </c>
      <c r="E261" s="78">
        <f t="shared" si="9"/>
        <v>1147.4875689782875</v>
      </c>
      <c r="F261" s="78">
        <f t="shared" si="11"/>
        <v>49712.702567318986</v>
      </c>
      <c r="G261" s="79">
        <f t="shared" si="10"/>
        <v>0.81061827593402291</v>
      </c>
      <c r="J261" s="75"/>
      <c r="K261" s="76"/>
      <c r="L261" s="77"/>
      <c r="M261" s="78"/>
      <c r="N261" s="78"/>
      <c r="O261" s="78"/>
      <c r="P261" s="79"/>
      <c r="S261" s="75"/>
      <c r="T261" s="76"/>
      <c r="U261" s="77"/>
      <c r="V261" s="78"/>
      <c r="W261" s="78"/>
      <c r="X261" s="78"/>
      <c r="Y261" s="79"/>
    </row>
    <row r="262" spans="1:25" ht="13.2" x14ac:dyDescent="0.25">
      <c r="A262" s="70">
        <v>261</v>
      </c>
      <c r="B262" s="71">
        <f>Réel!$H$6</f>
        <v>1357.743955995626</v>
      </c>
      <c r="C262" s="72">
        <f>-PMT(Réel!$G$6/12,Réel!$F$6*12,Réel!$C$10)</f>
        <v>1283.368955995626</v>
      </c>
      <c r="D262" s="73">
        <f>F262*(Réel!$G$6/12)</f>
        <v>132.74492099546461</v>
      </c>
      <c r="E262" s="73">
        <f t="shared" si="9"/>
        <v>1150.6240350001615</v>
      </c>
      <c r="F262" s="73">
        <f t="shared" si="11"/>
        <v>48565.2149983407</v>
      </c>
      <c r="G262" s="74">
        <f t="shared" si="10"/>
        <v>0.81498965714917826</v>
      </c>
      <c r="J262" s="70"/>
      <c r="K262" s="71"/>
      <c r="L262" s="72"/>
      <c r="M262" s="73"/>
      <c r="N262" s="73"/>
      <c r="O262" s="73"/>
      <c r="P262" s="74"/>
      <c r="S262" s="70"/>
      <c r="T262" s="71"/>
      <c r="U262" s="72"/>
      <c r="V262" s="73"/>
      <c r="W262" s="73"/>
      <c r="X262" s="73"/>
      <c r="Y262" s="74"/>
    </row>
    <row r="263" spans="1:25" ht="13.2" x14ac:dyDescent="0.25">
      <c r="A263" s="75">
        <v>262</v>
      </c>
      <c r="B263" s="76">
        <f>Réel!$H$6</f>
        <v>1357.743955995626</v>
      </c>
      <c r="C263" s="77">
        <f>-PMT(Réel!$G$6/12,Réel!$F$6*12,Réel!$C$10)</f>
        <v>1283.368955995626</v>
      </c>
      <c r="D263" s="78">
        <f>F263*(Réel!$G$6/12)</f>
        <v>129.59988196646415</v>
      </c>
      <c r="E263" s="78">
        <f t="shared" si="9"/>
        <v>1153.7690740291619</v>
      </c>
      <c r="F263" s="78">
        <f t="shared" si="11"/>
        <v>47414.590963340539</v>
      </c>
      <c r="G263" s="79">
        <f t="shared" si="10"/>
        <v>0.81937298680632176</v>
      </c>
      <c r="J263" s="75"/>
      <c r="K263" s="76"/>
      <c r="L263" s="77"/>
      <c r="M263" s="78"/>
      <c r="N263" s="78"/>
      <c r="O263" s="78"/>
      <c r="P263" s="79"/>
      <c r="S263" s="75"/>
      <c r="T263" s="76"/>
      <c r="U263" s="77"/>
      <c r="V263" s="78"/>
      <c r="W263" s="78"/>
      <c r="X263" s="78"/>
      <c r="Y263" s="79"/>
    </row>
    <row r="264" spans="1:25" ht="13.2" x14ac:dyDescent="0.25">
      <c r="A264" s="70">
        <v>263</v>
      </c>
      <c r="B264" s="71">
        <f>Réel!$H$6</f>
        <v>1357.743955995626</v>
      </c>
      <c r="C264" s="72">
        <f>-PMT(Réel!$G$6/12,Réel!$F$6*12,Réel!$C$10)</f>
        <v>1283.368955995626</v>
      </c>
      <c r="D264" s="73">
        <f>F264*(Réel!$G$6/12)</f>
        <v>126.44624649745113</v>
      </c>
      <c r="E264" s="73">
        <f t="shared" si="9"/>
        <v>1156.922709498175</v>
      </c>
      <c r="F264" s="73">
        <f t="shared" si="11"/>
        <v>46260.821889311381</v>
      </c>
      <c r="G264" s="74">
        <f t="shared" si="10"/>
        <v>0.82376829756452807</v>
      </c>
      <c r="J264" s="70"/>
      <c r="K264" s="71"/>
      <c r="L264" s="72"/>
      <c r="M264" s="73"/>
      <c r="N264" s="73"/>
      <c r="O264" s="73"/>
      <c r="P264" s="74"/>
      <c r="S264" s="70"/>
      <c r="T264" s="71"/>
      <c r="U264" s="72"/>
      <c r="V264" s="73"/>
      <c r="W264" s="73"/>
      <c r="X264" s="73"/>
      <c r="Y264" s="74"/>
    </row>
    <row r="265" spans="1:25" ht="13.2" x14ac:dyDescent="0.25">
      <c r="A265" s="75">
        <v>264</v>
      </c>
      <c r="B265" s="76">
        <f>Réel!$H$6</f>
        <v>1357.743955995626</v>
      </c>
      <c r="C265" s="77">
        <f>-PMT(Réel!$G$6/12,Réel!$F$6*12,Réel!$C$10)</f>
        <v>1283.368955995626</v>
      </c>
      <c r="D265" s="78">
        <f>F265*(Réel!$G$6/12)</f>
        <v>123.28399109148944</v>
      </c>
      <c r="E265" s="78">
        <f t="shared" si="9"/>
        <v>1160.0849649041365</v>
      </c>
      <c r="F265" s="78">
        <f t="shared" si="11"/>
        <v>45103.899179813205</v>
      </c>
      <c r="G265" s="79">
        <f t="shared" si="10"/>
        <v>0.82817562217214014</v>
      </c>
      <c r="J265" s="75"/>
      <c r="K265" s="76"/>
      <c r="L265" s="77"/>
      <c r="M265" s="78"/>
      <c r="N265" s="78"/>
      <c r="O265" s="78"/>
      <c r="P265" s="79"/>
      <c r="S265" s="75"/>
      <c r="T265" s="76"/>
      <c r="U265" s="77"/>
      <c r="V265" s="78"/>
      <c r="W265" s="78"/>
      <c r="X265" s="78"/>
      <c r="Y265" s="79"/>
    </row>
    <row r="266" spans="1:25" ht="13.2" x14ac:dyDescent="0.25">
      <c r="A266" s="70">
        <v>265</v>
      </c>
      <c r="B266" s="71">
        <f>Réel!$H$6</f>
        <v>1357.743955995626</v>
      </c>
      <c r="C266" s="72">
        <f>-PMT(Réel!$G$6/12,Réel!$F$6*12,Réel!$C$10)</f>
        <v>1283.368955995626</v>
      </c>
      <c r="D266" s="73">
        <f>F266*(Réel!$G$6/12)</f>
        <v>120.11309218741815</v>
      </c>
      <c r="E266" s="73">
        <f t="shared" si="9"/>
        <v>1163.2558638082078</v>
      </c>
      <c r="F266" s="73">
        <f t="shared" si="11"/>
        <v>43943.814214909071</v>
      </c>
      <c r="G266" s="74">
        <f t="shared" si="10"/>
        <v>0.83259499346701304</v>
      </c>
      <c r="J266" s="70"/>
      <c r="K266" s="71"/>
      <c r="L266" s="72"/>
      <c r="M266" s="73"/>
      <c r="N266" s="73"/>
      <c r="O266" s="73"/>
      <c r="P266" s="74"/>
      <c r="S266" s="70"/>
      <c r="T266" s="71"/>
      <c r="U266" s="72"/>
      <c r="V266" s="73"/>
      <c r="W266" s="73"/>
      <c r="X266" s="73"/>
      <c r="Y266" s="74"/>
    </row>
    <row r="267" spans="1:25" ht="13.2" x14ac:dyDescent="0.25">
      <c r="A267" s="75">
        <v>266</v>
      </c>
      <c r="B267" s="76">
        <f>Réel!$H$6</f>
        <v>1357.743955995626</v>
      </c>
      <c r="C267" s="77">
        <f>-PMT(Réel!$G$6/12,Réel!$F$6*12,Réel!$C$10)</f>
        <v>1283.368955995626</v>
      </c>
      <c r="D267" s="78">
        <f>F267*(Réel!$G$6/12)</f>
        <v>116.93352615967572</v>
      </c>
      <c r="E267" s="78">
        <f t="shared" si="9"/>
        <v>1166.4354298359503</v>
      </c>
      <c r="F267" s="78">
        <f t="shared" si="11"/>
        <v>42780.558351100866</v>
      </c>
      <c r="G267" s="79">
        <f t="shared" si="10"/>
        <v>0.83702644437675855</v>
      </c>
      <c r="J267" s="75"/>
      <c r="K267" s="76"/>
      <c r="L267" s="77"/>
      <c r="M267" s="78"/>
      <c r="N267" s="78"/>
      <c r="O267" s="78"/>
      <c r="P267" s="79"/>
      <c r="S267" s="75"/>
      <c r="T267" s="76"/>
      <c r="U267" s="77"/>
      <c r="V267" s="78"/>
      <c r="W267" s="78"/>
      <c r="X267" s="78"/>
      <c r="Y267" s="79"/>
    </row>
    <row r="268" spans="1:25" ht="13.2" x14ac:dyDescent="0.25">
      <c r="A268" s="70">
        <v>267</v>
      </c>
      <c r="B268" s="71">
        <f>Réel!$H$6</f>
        <v>1357.743955995626</v>
      </c>
      <c r="C268" s="72">
        <f>-PMT(Réel!$G$6/12,Réel!$F$6*12,Réel!$C$10)</f>
        <v>1283.368955995626</v>
      </c>
      <c r="D268" s="73">
        <f>F268*(Réel!$G$6/12)</f>
        <v>113.74526931812413</v>
      </c>
      <c r="E268" s="73">
        <f t="shared" si="9"/>
        <v>1169.6236866775018</v>
      </c>
      <c r="F268" s="73">
        <f t="shared" si="11"/>
        <v>41614.12292126492</v>
      </c>
      <c r="G268" s="74">
        <f t="shared" si="10"/>
        <v>0.84147000791899074</v>
      </c>
      <c r="J268" s="70"/>
      <c r="K268" s="71"/>
      <c r="L268" s="72"/>
      <c r="M268" s="73"/>
      <c r="N268" s="73"/>
      <c r="O268" s="73"/>
      <c r="P268" s="74"/>
      <c r="S268" s="70"/>
      <c r="T268" s="71"/>
      <c r="U268" s="72"/>
      <c r="V268" s="73"/>
      <c r="W268" s="73"/>
      <c r="X268" s="73"/>
      <c r="Y268" s="74"/>
    </row>
    <row r="269" spans="1:25" ht="13.2" x14ac:dyDescent="0.25">
      <c r="A269" s="75">
        <v>268</v>
      </c>
      <c r="B269" s="76">
        <f>Réel!$H$6</f>
        <v>1357.743955995626</v>
      </c>
      <c r="C269" s="77">
        <f>-PMT(Réel!$G$6/12,Réel!$F$6*12,Réel!$C$10)</f>
        <v>1283.368955995626</v>
      </c>
      <c r="D269" s="78">
        <f>F269*(Réel!$G$6/12)</f>
        <v>110.5482979078723</v>
      </c>
      <c r="E269" s="78">
        <f t="shared" si="9"/>
        <v>1172.8206580877538</v>
      </c>
      <c r="F269" s="78">
        <f t="shared" si="11"/>
        <v>40444.49923458742</v>
      </c>
      <c r="G269" s="79">
        <f t="shared" si="10"/>
        <v>0.84592571720157173</v>
      </c>
      <c r="J269" s="75"/>
      <c r="K269" s="76"/>
      <c r="L269" s="77"/>
      <c r="M269" s="78"/>
      <c r="N269" s="78"/>
      <c r="O269" s="78"/>
      <c r="P269" s="79"/>
      <c r="S269" s="75"/>
      <c r="T269" s="76"/>
      <c r="U269" s="77"/>
      <c r="V269" s="78"/>
      <c r="W269" s="78"/>
      <c r="X269" s="78"/>
      <c r="Y269" s="79"/>
    </row>
    <row r="270" spans="1:25" ht="13.2" x14ac:dyDescent="0.25">
      <c r="A270" s="70">
        <v>269</v>
      </c>
      <c r="B270" s="71">
        <f>Réel!$H$6</f>
        <v>1357.743955995626</v>
      </c>
      <c r="C270" s="72">
        <f>-PMT(Réel!$G$6/12,Réel!$F$6*12,Réel!$C$10)</f>
        <v>1283.368955995626</v>
      </c>
      <c r="D270" s="73">
        <f>F270*(Réel!$G$6/12)</f>
        <v>107.34258810909911</v>
      </c>
      <c r="E270" s="73">
        <f t="shared" si="9"/>
        <v>1176.0263678865269</v>
      </c>
      <c r="F270" s="73">
        <f t="shared" si="11"/>
        <v>39271.678576499668</v>
      </c>
      <c r="G270" s="74">
        <f t="shared" si="10"/>
        <v>0.85039360542285847</v>
      </c>
      <c r="J270" s="70"/>
      <c r="K270" s="71"/>
      <c r="L270" s="72"/>
      <c r="M270" s="73"/>
      <c r="N270" s="73"/>
      <c r="O270" s="73"/>
      <c r="P270" s="74"/>
      <c r="S270" s="70"/>
      <c r="T270" s="71"/>
      <c r="U270" s="72"/>
      <c r="V270" s="73"/>
      <c r="W270" s="73"/>
      <c r="X270" s="73"/>
      <c r="Y270" s="74"/>
    </row>
    <row r="271" spans="1:25" ht="13.2" x14ac:dyDescent="0.25">
      <c r="A271" s="75">
        <v>270</v>
      </c>
      <c r="B271" s="76">
        <f>Réel!$H$6</f>
        <v>1357.743955995626</v>
      </c>
      <c r="C271" s="77">
        <f>-PMT(Réel!$G$6/12,Réel!$F$6*12,Réel!$C$10)</f>
        <v>1283.368955995626</v>
      </c>
      <c r="D271" s="78">
        <f>F271*(Réel!$G$6/12)</f>
        <v>104.12811603687592</v>
      </c>
      <c r="E271" s="78">
        <f t="shared" si="9"/>
        <v>1179.24083995875</v>
      </c>
      <c r="F271" s="78">
        <f t="shared" si="11"/>
        <v>38095.652208613137</v>
      </c>
      <c r="G271" s="79">
        <f t="shared" si="10"/>
        <v>0.85487370587195</v>
      </c>
      <c r="J271" s="75"/>
      <c r="K271" s="76"/>
      <c r="L271" s="77"/>
      <c r="M271" s="78"/>
      <c r="N271" s="78"/>
      <c r="O271" s="78"/>
      <c r="P271" s="79"/>
      <c r="S271" s="75"/>
      <c r="T271" s="76"/>
      <c r="U271" s="77"/>
      <c r="V271" s="78"/>
      <c r="W271" s="78"/>
      <c r="X271" s="78"/>
      <c r="Y271" s="79"/>
    </row>
    <row r="272" spans="1:25" ht="13.2" x14ac:dyDescent="0.25">
      <c r="A272" s="70">
        <v>271</v>
      </c>
      <c r="B272" s="71">
        <f>Réel!$H$6</f>
        <v>1357.743955995626</v>
      </c>
      <c r="C272" s="72">
        <f>-PMT(Réel!$G$6/12,Réel!$F$6*12,Réel!$C$10)</f>
        <v>1283.368955995626</v>
      </c>
      <c r="D272" s="73">
        <f>F272*(Réel!$G$6/12)</f>
        <v>100.90485774098867</v>
      </c>
      <c r="E272" s="73">
        <f t="shared" si="9"/>
        <v>1182.4640982546373</v>
      </c>
      <c r="F272" s="73">
        <f t="shared" si="11"/>
        <v>36916.411368654386</v>
      </c>
      <c r="G272" s="74">
        <f t="shared" si="10"/>
        <v>0.85936605192893567</v>
      </c>
      <c r="J272" s="70"/>
      <c r="K272" s="71"/>
      <c r="L272" s="72"/>
      <c r="M272" s="73"/>
      <c r="N272" s="73"/>
      <c r="O272" s="73"/>
      <c r="P272" s="74"/>
      <c r="S272" s="70"/>
      <c r="T272" s="71"/>
      <c r="U272" s="72"/>
      <c r="V272" s="73"/>
      <c r="W272" s="73"/>
      <c r="X272" s="73"/>
      <c r="Y272" s="74"/>
    </row>
    <row r="273" spans="1:25" ht="13.2" x14ac:dyDescent="0.25">
      <c r="A273" s="75">
        <v>272</v>
      </c>
      <c r="B273" s="76">
        <f>Réel!$H$6</f>
        <v>1357.743955995626</v>
      </c>
      <c r="C273" s="77">
        <f>-PMT(Réel!$G$6/12,Réel!$F$6*12,Réel!$C$10)</f>
        <v>1283.368955995626</v>
      </c>
      <c r="D273" s="78">
        <f>F273*(Réel!$G$6/12)</f>
        <v>97.672789205759315</v>
      </c>
      <c r="E273" s="78">
        <f t="shared" si="9"/>
        <v>1185.6961667898668</v>
      </c>
      <c r="F273" s="78">
        <f t="shared" si="11"/>
        <v>35733.947270399745</v>
      </c>
      <c r="G273" s="79">
        <f t="shared" si="10"/>
        <v>0.86387067706514387</v>
      </c>
      <c r="J273" s="75"/>
      <c r="K273" s="76"/>
      <c r="L273" s="77"/>
      <c r="M273" s="78"/>
      <c r="N273" s="78"/>
      <c r="O273" s="78"/>
      <c r="P273" s="79"/>
      <c r="S273" s="75"/>
      <c r="T273" s="76"/>
      <c r="U273" s="77"/>
      <c r="V273" s="78"/>
      <c r="W273" s="78"/>
      <c r="X273" s="78"/>
      <c r="Y273" s="79"/>
    </row>
    <row r="274" spans="1:25" ht="13.2" x14ac:dyDescent="0.25">
      <c r="A274" s="70">
        <v>273</v>
      </c>
      <c r="B274" s="71">
        <f>Réel!$H$6</f>
        <v>1357.743955995626</v>
      </c>
      <c r="C274" s="72">
        <f>-PMT(Réel!$G$6/12,Réel!$F$6*12,Réel!$C$10)</f>
        <v>1283.368955995626</v>
      </c>
      <c r="D274" s="73">
        <f>F274*(Réel!$G$6/12)</f>
        <v>94.431886349867014</v>
      </c>
      <c r="E274" s="73">
        <f t="shared" si="9"/>
        <v>1188.937069645759</v>
      </c>
      <c r="F274" s="73">
        <f t="shared" si="11"/>
        <v>34548.25110360988</v>
      </c>
      <c r="G274" s="74">
        <f t="shared" si="10"/>
        <v>0.86838761484339089</v>
      </c>
      <c r="J274" s="70"/>
      <c r="K274" s="71"/>
      <c r="L274" s="72"/>
      <c r="M274" s="73"/>
      <c r="N274" s="73"/>
      <c r="O274" s="73"/>
      <c r="P274" s="74"/>
      <c r="S274" s="70"/>
      <c r="T274" s="71"/>
      <c r="U274" s="72"/>
      <c r="V274" s="73"/>
      <c r="W274" s="73"/>
      <c r="X274" s="73"/>
      <c r="Y274" s="74"/>
    </row>
    <row r="275" spans="1:25" ht="13.2" x14ac:dyDescent="0.25">
      <c r="A275" s="75">
        <v>274</v>
      </c>
      <c r="B275" s="76">
        <f>Réel!$H$6</f>
        <v>1357.743955995626</v>
      </c>
      <c r="C275" s="77">
        <f>-PMT(Réel!$G$6/12,Réel!$F$6*12,Réel!$C$10)</f>
        <v>1283.368955995626</v>
      </c>
      <c r="D275" s="78">
        <f>F275*(Réel!$G$6/12)</f>
        <v>91.18212502616862</v>
      </c>
      <c r="E275" s="78">
        <f t="shared" si="9"/>
        <v>1192.1868309694573</v>
      </c>
      <c r="F275" s="78">
        <f t="shared" si="11"/>
        <v>33359.314033964125</v>
      </c>
      <c r="G275" s="79">
        <f t="shared" si="10"/>
        <v>0.87291689891823188</v>
      </c>
      <c r="J275" s="75"/>
      <c r="K275" s="76"/>
      <c r="L275" s="77"/>
      <c r="M275" s="78"/>
      <c r="N275" s="78"/>
      <c r="O275" s="78"/>
      <c r="P275" s="79"/>
      <c r="S275" s="75"/>
      <c r="T275" s="76"/>
      <c r="U275" s="77"/>
      <c r="V275" s="78"/>
      <c r="W275" s="78"/>
      <c r="X275" s="78"/>
      <c r="Y275" s="79"/>
    </row>
    <row r="276" spans="1:25" ht="13.2" x14ac:dyDescent="0.25">
      <c r="A276" s="70">
        <v>275</v>
      </c>
      <c r="B276" s="71">
        <f>Réel!$H$6</f>
        <v>1357.743955995626</v>
      </c>
      <c r="C276" s="72">
        <f>-PMT(Réel!$G$6/12,Réel!$F$6*12,Réel!$C$10)</f>
        <v>1283.368955995626</v>
      </c>
      <c r="D276" s="73">
        <f>F276*(Réel!$G$6/12)</f>
        <v>87.923481021518768</v>
      </c>
      <c r="E276" s="73">
        <f t="shared" si="9"/>
        <v>1195.4454749741074</v>
      </c>
      <c r="F276" s="73">
        <f t="shared" si="11"/>
        <v>32167.127202994667</v>
      </c>
      <c r="G276" s="74">
        <f t="shared" si="10"/>
        <v>0.87745856303621084</v>
      </c>
      <c r="J276" s="70"/>
      <c r="K276" s="71"/>
      <c r="L276" s="72"/>
      <c r="M276" s="73"/>
      <c r="N276" s="73"/>
      <c r="O276" s="73"/>
      <c r="P276" s="74"/>
      <c r="S276" s="70"/>
      <c r="T276" s="71"/>
      <c r="U276" s="72"/>
      <c r="V276" s="73"/>
      <c r="W276" s="73"/>
      <c r="X276" s="73"/>
      <c r="Y276" s="74"/>
    </row>
    <row r="277" spans="1:25" ht="13.2" x14ac:dyDescent="0.25">
      <c r="A277" s="75">
        <v>276</v>
      </c>
      <c r="B277" s="76">
        <f>Réel!$H$6</f>
        <v>1357.743955995626</v>
      </c>
      <c r="C277" s="77">
        <f>-PMT(Réel!$G$6/12,Réel!$F$6*12,Réel!$C$10)</f>
        <v>1283.368955995626</v>
      </c>
      <c r="D277" s="78">
        <f>F277*(Réel!$G$6/12)</f>
        <v>84.65593005658954</v>
      </c>
      <c r="E277" s="78">
        <f t="shared" si="9"/>
        <v>1198.7130259390365</v>
      </c>
      <c r="F277" s="78">
        <f t="shared" si="11"/>
        <v>30971.681728020558</v>
      </c>
      <c r="G277" s="79">
        <f t="shared" si="10"/>
        <v>0.88201264103611221</v>
      </c>
      <c r="J277" s="75"/>
      <c r="K277" s="76"/>
      <c r="L277" s="77"/>
      <c r="M277" s="78"/>
      <c r="N277" s="78"/>
      <c r="O277" s="78"/>
      <c r="P277" s="79"/>
      <c r="S277" s="75"/>
      <c r="T277" s="76"/>
      <c r="U277" s="77"/>
      <c r="V277" s="78"/>
      <c r="W277" s="78"/>
      <c r="X277" s="78"/>
      <c r="Y277" s="79"/>
    </row>
    <row r="278" spans="1:25" ht="13.2" x14ac:dyDescent="0.25">
      <c r="A278" s="70">
        <v>277</v>
      </c>
      <c r="B278" s="71">
        <f>Réel!$H$6</f>
        <v>1357.743955995626</v>
      </c>
      <c r="C278" s="72">
        <f>-PMT(Réel!$G$6/12,Réel!$F$6*12,Réel!$C$10)</f>
        <v>1283.368955995626</v>
      </c>
      <c r="D278" s="73">
        <f>F278*(Réel!$G$6/12)</f>
        <v>81.379447785689507</v>
      </c>
      <c r="E278" s="73">
        <f t="shared" si="9"/>
        <v>1201.9895082099365</v>
      </c>
      <c r="F278" s="73">
        <f t="shared" si="11"/>
        <v>29772.968702081522</v>
      </c>
      <c r="G278" s="74">
        <f t="shared" si="10"/>
        <v>0.88657916684921323</v>
      </c>
      <c r="J278" s="70"/>
      <c r="K278" s="71"/>
      <c r="L278" s="72"/>
      <c r="M278" s="73"/>
      <c r="N278" s="73"/>
      <c r="O278" s="73"/>
      <c r="P278" s="74"/>
      <c r="S278" s="70"/>
      <c r="T278" s="71"/>
      <c r="U278" s="72"/>
      <c r="V278" s="73"/>
      <c r="W278" s="73"/>
      <c r="X278" s="73"/>
      <c r="Y278" s="74"/>
    </row>
    <row r="279" spans="1:25" ht="13.2" x14ac:dyDescent="0.25">
      <c r="A279" s="75">
        <v>278</v>
      </c>
      <c r="B279" s="76">
        <f>Réel!$H$6</f>
        <v>1357.743955995626</v>
      </c>
      <c r="C279" s="77">
        <f>-PMT(Réel!$G$6/12,Réel!$F$6*12,Réel!$C$10)</f>
        <v>1283.368955995626</v>
      </c>
      <c r="D279" s="78">
        <f>F279*(Réel!$G$6/12)</f>
        <v>78.094009796582341</v>
      </c>
      <c r="E279" s="78">
        <f t="shared" si="9"/>
        <v>1205.2749461990436</v>
      </c>
      <c r="F279" s="78">
        <f t="shared" si="11"/>
        <v>28570.979193871586</v>
      </c>
      <c r="G279" s="79">
        <f t="shared" si="10"/>
        <v>0.89115817449953683</v>
      </c>
      <c r="J279" s="75"/>
      <c r="K279" s="76"/>
      <c r="L279" s="77"/>
      <c r="M279" s="78"/>
      <c r="N279" s="78"/>
      <c r="O279" s="78"/>
      <c r="P279" s="79"/>
      <c r="S279" s="75"/>
      <c r="T279" s="76"/>
      <c r="U279" s="77"/>
      <c r="V279" s="78"/>
      <c r="W279" s="78"/>
      <c r="X279" s="78"/>
      <c r="Y279" s="79"/>
    </row>
    <row r="280" spans="1:25" ht="13.2" x14ac:dyDescent="0.25">
      <c r="A280" s="70">
        <v>279</v>
      </c>
      <c r="B280" s="71">
        <f>Réel!$H$6</f>
        <v>1357.743955995626</v>
      </c>
      <c r="C280" s="72">
        <f>-PMT(Réel!$G$6/12,Réel!$F$6*12,Réel!$C$10)</f>
        <v>1283.368955995626</v>
      </c>
      <c r="D280" s="73">
        <f>F280*(Réel!$G$6/12)</f>
        <v>74.799591610304958</v>
      </c>
      <c r="E280" s="73">
        <f t="shared" si="9"/>
        <v>1208.569364385321</v>
      </c>
      <c r="F280" s="73">
        <f t="shared" si="11"/>
        <v>27365.704247672544</v>
      </c>
      <c r="G280" s="74">
        <f t="shared" si="10"/>
        <v>0.89574969810410465</v>
      </c>
      <c r="J280" s="70"/>
      <c r="K280" s="71"/>
      <c r="L280" s="72"/>
      <c r="M280" s="73"/>
      <c r="N280" s="73"/>
      <c r="O280" s="73"/>
      <c r="P280" s="74"/>
      <c r="S280" s="70"/>
      <c r="T280" s="71"/>
      <c r="U280" s="72"/>
      <c r="V280" s="73"/>
      <c r="W280" s="73"/>
      <c r="X280" s="73"/>
      <c r="Y280" s="74"/>
    </row>
    <row r="281" spans="1:25" ht="13.2" x14ac:dyDescent="0.25">
      <c r="A281" s="75">
        <v>280</v>
      </c>
      <c r="B281" s="76">
        <f>Réel!$H$6</f>
        <v>1357.743955995626</v>
      </c>
      <c r="C281" s="77">
        <f>-PMT(Réel!$G$6/12,Réel!$F$6*12,Réel!$C$10)</f>
        <v>1283.368955995626</v>
      </c>
      <c r="D281" s="78">
        <f>F281*(Réel!$G$6/12)</f>
        <v>71.496168680985093</v>
      </c>
      <c r="E281" s="78">
        <f t="shared" si="9"/>
        <v>1211.8727873146408</v>
      </c>
      <c r="F281" s="78">
        <f t="shared" si="11"/>
        <v>26157.134883287225</v>
      </c>
      <c r="G281" s="79">
        <f t="shared" si="10"/>
        <v>0.90035377187319154</v>
      </c>
      <c r="J281" s="75"/>
      <c r="K281" s="76"/>
      <c r="L281" s="77"/>
      <c r="M281" s="78"/>
      <c r="N281" s="78"/>
      <c r="O281" s="78"/>
      <c r="P281" s="79"/>
      <c r="S281" s="75"/>
      <c r="T281" s="76"/>
      <c r="U281" s="77"/>
      <c r="V281" s="78"/>
      <c r="W281" s="78"/>
      <c r="X281" s="78"/>
      <c r="Y281" s="79"/>
    </row>
    <row r="282" spans="1:25" ht="13.2" x14ac:dyDescent="0.25">
      <c r="A282" s="70">
        <v>281</v>
      </c>
      <c r="B282" s="71">
        <f>Réel!$H$6</f>
        <v>1357.743955995626</v>
      </c>
      <c r="C282" s="72">
        <f>-PMT(Réel!$G$6/12,Réel!$F$6*12,Réel!$C$10)</f>
        <v>1283.368955995626</v>
      </c>
      <c r="D282" s="73">
        <f>F282*(Réel!$G$6/12)</f>
        <v>68.183716395658408</v>
      </c>
      <c r="E282" s="73">
        <f t="shared" si="9"/>
        <v>1215.1852395999676</v>
      </c>
      <c r="F282" s="73">
        <f t="shared" si="11"/>
        <v>24945.262095972583</v>
      </c>
      <c r="G282" s="74">
        <f t="shared" si="10"/>
        <v>0.90497043011058065</v>
      </c>
      <c r="J282" s="70"/>
      <c r="K282" s="71"/>
      <c r="L282" s="72"/>
      <c r="M282" s="73"/>
      <c r="N282" s="73"/>
      <c r="O282" s="73"/>
      <c r="P282" s="74"/>
      <c r="S282" s="70"/>
      <c r="T282" s="71"/>
      <c r="U282" s="72"/>
      <c r="V282" s="73"/>
      <c r="W282" s="73"/>
      <c r="X282" s="73"/>
      <c r="Y282" s="74"/>
    </row>
    <row r="283" spans="1:25" ht="13.2" x14ac:dyDescent="0.25">
      <c r="A283" s="75">
        <v>282</v>
      </c>
      <c r="B283" s="76">
        <f>Réel!$H$6</f>
        <v>1357.743955995626</v>
      </c>
      <c r="C283" s="77">
        <f>-PMT(Réel!$G$6/12,Réel!$F$6*12,Réel!$C$10)</f>
        <v>1283.368955995626</v>
      </c>
      <c r="D283" s="78">
        <f>F283*(Réel!$G$6/12)</f>
        <v>64.862210074085155</v>
      </c>
      <c r="E283" s="78">
        <f t="shared" si="9"/>
        <v>1218.5067459215409</v>
      </c>
      <c r="F283" s="78">
        <f t="shared" si="11"/>
        <v>23730.076856372616</v>
      </c>
      <c r="G283" s="79">
        <f t="shared" si="10"/>
        <v>0.90959970721381866</v>
      </c>
      <c r="J283" s="75"/>
      <c r="K283" s="76"/>
      <c r="L283" s="77"/>
      <c r="M283" s="78"/>
      <c r="N283" s="78"/>
      <c r="O283" s="78"/>
      <c r="P283" s="79"/>
      <c r="S283" s="75"/>
      <c r="T283" s="76"/>
      <c r="U283" s="77"/>
      <c r="V283" s="78"/>
      <c r="W283" s="78"/>
      <c r="X283" s="78"/>
      <c r="Y283" s="79"/>
    </row>
    <row r="284" spans="1:25" ht="13.2" x14ac:dyDescent="0.25">
      <c r="A284" s="70">
        <v>283</v>
      </c>
      <c r="B284" s="71">
        <f>Réel!$H$6</f>
        <v>1357.743955995626</v>
      </c>
      <c r="C284" s="72">
        <f>-PMT(Réel!$G$6/12,Réel!$F$6*12,Réel!$C$10)</f>
        <v>1283.368955995626</v>
      </c>
      <c r="D284" s="73">
        <f>F284*(Réel!$G$6/12)</f>
        <v>61.531624968566277</v>
      </c>
      <c r="E284" s="73">
        <f t="shared" si="9"/>
        <v>1221.8373310270597</v>
      </c>
      <c r="F284" s="73">
        <f t="shared" si="11"/>
        <v>22511.570110451074</v>
      </c>
      <c r="G284" s="74">
        <f t="shared" si="10"/>
        <v>0.91424163767447209</v>
      </c>
      <c r="J284" s="70"/>
      <c r="K284" s="71"/>
      <c r="L284" s="72"/>
      <c r="M284" s="73"/>
      <c r="N284" s="73"/>
      <c r="O284" s="73"/>
      <c r="P284" s="74"/>
      <c r="S284" s="70"/>
      <c r="T284" s="71"/>
      <c r="U284" s="72"/>
      <c r="V284" s="73"/>
      <c r="W284" s="73"/>
      <c r="X284" s="73"/>
      <c r="Y284" s="74"/>
    </row>
    <row r="285" spans="1:25" ht="13.2" x14ac:dyDescent="0.25">
      <c r="A285" s="75">
        <v>284</v>
      </c>
      <c r="B285" s="76">
        <f>Réel!$H$6</f>
        <v>1357.743955995626</v>
      </c>
      <c r="C285" s="77">
        <f>-PMT(Réel!$G$6/12,Réel!$F$6*12,Réel!$C$10)</f>
        <v>1283.368955995626</v>
      </c>
      <c r="D285" s="78">
        <f>F285*(Réel!$G$6/12)</f>
        <v>58.191936263758983</v>
      </c>
      <c r="E285" s="78">
        <f t="shared" si="9"/>
        <v>1225.1770197318669</v>
      </c>
      <c r="F285" s="78">
        <f t="shared" si="11"/>
        <v>21289.732779424015</v>
      </c>
      <c r="G285" s="79">
        <f t="shared" si="10"/>
        <v>0.91889625607838465</v>
      </c>
      <c r="J285" s="75"/>
      <c r="K285" s="76"/>
      <c r="L285" s="77"/>
      <c r="M285" s="78"/>
      <c r="N285" s="78"/>
      <c r="O285" s="78"/>
      <c r="P285" s="79"/>
      <c r="S285" s="75"/>
      <c r="T285" s="76"/>
      <c r="U285" s="77"/>
      <c r="V285" s="78"/>
      <c r="W285" s="78"/>
      <c r="X285" s="78"/>
      <c r="Y285" s="79"/>
    </row>
    <row r="286" spans="1:25" ht="13.2" x14ac:dyDescent="0.25">
      <c r="A286" s="70">
        <v>285</v>
      </c>
      <c r="B286" s="71">
        <f>Réel!$H$6</f>
        <v>1357.743955995626</v>
      </c>
      <c r="C286" s="72">
        <f>-PMT(Réel!$G$6/12,Réel!$F$6*12,Réel!$C$10)</f>
        <v>1283.368955995626</v>
      </c>
      <c r="D286" s="73">
        <f>F286*(Réel!$G$6/12)</f>
        <v>54.843119076491881</v>
      </c>
      <c r="E286" s="73">
        <f t="shared" si="9"/>
        <v>1228.5258369191342</v>
      </c>
      <c r="F286" s="73">
        <f t="shared" si="11"/>
        <v>20064.55575969215</v>
      </c>
      <c r="G286" s="74">
        <f t="shared" si="10"/>
        <v>0.92356359710593461</v>
      </c>
      <c r="J286" s="70"/>
      <c r="K286" s="71"/>
      <c r="L286" s="72"/>
      <c r="M286" s="73"/>
      <c r="N286" s="73"/>
      <c r="O286" s="73"/>
      <c r="P286" s="74"/>
      <c r="S286" s="70"/>
      <c r="T286" s="71"/>
      <c r="U286" s="72"/>
      <c r="V286" s="73"/>
      <c r="W286" s="73"/>
      <c r="X286" s="73"/>
      <c r="Y286" s="74"/>
    </row>
    <row r="287" spans="1:25" ht="13.2" x14ac:dyDescent="0.25">
      <c r="A287" s="75">
        <v>286</v>
      </c>
      <c r="B287" s="76">
        <f>Réel!$H$6</f>
        <v>1357.743955995626</v>
      </c>
      <c r="C287" s="77">
        <f>-PMT(Réel!$G$6/12,Réel!$F$6*12,Réel!$C$10)</f>
        <v>1283.368955995626</v>
      </c>
      <c r="D287" s="78">
        <f>F287*(Réel!$G$6/12)</f>
        <v>51.485148455579576</v>
      </c>
      <c r="E287" s="78">
        <f t="shared" si="9"/>
        <v>1231.8838075400465</v>
      </c>
      <c r="F287" s="78">
        <f t="shared" si="11"/>
        <v>18836.029922773014</v>
      </c>
      <c r="G287" s="79">
        <f t="shared" si="10"/>
        <v>0.92824369553229324</v>
      </c>
      <c r="J287" s="75"/>
      <c r="K287" s="76"/>
      <c r="L287" s="77"/>
      <c r="M287" s="78"/>
      <c r="N287" s="78"/>
      <c r="O287" s="78"/>
      <c r="P287" s="79"/>
      <c r="S287" s="75"/>
      <c r="T287" s="76"/>
      <c r="U287" s="77"/>
      <c r="V287" s="78"/>
      <c r="W287" s="78"/>
      <c r="X287" s="78"/>
      <c r="Y287" s="79"/>
    </row>
    <row r="288" spans="1:25" ht="13.2" x14ac:dyDescent="0.25">
      <c r="A288" s="70">
        <v>287</v>
      </c>
      <c r="B288" s="71">
        <f>Réel!$H$6</f>
        <v>1357.743955995626</v>
      </c>
      <c r="C288" s="72">
        <f>-PMT(Réel!$G$6/12,Réel!$F$6*12,Réel!$C$10)</f>
        <v>1283.368955995626</v>
      </c>
      <c r="D288" s="73">
        <f>F288*(Réel!$G$6/12)</f>
        <v>48.117999381636785</v>
      </c>
      <c r="E288" s="73">
        <f t="shared" si="9"/>
        <v>1235.2509566139893</v>
      </c>
      <c r="F288" s="73">
        <f t="shared" si="11"/>
        <v>17604.146115232968</v>
      </c>
      <c r="G288" s="74">
        <f t="shared" si="10"/>
        <v>0.93293658622768394</v>
      </c>
      <c r="J288" s="70"/>
      <c r="K288" s="71"/>
      <c r="L288" s="72"/>
      <c r="M288" s="73"/>
      <c r="N288" s="73"/>
      <c r="O288" s="73"/>
      <c r="P288" s="74"/>
      <c r="S288" s="70"/>
      <c r="T288" s="71"/>
      <c r="U288" s="72"/>
      <c r="V288" s="73"/>
      <c r="W288" s="73"/>
      <c r="X288" s="73"/>
      <c r="Y288" s="74"/>
    </row>
    <row r="289" spans="1:25" ht="13.2" x14ac:dyDescent="0.25">
      <c r="A289" s="75">
        <v>288</v>
      </c>
      <c r="B289" s="76">
        <f>Réel!$H$6</f>
        <v>1357.743955995626</v>
      </c>
      <c r="C289" s="77">
        <f>-PMT(Réel!$G$6/12,Réel!$F$6*12,Réel!$C$10)</f>
        <v>1283.368955995626</v>
      </c>
      <c r="D289" s="78">
        <f>F289*(Réel!$G$6/12)</f>
        <v>44.741646766891883</v>
      </c>
      <c r="E289" s="78">
        <f t="shared" si="9"/>
        <v>1238.6273092287342</v>
      </c>
      <c r="F289" s="78">
        <f t="shared" si="11"/>
        <v>16368.89515861898</v>
      </c>
      <c r="G289" s="79">
        <f t="shared" si="10"/>
        <v>0.93764230415764194</v>
      </c>
      <c r="J289" s="75"/>
      <c r="K289" s="76"/>
      <c r="L289" s="77"/>
      <c r="M289" s="78"/>
      <c r="N289" s="78"/>
      <c r="O289" s="78"/>
      <c r="P289" s="79"/>
      <c r="S289" s="75"/>
      <c r="T289" s="76"/>
      <c r="U289" s="77"/>
      <c r="V289" s="78"/>
      <c r="W289" s="78"/>
      <c r="X289" s="78"/>
      <c r="Y289" s="79"/>
    </row>
    <row r="290" spans="1:25" ht="13.2" x14ac:dyDescent="0.25">
      <c r="A290" s="70">
        <v>289</v>
      </c>
      <c r="B290" s="71">
        <f>Réel!$H$6</f>
        <v>1357.743955995626</v>
      </c>
      <c r="C290" s="72">
        <f>-PMT(Réel!$G$6/12,Réel!$F$6*12,Réel!$C$10)</f>
        <v>1283.368955995626</v>
      </c>
      <c r="D290" s="73">
        <f>F290*(Réel!$G$6/12)</f>
        <v>41.356065455000014</v>
      </c>
      <c r="E290" s="73">
        <f t="shared" si="9"/>
        <v>1242.0128905406261</v>
      </c>
      <c r="F290" s="73">
        <f t="shared" si="11"/>
        <v>15130.267849390246</v>
      </c>
      <c r="G290" s="74">
        <f t="shared" si="10"/>
        <v>0.94236088438327525</v>
      </c>
      <c r="J290" s="70"/>
      <c r="K290" s="71"/>
      <c r="L290" s="72"/>
      <c r="M290" s="73"/>
      <c r="N290" s="73"/>
      <c r="O290" s="73"/>
      <c r="P290" s="74"/>
      <c r="S290" s="70"/>
      <c r="T290" s="71"/>
      <c r="U290" s="72"/>
      <c r="V290" s="73"/>
      <c r="W290" s="73"/>
      <c r="X290" s="73"/>
      <c r="Y290" s="74"/>
    </row>
    <row r="291" spans="1:25" ht="13.2" x14ac:dyDescent="0.25">
      <c r="A291" s="75">
        <v>290</v>
      </c>
      <c r="B291" s="76">
        <f>Réel!$H$6</f>
        <v>1357.743955995626</v>
      </c>
      <c r="C291" s="77">
        <f>-PMT(Réel!$G$6/12,Réel!$F$6*12,Réel!$C$10)</f>
        <v>1283.368955995626</v>
      </c>
      <c r="D291" s="78">
        <f>F291*(Réel!$G$6/12)</f>
        <v>37.961230220855633</v>
      </c>
      <c r="E291" s="78">
        <f t="shared" si="9"/>
        <v>1245.4077257747704</v>
      </c>
      <c r="F291" s="78">
        <f t="shared" si="11"/>
        <v>13888.25495884962</v>
      </c>
      <c r="G291" s="79">
        <f t="shared" si="10"/>
        <v>0.94709236206152525</v>
      </c>
      <c r="J291" s="75"/>
      <c r="K291" s="76"/>
      <c r="L291" s="77"/>
      <c r="M291" s="78"/>
      <c r="N291" s="78"/>
      <c r="O291" s="78"/>
      <c r="P291" s="79"/>
      <c r="S291" s="75"/>
      <c r="T291" s="76"/>
      <c r="U291" s="77"/>
      <c r="V291" s="78"/>
      <c r="W291" s="78"/>
      <c r="X291" s="78"/>
      <c r="Y291" s="79"/>
    </row>
    <row r="292" spans="1:25" ht="13.2" x14ac:dyDescent="0.25">
      <c r="A292" s="70">
        <v>291</v>
      </c>
      <c r="B292" s="71">
        <f>Réel!$H$6</f>
        <v>1357.743955995626</v>
      </c>
      <c r="C292" s="72">
        <f>-PMT(Réel!$G$6/12,Réel!$F$6*12,Réel!$C$10)</f>
        <v>1283.368955995626</v>
      </c>
      <c r="D292" s="73">
        <f>F292*(Réel!$G$6/12)</f>
        <v>34.557115770404593</v>
      </c>
      <c r="E292" s="73">
        <f t="shared" si="9"/>
        <v>1248.8118402252214</v>
      </c>
      <c r="F292" s="73">
        <f t="shared" si="11"/>
        <v>12642.84723307485</v>
      </c>
      <c r="G292" s="74">
        <f t="shared" si="10"/>
        <v>0.95183677244542919</v>
      </c>
      <c r="J292" s="70"/>
      <c r="K292" s="71"/>
      <c r="L292" s="72"/>
      <c r="M292" s="73"/>
      <c r="N292" s="73"/>
      <c r="O292" s="73"/>
      <c r="P292" s="74"/>
      <c r="S292" s="70"/>
      <c r="T292" s="71"/>
      <c r="U292" s="72"/>
      <c r="V292" s="73"/>
      <c r="W292" s="73"/>
      <c r="X292" s="73"/>
      <c r="Y292" s="74"/>
    </row>
    <row r="293" spans="1:25" ht="13.2" x14ac:dyDescent="0.25">
      <c r="A293" s="75">
        <v>292</v>
      </c>
      <c r="B293" s="76">
        <f>Réel!$H$6</f>
        <v>1357.743955995626</v>
      </c>
      <c r="C293" s="77">
        <f>-PMT(Réel!$G$6/12,Réel!$F$6*12,Réel!$C$10)</f>
        <v>1283.368955995626</v>
      </c>
      <c r="D293" s="78">
        <f>F293*(Réel!$G$6/12)</f>
        <v>31.143696740455653</v>
      </c>
      <c r="E293" s="78">
        <f t="shared" si="9"/>
        <v>1252.2252592551704</v>
      </c>
      <c r="F293" s="78">
        <f t="shared" si="11"/>
        <v>11394.035392849628</v>
      </c>
      <c r="G293" s="79">
        <f t="shared" si="10"/>
        <v>0.95659415088438238</v>
      </c>
      <c r="J293" s="75"/>
      <c r="K293" s="76"/>
      <c r="L293" s="77"/>
      <c r="M293" s="78"/>
      <c r="N293" s="78"/>
      <c r="O293" s="78"/>
      <c r="P293" s="79"/>
      <c r="S293" s="75"/>
      <c r="T293" s="76"/>
      <c r="U293" s="77"/>
      <c r="V293" s="78"/>
      <c r="W293" s="78"/>
      <c r="X293" s="78"/>
      <c r="Y293" s="79"/>
    </row>
    <row r="294" spans="1:25" ht="13.2" x14ac:dyDescent="0.25">
      <c r="A294" s="70">
        <v>293</v>
      </c>
      <c r="B294" s="71">
        <f>Réel!$H$6</f>
        <v>1357.743955995626</v>
      </c>
      <c r="C294" s="72">
        <f>-PMT(Réel!$G$6/12,Réel!$F$6*12,Réel!$C$10)</f>
        <v>1283.368955995626</v>
      </c>
      <c r="D294" s="73">
        <f>F294*(Réel!$G$6/12)</f>
        <v>27.720947698491521</v>
      </c>
      <c r="E294" s="73">
        <f t="shared" si="9"/>
        <v>1255.6480082971345</v>
      </c>
      <c r="F294" s="73">
        <f t="shared" si="11"/>
        <v>10141.810133594458</v>
      </c>
      <c r="G294" s="74">
        <f t="shared" si="10"/>
        <v>0.96136453282440204</v>
      </c>
      <c r="J294" s="70"/>
      <c r="K294" s="71"/>
      <c r="L294" s="72"/>
      <c r="M294" s="73"/>
      <c r="N294" s="73"/>
      <c r="O294" s="73"/>
      <c r="P294" s="74"/>
      <c r="S294" s="70"/>
      <c r="T294" s="71"/>
      <c r="U294" s="72"/>
      <c r="V294" s="73"/>
      <c r="W294" s="73"/>
      <c r="X294" s="73"/>
      <c r="Y294" s="74"/>
    </row>
    <row r="295" spans="1:25" ht="13.2" x14ac:dyDescent="0.25">
      <c r="A295" s="75">
        <v>294</v>
      </c>
      <c r="B295" s="76">
        <f>Réel!$H$6</f>
        <v>1357.743955995626</v>
      </c>
      <c r="C295" s="77">
        <f>-PMT(Réel!$G$6/12,Réel!$F$6*12,Réel!$C$10)</f>
        <v>1283.368955995626</v>
      </c>
      <c r="D295" s="78">
        <f>F295*(Réel!$G$6/12)</f>
        <v>24.288843142479354</v>
      </c>
      <c r="E295" s="78">
        <f t="shared" si="9"/>
        <v>1259.0801128531466</v>
      </c>
      <c r="F295" s="78">
        <f t="shared" si="11"/>
        <v>8886.1621252973237</v>
      </c>
      <c r="G295" s="79">
        <f t="shared" si="10"/>
        <v>0.96614795380839114</v>
      </c>
      <c r="J295" s="75"/>
      <c r="K295" s="76"/>
      <c r="L295" s="77"/>
      <c r="M295" s="78"/>
      <c r="N295" s="78"/>
      <c r="O295" s="78"/>
      <c r="P295" s="79"/>
      <c r="S295" s="75"/>
      <c r="T295" s="76"/>
      <c r="U295" s="77"/>
      <c r="V295" s="78"/>
      <c r="W295" s="78"/>
      <c r="X295" s="78"/>
      <c r="Y295" s="79"/>
    </row>
    <row r="296" spans="1:25" ht="13.2" x14ac:dyDescent="0.25">
      <c r="A296" s="70">
        <v>295</v>
      </c>
      <c r="B296" s="71">
        <f>Réel!$H$6</f>
        <v>1357.743955995626</v>
      </c>
      <c r="C296" s="72">
        <f>-PMT(Réel!$G$6/12,Réel!$F$6*12,Réel!$C$10)</f>
        <v>1283.368955995626</v>
      </c>
      <c r="D296" s="73">
        <f>F296*(Réel!$G$6/12)</f>
        <v>20.847357500680754</v>
      </c>
      <c r="E296" s="73">
        <f t="shared" si="9"/>
        <v>1262.5215984949452</v>
      </c>
      <c r="F296" s="73">
        <f t="shared" si="11"/>
        <v>7627.0820124441771</v>
      </c>
      <c r="G296" s="74">
        <f t="shared" si="10"/>
        <v>0.97094444947640313</v>
      </c>
      <c r="J296" s="70"/>
      <c r="K296" s="71"/>
      <c r="L296" s="72"/>
      <c r="M296" s="73"/>
      <c r="N296" s="73"/>
      <c r="O296" s="73"/>
      <c r="P296" s="74"/>
      <c r="S296" s="70"/>
      <c r="T296" s="71"/>
      <c r="U296" s="72"/>
      <c r="V296" s="73"/>
      <c r="W296" s="73"/>
      <c r="X296" s="73"/>
      <c r="Y296" s="74"/>
    </row>
    <row r="297" spans="1:25" ht="13.2" x14ac:dyDescent="0.25">
      <c r="A297" s="75">
        <v>296</v>
      </c>
      <c r="B297" s="76">
        <f>Réel!$H$6</f>
        <v>1357.743955995626</v>
      </c>
      <c r="C297" s="77">
        <f>-PMT(Réel!$G$6/12,Réel!$F$6*12,Réel!$C$10)</f>
        <v>1283.368955995626</v>
      </c>
      <c r="D297" s="78">
        <f>F297*(Réel!$G$6/12)</f>
        <v>17.396465131461234</v>
      </c>
      <c r="E297" s="78">
        <f t="shared" si="9"/>
        <v>1265.9724908641649</v>
      </c>
      <c r="F297" s="78">
        <f t="shared" si="11"/>
        <v>6364.5604139492316</v>
      </c>
      <c r="G297" s="79">
        <f t="shared" si="10"/>
        <v>0.97575405556590766</v>
      </c>
      <c r="J297" s="75"/>
      <c r="K297" s="76"/>
      <c r="L297" s="77"/>
      <c r="M297" s="78"/>
      <c r="N297" s="78"/>
      <c r="O297" s="78"/>
      <c r="P297" s="79"/>
      <c r="S297" s="75"/>
      <c r="T297" s="76"/>
      <c r="U297" s="77"/>
      <c r="V297" s="78"/>
      <c r="W297" s="78"/>
      <c r="X297" s="78"/>
      <c r="Y297" s="79"/>
    </row>
    <row r="298" spans="1:25" ht="13.2" x14ac:dyDescent="0.25">
      <c r="A298" s="70">
        <v>297</v>
      </c>
      <c r="B298" s="71">
        <f>Réel!$H$6</f>
        <v>1357.743955995626</v>
      </c>
      <c r="C298" s="72">
        <f>-PMT(Réel!$G$6/12,Réel!$F$6*12,Réel!$C$10)</f>
        <v>1283.368955995626</v>
      </c>
      <c r="D298" s="73">
        <f>F298*(Réel!$G$6/12)</f>
        <v>13.936140323099185</v>
      </c>
      <c r="E298" s="73">
        <f t="shared" si="9"/>
        <v>1269.4328156725269</v>
      </c>
      <c r="F298" s="73">
        <f t="shared" si="11"/>
        <v>5098.5879230850669</v>
      </c>
      <c r="G298" s="74">
        <f t="shared" si="10"/>
        <v>0.98057680791205692</v>
      </c>
      <c r="J298" s="70"/>
      <c r="K298" s="71"/>
      <c r="L298" s="72"/>
      <c r="M298" s="73"/>
      <c r="N298" s="73"/>
      <c r="O298" s="73"/>
      <c r="P298" s="74"/>
      <c r="S298" s="70"/>
      <c r="T298" s="71"/>
      <c r="U298" s="72"/>
      <c r="V298" s="73"/>
      <c r="W298" s="73"/>
      <c r="X298" s="73"/>
      <c r="Y298" s="74"/>
    </row>
    <row r="299" spans="1:25" ht="13.2" x14ac:dyDescent="0.25">
      <c r="A299" s="75">
        <v>298</v>
      </c>
      <c r="B299" s="76">
        <f>Réel!$H$6</f>
        <v>1357.743955995626</v>
      </c>
      <c r="C299" s="77">
        <f>-PMT(Réel!$G$6/12,Réel!$F$6*12,Réel!$C$10)</f>
        <v>1283.368955995626</v>
      </c>
      <c r="D299" s="78">
        <f>F299*(Réel!$G$6/12)</f>
        <v>10.466357293594278</v>
      </c>
      <c r="E299" s="78">
        <f t="shared" si="9"/>
        <v>1272.9025987020318</v>
      </c>
      <c r="F299" s="78">
        <f t="shared" si="11"/>
        <v>3829.15510741254</v>
      </c>
      <c r="G299" s="79">
        <f t="shared" si="10"/>
        <v>0.98541274244795218</v>
      </c>
      <c r="J299" s="75"/>
      <c r="K299" s="76"/>
      <c r="L299" s="77"/>
      <c r="M299" s="78"/>
      <c r="N299" s="78"/>
      <c r="O299" s="78"/>
      <c r="P299" s="79"/>
      <c r="S299" s="75"/>
      <c r="T299" s="76"/>
      <c r="U299" s="77"/>
      <c r="V299" s="78"/>
      <c r="W299" s="78"/>
      <c r="X299" s="78"/>
      <c r="Y299" s="79"/>
    </row>
    <row r="300" spans="1:25" ht="13.2" x14ac:dyDescent="0.25">
      <c r="A300" s="70">
        <v>299</v>
      </c>
      <c r="B300" s="71">
        <f>Réel!$H$6</f>
        <v>1357.743955995626</v>
      </c>
      <c r="C300" s="72">
        <f>-PMT(Réel!$G$6/12,Réel!$F$6*12,Réel!$C$10)</f>
        <v>1283.368955995626</v>
      </c>
      <c r="D300" s="73">
        <f>F300*(Réel!$G$6/12)</f>
        <v>6.9870901904753904</v>
      </c>
      <c r="E300" s="73">
        <f t="shared" si="9"/>
        <v>1276.3818658051507</v>
      </c>
      <c r="F300" s="73">
        <f t="shared" si="11"/>
        <v>2556.2525087105082</v>
      </c>
      <c r="G300" s="74">
        <f t="shared" si="10"/>
        <v>0.99026189520491237</v>
      </c>
      <c r="J300" s="70"/>
      <c r="K300" s="71"/>
      <c r="L300" s="72"/>
      <c r="M300" s="73"/>
      <c r="N300" s="73"/>
      <c r="O300" s="73"/>
      <c r="P300" s="74"/>
      <c r="S300" s="70"/>
      <c r="T300" s="71"/>
      <c r="U300" s="72"/>
      <c r="V300" s="73"/>
      <c r="W300" s="73"/>
      <c r="X300" s="73"/>
      <c r="Y300" s="74"/>
    </row>
    <row r="301" spans="1:25" ht="13.2" x14ac:dyDescent="0.25">
      <c r="A301" s="75">
        <v>300</v>
      </c>
      <c r="B301" s="76">
        <f>Réel!$H$6</f>
        <v>1357.743955995626</v>
      </c>
      <c r="C301" s="77">
        <f>-PMT(Réel!$G$6/12,Réel!$F$6*12,Réel!$C$10)</f>
        <v>1283.368955995626</v>
      </c>
      <c r="D301" s="78">
        <f>F301*(Réel!$G$6/12)</f>
        <v>3.4983130906079776</v>
      </c>
      <c r="E301" s="78">
        <f t="shared" si="9"/>
        <v>1279.870642905018</v>
      </c>
      <c r="F301" s="78">
        <f t="shared" si="11"/>
        <v>1279.8706429053575</v>
      </c>
      <c r="G301" s="79">
        <f t="shared" si="10"/>
        <v>0.99512430231274152</v>
      </c>
      <c r="J301" s="75"/>
      <c r="K301" s="76"/>
      <c r="L301" s="77"/>
      <c r="M301" s="78"/>
      <c r="N301" s="78"/>
      <c r="O301" s="78"/>
      <c r="P301" s="79"/>
      <c r="S301" s="75"/>
      <c r="T301" s="76"/>
      <c r="U301" s="77"/>
      <c r="V301" s="78"/>
      <c r="W301" s="78"/>
      <c r="X301" s="78"/>
      <c r="Y301" s="79"/>
    </row>
    <row r="302" spans="1:25" ht="13.2" x14ac:dyDescent="0.25">
      <c r="A302" s="80">
        <v>301</v>
      </c>
      <c r="B302" s="81">
        <f>Réel!$H$6</f>
        <v>1357.743955995626</v>
      </c>
      <c r="C302" s="82">
        <f>-PMT(Réel!$G$6/12,Réel!$F$6*12,Réel!$C$10)</f>
        <v>1283.368955995626</v>
      </c>
      <c r="D302" s="83">
        <f>F302*(Réel!$G$6/12)</f>
        <v>9.2788165299377103E-13</v>
      </c>
      <c r="E302" s="83">
        <f t="shared" si="9"/>
        <v>1283.3689559956251</v>
      </c>
      <c r="F302" s="83">
        <f t="shared" si="11"/>
        <v>3.3946889743674546E-10</v>
      </c>
      <c r="G302" s="84">
        <f t="shared" si="10"/>
        <v>0.99999999999999867</v>
      </c>
      <c r="J302" s="80"/>
      <c r="K302" s="81"/>
      <c r="L302" s="82"/>
      <c r="M302" s="83"/>
      <c r="N302" s="83"/>
      <c r="O302" s="83"/>
      <c r="P302" s="84"/>
      <c r="S302" s="80"/>
      <c r="T302" s="81"/>
      <c r="U302" s="82"/>
      <c r="V302" s="83"/>
      <c r="W302" s="83"/>
      <c r="X302" s="83"/>
      <c r="Y302" s="84"/>
    </row>
    <row r="304" spans="1:25" ht="13.2" x14ac:dyDescent="0.25">
      <c r="B304" s="85">
        <f>SUM(prêt_25_ans[[Mensualité ]])</f>
        <v>408680.93075468647</v>
      </c>
      <c r="K304" s="85">
        <f>SUM(prêt_20_ans[[Mensualité ]])</f>
        <v>373865.30545319675</v>
      </c>
      <c r="T304" s="85">
        <f>SUM(prêt_15_ans[[Mensualité ]])</f>
        <v>343634.97322467936</v>
      </c>
    </row>
  </sheetData>
  <dataValidations count="1">
    <dataValidation type="custom" allowBlank="1" showDropDown="1" sqref="A2:G302 J2:P302 S2:Y302" xr:uid="{00000000-0002-0000-0200-000000000000}">
      <formula1>AND(ISNUMBER(A2),(NOT(OR(NOT(ISERROR(DATEVALUE(A2))), AND(ISNUMBER(A2), LEFT(CELL("format", A2))="D")))))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Réel</vt:lpstr>
      <vt:lpstr>Tableau damortissement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Ressouches</dc:creator>
  <cp:lastModifiedBy>Morgane Ressouches</cp:lastModifiedBy>
  <dcterms:created xsi:type="dcterms:W3CDTF">2025-07-31T17:13:20Z</dcterms:created>
  <dcterms:modified xsi:type="dcterms:W3CDTF">2025-07-31T17:37:45Z</dcterms:modified>
</cp:coreProperties>
</file>