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135168_corp_caixa_gov_br/Documents/Área de Trabalho/"/>
    </mc:Choice>
  </mc:AlternateContent>
  <xr:revisionPtr revIDLastSave="384" documentId="8_{0A8C6E12-DC32-4680-9102-A99714937736}" xr6:coauthVersionLast="47" xr6:coauthVersionMax="47" xr10:uidLastSave="{90491970-E075-4B32-A813-C39AE0EFAC9E}"/>
  <bookViews>
    <workbookView xWindow="-110" yWindow="-110" windowWidth="19420" windowHeight="10300" firstSheet="2" activeTab="2" xr2:uid="{00000000-000D-0000-FFFF-FFFF00000000}"/>
  </bookViews>
  <sheets>
    <sheet name="Controle" sheetId="5" state="hidden" r:id="rId1"/>
    <sheet name="Relatório de Despesas" sheetId="1" state="hidden" r:id="rId2"/>
    <sheet name="Dashboard" sheetId="2" r:id="rId3"/>
  </sheets>
  <definedNames>
    <definedName name="SemanaTerminando">'Relatório de Despesas'!#REF!</definedName>
    <definedName name="TaxadeQuilometragem">'Relatório de Despesas'!#REF!</definedName>
  </definedNames>
  <calcPr calcId="191029"/>
  <pivotCaches>
    <pivotCache cacheId="11" r:id="rId4"/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5" i="1"/>
  <c r="J15" i="1"/>
  <c r="C8" i="1"/>
  <c r="J17" i="1"/>
  <c r="D18" i="1"/>
  <c r="E18" i="1"/>
  <c r="F18" i="1"/>
  <c r="G18" i="1"/>
  <c r="H18" i="1"/>
  <c r="I18" i="1"/>
  <c r="J16" i="1"/>
  <c r="C28" i="1"/>
  <c r="J22" i="1"/>
  <c r="J12" i="1"/>
  <c r="J13" i="1"/>
  <c r="J14" i="1"/>
  <c r="J8" i="1"/>
  <c r="J23" i="1"/>
  <c r="J24" i="1"/>
  <c r="J25" i="1"/>
  <c r="J21" i="1"/>
  <c r="J7" i="1"/>
  <c r="J9" i="1"/>
  <c r="J10" i="1"/>
  <c r="J11" i="1"/>
  <c r="J5" i="1"/>
  <c r="C18" i="1" l="1"/>
  <c r="C30" i="1" s="1"/>
  <c r="D28" i="1"/>
  <c r="D30" i="1" s="1"/>
  <c r="E28" i="1"/>
  <c r="E30" i="1" s="1"/>
  <c r="F28" i="1"/>
  <c r="F30" i="1" s="1"/>
  <c r="G28" i="1"/>
  <c r="G30" i="1" s="1"/>
  <c r="H28" i="1"/>
  <c r="H30" i="1" s="1"/>
  <c r="I28" i="1"/>
  <c r="I30" i="1" s="1"/>
  <c r="J26" i="1"/>
  <c r="J6" i="1" l="1"/>
  <c r="J18" i="1" s="1"/>
  <c r="J33" i="1" s="1"/>
  <c r="J27" i="1"/>
  <c r="J28" i="1" l="1"/>
  <c r="J30" i="1" l="1"/>
  <c r="J35" i="1"/>
  <c r="J37" i="1" s="1"/>
</calcChain>
</file>

<file path=xl/sharedStrings.xml><?xml version="1.0" encoding="utf-8"?>
<sst xmlns="http://schemas.openxmlformats.org/spreadsheetml/2006/main" count="53" uniqueCount="31">
  <si>
    <t>Almoço</t>
  </si>
  <si>
    <t>TOTAL GERAL</t>
  </si>
  <si>
    <t>Anexe todos os recibos.</t>
  </si>
  <si>
    <t>RELATÓRIO DE DESPESAS</t>
  </si>
  <si>
    <t>TOTAL</t>
  </si>
  <si>
    <t>Prestação Habitacional</t>
  </si>
  <si>
    <t>Plano de Saúde</t>
  </si>
  <si>
    <t>Gasolina</t>
  </si>
  <si>
    <t>Cartao de Crédito</t>
  </si>
  <si>
    <t>Fatura Celular</t>
  </si>
  <si>
    <t>IPTU</t>
  </si>
  <si>
    <t>Cartão Riachuelo</t>
  </si>
  <si>
    <t>DÉBITOS</t>
  </si>
  <si>
    <t>CRÉDITOS</t>
  </si>
  <si>
    <t>Seguro Carro</t>
  </si>
  <si>
    <t>Seguro Residencial</t>
  </si>
  <si>
    <t>Salário</t>
  </si>
  <si>
    <t>Poupança</t>
  </si>
  <si>
    <t>Diversos</t>
  </si>
  <si>
    <t>Plano Saúde Reembolso</t>
  </si>
  <si>
    <t>SALDO TOTAL</t>
  </si>
  <si>
    <t>RECEITA</t>
  </si>
  <si>
    <t>DESPESAS</t>
  </si>
  <si>
    <t>Prestação Reembolso</t>
  </si>
  <si>
    <t>Soma de outubro, 2024</t>
  </si>
  <si>
    <t>Soma de novembro, 2024</t>
  </si>
  <si>
    <t>Soma de dezembro, 2024</t>
  </si>
  <si>
    <t>Rótulos de Linha</t>
  </si>
  <si>
    <t>(vazio)</t>
  </si>
  <si>
    <t>Total Geral</t>
  </si>
  <si>
    <t>CONTROLE DE DESPESAS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</si>
</sst>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R$&quot;\ #,##0.00"/>
    <numFmt numFmtId="166" formatCode="mmmm\,\ yyyy;@"/>
  </numFmts>
  <fonts count="14" x14ac:knownFonts="1">
    <font>
      <sz val="9"/>
      <color theme="3"/>
      <name val="Arial"/>
      <family val="2"/>
      <scheme val="minor"/>
    </font>
    <font>
      <sz val="8"/>
      <color theme="1" tint="0.14996795556505021"/>
      <name val="Arial"/>
      <family val="2"/>
      <scheme val="minor"/>
    </font>
    <font>
      <b/>
      <sz val="17"/>
      <color theme="0"/>
      <name val="Bookman Old Style"/>
      <family val="2"/>
      <scheme val="major"/>
    </font>
    <font>
      <b/>
      <sz val="9"/>
      <color theme="0"/>
      <name val="Bookman Old Style"/>
      <family val="1"/>
      <scheme val="major"/>
    </font>
    <font>
      <sz val="8"/>
      <color theme="3" tint="0.39994506668294322"/>
      <name val="Bookman Old Style"/>
      <family val="1"/>
      <scheme val="major"/>
    </font>
    <font>
      <sz val="8"/>
      <color theme="0"/>
      <name val="Arial"/>
      <family val="2"/>
      <scheme val="minor"/>
    </font>
    <font>
      <i/>
      <sz val="8"/>
      <color theme="1" tint="0.499984740745262"/>
      <name val="Arial"/>
      <family val="2"/>
      <scheme val="minor"/>
    </font>
    <font>
      <sz val="36"/>
      <color theme="3" tint="0.39994506668294322"/>
      <name val="Bookman Old Style"/>
      <family val="1"/>
      <scheme val="major"/>
    </font>
    <font>
      <b/>
      <sz val="10"/>
      <color theme="0" tint="-0.499984740745262"/>
      <name val="Arial"/>
      <family val="2"/>
      <scheme val="minor"/>
    </font>
    <font>
      <b/>
      <sz val="10"/>
      <color theme="3" tint="0.39994506668294322"/>
      <name val="Bookman Old Style"/>
      <family val="1"/>
      <scheme val="major"/>
    </font>
    <font>
      <b/>
      <sz val="9"/>
      <color theme="0"/>
      <name val="Bookman Old Style"/>
      <scheme val="major"/>
    </font>
    <font>
      <b/>
      <i/>
      <strike/>
      <condense/>
      <extend/>
      <outline/>
      <shadow/>
      <sz val="9"/>
      <color theme="3"/>
      <name val="Arial"/>
      <family val="2"/>
      <scheme val="minor"/>
    </font>
    <font>
      <sz val="26"/>
      <color theme="3" tint="0.39994506668294322"/>
      <name val="Bookman Old Style"/>
      <family val="1"/>
      <scheme val="major"/>
    </font>
    <font>
      <sz val="36"/>
      <color theme="0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E958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4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42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164" fontId="3" fillId="2" borderId="1" xfId="3">
      <alignment vertical="center"/>
    </xf>
    <xf numFmtId="0" fontId="6" fillId="0" borderId="0" xfId="5" applyFont="1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3" xfId="5" applyBorder="1">
      <alignment vertical="center"/>
    </xf>
    <xf numFmtId="0" fontId="2" fillId="0" borderId="0" xfId="1" applyFill="1">
      <alignment horizontal="left" vertical="center" indent="1"/>
    </xf>
    <xf numFmtId="164" fontId="3" fillId="2" borderId="1" xfId="3" applyNumberFormat="1">
      <alignment vertical="center"/>
    </xf>
    <xf numFmtId="0" fontId="2" fillId="4" borderId="0" xfId="1" applyAlignment="1">
      <alignment horizontal="left" vertical="center" indent="1"/>
    </xf>
    <xf numFmtId="0" fontId="9" fillId="0" borderId="0" xfId="7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9" fillId="0" borderId="0" xfId="7" applyAlignment="1">
      <alignment horizontal="right" vertical="center"/>
    </xf>
    <xf numFmtId="164" fontId="10" fillId="2" borderId="1" xfId="0" applyNumberFormat="1" applyFont="1" applyFill="1" applyBorder="1" applyAlignment="1">
      <alignment horizontal="left" vertical="center" indent="1"/>
    </xf>
    <xf numFmtId="165" fontId="0" fillId="0" borderId="0" xfId="4" applyNumberFormat="1" applyFont="1" applyFill="1" applyBorder="1" applyAlignment="1"/>
    <xf numFmtId="165" fontId="10" fillId="2" borderId="1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165" fontId="3" fillId="2" borderId="1" xfId="3" applyNumberFormat="1">
      <alignment vertical="center"/>
    </xf>
    <xf numFmtId="166" fontId="5" fillId="4" borderId="0" xfId="8" applyNumberFormat="1" applyAlignment="1">
      <alignment horizontal="center" vertical="center"/>
    </xf>
    <xf numFmtId="165" fontId="11" fillId="0" borderId="0" xfId="4" applyNumberFormat="1" applyFont="1" applyFill="1" applyBorder="1" applyAlignment="1"/>
    <xf numFmtId="0" fontId="12" fillId="0" borderId="0" xfId="6" applyFont="1"/>
    <xf numFmtId="164" fontId="3" fillId="5" borderId="1" xfId="0" applyNumberFormat="1" applyFont="1" applyFill="1" applyBorder="1" applyAlignment="1">
      <alignment horizontal="left" vertical="center" indent="1"/>
    </xf>
    <xf numFmtId="165" fontId="3" fillId="5" borderId="1" xfId="0" applyNumberFormat="1" applyFont="1" applyFill="1" applyBorder="1" applyAlignment="1">
      <alignment vertical="center"/>
    </xf>
    <xf numFmtId="164" fontId="3" fillId="6" borderId="11" xfId="3" applyFill="1" applyBorder="1" applyAlignment="1">
      <alignment horizontal="left" vertical="center" indent="1"/>
    </xf>
    <xf numFmtId="165" fontId="3" fillId="6" borderId="11" xfId="3" applyNumberFormat="1" applyFill="1" applyBorder="1">
      <alignment vertical="center"/>
    </xf>
    <xf numFmtId="165" fontId="0" fillId="2" borderId="0" xfId="0" applyNumberFormat="1" applyFont="1" applyFill="1" applyBorder="1" applyAlignment="1">
      <alignment vertical="center"/>
    </xf>
    <xf numFmtId="165" fontId="0" fillId="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166" fontId="5" fillId="4" borderId="0" xfId="8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3" fillId="8" borderId="0" xfId="0" applyFont="1" applyFill="1">
      <alignment vertical="center"/>
    </xf>
  </cellXfs>
  <cellStyles count="10">
    <cellStyle name="Entrada personalizada" xfId="2" xr:uid="{00000000-0005-0000-0000-000000000000}"/>
    <cellStyle name="Instruções" xfId="5" xr:uid="{00000000-0005-0000-0000-000001000000}"/>
    <cellStyle name="Não digitar" xfId="4" xr:uid="{00000000-0005-0000-0000-000002000000}"/>
    <cellStyle name="Normal" xfId="0" builtinId="0" customBuiltin="1"/>
    <cellStyle name="Título" xfId="1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is da tabela" xfId="3" xr:uid="{00000000-0005-0000-0000-000009000000}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65" formatCode="&quot;R$&quot;\ #,##0.00"/>
      <fill>
        <patternFill patternType="solid">
          <fgColor indexed="64"/>
          <bgColor rgb="FFEE958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65" formatCode="&quot;R$&quot;\ #,##0.00"/>
      <fill>
        <patternFill patternType="solid">
          <fgColor indexed="64"/>
          <bgColor rgb="FFEE958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65" formatCode="&quot;R$&quot;\ #,##0.00"/>
      <fill>
        <patternFill patternType="solid">
          <fgColor indexed="64"/>
          <bgColor rgb="FFEE958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65" formatCode="&quot;R$&quot;\ #,##0.00"/>
      <fill>
        <patternFill patternType="solid">
          <fgColor indexed="64"/>
          <bgColor rgb="FFEE958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65" formatCode="&quot;R$&quot;\ #,##0.00"/>
      <fill>
        <patternFill patternType="solid">
          <fgColor indexed="64"/>
          <bgColor rgb="FFEE958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65" formatCode="&quot;R$&quot;\ #,##0.00"/>
      <fill>
        <patternFill patternType="solid">
          <fgColor indexed="64"/>
          <bgColor rgb="FFEE958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65" formatCode="&quot;R$&quot;\ #,##0.00"/>
      <fill>
        <patternFill patternType="solid">
          <fgColor indexed="64"/>
          <bgColor rgb="FFEE958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65" formatCode="&quot;R$&quot;\ #,##0.00"/>
      <fill>
        <patternFill patternType="solid">
          <fgColor indexed="64"/>
          <bgColor rgb="FFEE958C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64" formatCode="&quot;$&quot;#,##0.00_);\(&quot;$&quot;#,##0.00\)"/>
      <fill>
        <patternFill patternType="solid">
          <fgColor indexed="64"/>
          <bgColor rgb="FFEE958C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5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5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5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5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5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5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5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5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4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Arial"/>
        <family val="2"/>
        <scheme val="minor"/>
      </font>
      <numFmt numFmtId="165" formatCode="&quot;R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rgb="FFEE958C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31"/>
      <tableStyleElement type="totalRow" dxfId="30"/>
      <tableStyleElement type="lastColumn" dxfId="29"/>
    </tableStyle>
  </tableStyles>
  <colors>
    <mruColors>
      <color rgb="FFE6466C"/>
      <color rgb="FFEE95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[Controle_Financas.xlsx]Controle!Tabela dinâmica4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168983506691292E-2"/>
          <c:y val="0.15175707203266259"/>
          <c:w val="0.94954128440366969"/>
          <c:h val="0.66417104111986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Controle!$B$21</c:f>
              <c:strCache>
                <c:ptCount val="1"/>
                <c:pt idx="0">
                  <c:v>Soma de outubro, 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Controle!$A$22:$A$25</c:f>
              <c:strCache>
                <c:ptCount val="3"/>
                <c:pt idx="0">
                  <c:v>Plano Saúde Reembolso</c:v>
                </c:pt>
                <c:pt idx="1">
                  <c:v>Prestação Reembolso</c:v>
                </c:pt>
                <c:pt idx="2">
                  <c:v>Salário</c:v>
                </c:pt>
              </c:strCache>
            </c:strRef>
          </c:cat>
          <c:val>
            <c:numRef>
              <c:f>Controle!$B$22:$B$25</c:f>
              <c:numCache>
                <c:formatCode>General</c:formatCode>
                <c:ptCount val="3"/>
                <c:pt idx="0">
                  <c:v>550</c:v>
                </c:pt>
                <c:pt idx="1">
                  <c:v>1750</c:v>
                </c:pt>
                <c:pt idx="2">
                  <c:v>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B-426A-86E2-E9F097A5A4D2}"/>
            </c:ext>
          </c:extLst>
        </c:ser>
        <c:ser>
          <c:idx val="1"/>
          <c:order val="1"/>
          <c:tx>
            <c:strRef>
              <c:f>Controle!$C$21</c:f>
              <c:strCache>
                <c:ptCount val="1"/>
                <c:pt idx="0">
                  <c:v>Soma de dezembro,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Controle!$A$22:$A$25</c:f>
              <c:strCache>
                <c:ptCount val="3"/>
                <c:pt idx="0">
                  <c:v>Plano Saúde Reembolso</c:v>
                </c:pt>
                <c:pt idx="1">
                  <c:v>Prestação Reembolso</c:v>
                </c:pt>
                <c:pt idx="2">
                  <c:v>Salário</c:v>
                </c:pt>
              </c:strCache>
            </c:strRef>
          </c:cat>
          <c:val>
            <c:numRef>
              <c:f>Controle!$C$22:$C$25</c:f>
              <c:numCache>
                <c:formatCode>General</c:formatCode>
                <c:ptCount val="3"/>
                <c:pt idx="0">
                  <c:v>550</c:v>
                </c:pt>
                <c:pt idx="1">
                  <c:v>1750</c:v>
                </c:pt>
                <c:pt idx="2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B-426A-86E2-E9F097A5A4D2}"/>
            </c:ext>
          </c:extLst>
        </c:ser>
        <c:ser>
          <c:idx val="2"/>
          <c:order val="2"/>
          <c:tx>
            <c:strRef>
              <c:f>Controle!$D$21</c:f>
              <c:strCache>
                <c:ptCount val="1"/>
                <c:pt idx="0">
                  <c:v>Soma de novembro, 2024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Controle!$A$22:$A$25</c:f>
              <c:strCache>
                <c:ptCount val="3"/>
                <c:pt idx="0">
                  <c:v>Plano Saúde Reembolso</c:v>
                </c:pt>
                <c:pt idx="1">
                  <c:v>Prestação Reembolso</c:v>
                </c:pt>
                <c:pt idx="2">
                  <c:v>Salário</c:v>
                </c:pt>
              </c:strCache>
            </c:strRef>
          </c:cat>
          <c:val>
            <c:numRef>
              <c:f>Controle!$D$22:$D$25</c:f>
              <c:numCache>
                <c:formatCode>General</c:formatCode>
                <c:ptCount val="3"/>
                <c:pt idx="0">
                  <c:v>550</c:v>
                </c:pt>
                <c:pt idx="1">
                  <c:v>1750</c:v>
                </c:pt>
                <c:pt idx="2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B-426A-86E2-E9F097A5A4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664240"/>
        <c:axId val="1728832528"/>
      </c:barChart>
      <c:catAx>
        <c:axId val="2636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832528"/>
        <c:crosses val="autoZero"/>
        <c:auto val="1"/>
        <c:lblAlgn val="ctr"/>
        <c:lblOffset val="100"/>
        <c:noMultiLvlLbl val="0"/>
      </c:catAx>
      <c:valAx>
        <c:axId val="1728832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36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Poupado em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'Relatório de Despesas'!$B$14</c:f>
              <c:strCache>
                <c:ptCount val="1"/>
                <c:pt idx="0">
                  <c:v>Poupança</c:v>
                </c:pt>
              </c:strCache>
            </c:strRef>
          </c:cat>
          <c:val>
            <c:numRef>
              <c:f>'Relatório de Despesas'!$J$14</c:f>
              <c:numCache>
                <c:formatCode>"R$"\ #,##0.00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4-42BE-BD66-AF754E9B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23168"/>
        <c:axId val="2086840032"/>
      </c:barChart>
      <c:catAx>
        <c:axId val="331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840032"/>
        <c:crosses val="autoZero"/>
        <c:auto val="1"/>
        <c:lblAlgn val="ctr"/>
        <c:lblOffset val="100"/>
        <c:noMultiLvlLbl val="0"/>
      </c:catAx>
      <c:valAx>
        <c:axId val="20868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Arial "/>
                <a:ea typeface="+mn-ea"/>
                <a:cs typeface="+mn-cs"/>
              </a:defRPr>
            </a:pPr>
            <a:r>
              <a:rPr lang="pt-BR" sz="2000">
                <a:solidFill>
                  <a:schemeClr val="bg1"/>
                </a:solidFill>
                <a:latin typeface="Arial "/>
              </a:rPr>
              <a:t>Despesas</a:t>
            </a:r>
            <a:r>
              <a:rPr lang="pt-BR" sz="2000" baseline="0">
                <a:solidFill>
                  <a:schemeClr val="bg1"/>
                </a:solidFill>
                <a:latin typeface="Arial "/>
              </a:rPr>
              <a:t> de 2024</a:t>
            </a:r>
            <a:endParaRPr lang="pt-BR" sz="2000">
              <a:solidFill>
                <a:schemeClr val="bg1"/>
              </a:solidFill>
              <a:latin typeface="Arial 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Arial 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'Relatório de Despesas'!$B$5:$B$16</c:f>
              <c:strCache>
                <c:ptCount val="12"/>
                <c:pt idx="0">
                  <c:v>Prestação Habitacional</c:v>
                </c:pt>
                <c:pt idx="1">
                  <c:v>Plano de Saúde</c:v>
                </c:pt>
                <c:pt idx="2">
                  <c:v>Cartao de Crédito</c:v>
                </c:pt>
                <c:pt idx="3">
                  <c:v>Gasolina</c:v>
                </c:pt>
                <c:pt idx="4">
                  <c:v>Fatura Celular</c:v>
                </c:pt>
                <c:pt idx="5">
                  <c:v>IPTU</c:v>
                </c:pt>
                <c:pt idx="6">
                  <c:v>Cartão Riachuelo</c:v>
                </c:pt>
                <c:pt idx="7">
                  <c:v>Seguro Carro</c:v>
                </c:pt>
                <c:pt idx="8">
                  <c:v>Seguro Residencial</c:v>
                </c:pt>
                <c:pt idx="9">
                  <c:v>Poupança</c:v>
                </c:pt>
                <c:pt idx="10">
                  <c:v>Almoço</c:v>
                </c:pt>
                <c:pt idx="11">
                  <c:v>Diversos</c:v>
                </c:pt>
              </c:strCache>
            </c:strRef>
          </c:cat>
          <c:val>
            <c:numRef>
              <c:f>'Relatório de Despesas'!$J$5:$J$16</c:f>
              <c:numCache>
                <c:formatCode>"R$"\ #,##0.00</c:formatCode>
                <c:ptCount val="12"/>
                <c:pt idx="0">
                  <c:v>10020</c:v>
                </c:pt>
                <c:pt idx="1">
                  <c:v>3690</c:v>
                </c:pt>
                <c:pt idx="2">
                  <c:v>6879</c:v>
                </c:pt>
                <c:pt idx="3">
                  <c:v>1270</c:v>
                </c:pt>
                <c:pt idx="4">
                  <c:v>222.8</c:v>
                </c:pt>
                <c:pt idx="5">
                  <c:v>292.62</c:v>
                </c:pt>
                <c:pt idx="6">
                  <c:v>0</c:v>
                </c:pt>
                <c:pt idx="7">
                  <c:v>465</c:v>
                </c:pt>
                <c:pt idx="8">
                  <c:v>51</c:v>
                </c:pt>
                <c:pt idx="9">
                  <c:v>600</c:v>
                </c:pt>
                <c:pt idx="10">
                  <c:v>412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4-4219-91D3-FDA35018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140464"/>
        <c:axId val="2086822272"/>
      </c:barChart>
      <c:catAx>
        <c:axId val="2090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822272"/>
        <c:crosses val="autoZero"/>
        <c:auto val="1"/>
        <c:lblAlgn val="ctr"/>
        <c:lblOffset val="100"/>
        <c:noMultiLvlLbl val="0"/>
      </c:catAx>
      <c:valAx>
        <c:axId val="20868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1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2</xdr:row>
      <xdr:rowOff>31750</xdr:rowOff>
    </xdr:from>
    <xdr:to>
      <xdr:col>12</xdr:col>
      <xdr:colOff>112712</xdr:colOff>
      <xdr:row>21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19E32E-58A0-4F4E-9487-606BFFB2A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</xdr:row>
      <xdr:rowOff>23814</xdr:rowOff>
    </xdr:from>
    <xdr:to>
      <xdr:col>20</xdr:col>
      <xdr:colOff>463550</xdr:colOff>
      <xdr:row>20</xdr:row>
      <xdr:rowOff>138114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750B851-2BB4-47CC-AC00-0DFF1A98C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317500</xdr:colOff>
      <xdr:row>0</xdr:row>
      <xdr:rowOff>184150</xdr:rowOff>
    </xdr:from>
    <xdr:to>
      <xdr:col>1</xdr:col>
      <xdr:colOff>368300</xdr:colOff>
      <xdr:row>0</xdr:row>
      <xdr:rowOff>844550</xdr:rowOff>
    </xdr:to>
    <xdr:pic>
      <xdr:nvPicPr>
        <xdr:cNvPr id="9" name="Gráfico 8" descr="Moedas com preenchimento sólido">
          <a:extLst>
            <a:ext uri="{FF2B5EF4-FFF2-40B4-BE49-F238E27FC236}">
              <a16:creationId xmlns:a16="http://schemas.microsoft.com/office/drawing/2014/main" id="{B88C281F-CD0A-6BC9-A5E2-FE1110423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17500" y="184150"/>
          <a:ext cx="660400" cy="660400"/>
        </a:xfrm>
        <a:prstGeom prst="rect">
          <a:avLst/>
        </a:prstGeom>
      </xdr:spPr>
    </xdr:pic>
    <xdr:clientData/>
  </xdr:twoCellAnchor>
  <xdr:twoCellAnchor>
    <xdr:from>
      <xdr:col>1</xdr:col>
      <xdr:colOff>206375</xdr:colOff>
      <xdr:row>22</xdr:row>
      <xdr:rowOff>60325</xdr:rowOff>
    </xdr:from>
    <xdr:to>
      <xdr:col>20</xdr:col>
      <xdr:colOff>460375</xdr:colOff>
      <xdr:row>41</xdr:row>
      <xdr:rowOff>28575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9BB2AD3-9E7E-4F2C-B7AC-56C69341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0.00567</cdr:x>
      <cdr:y>0.02083</cdr:y>
    </cdr:from>
    <cdr:to>
      <cdr:x>0.71624</cdr:x>
      <cdr:y>0.1713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0D625220-CCF8-9C95-823C-5ADA46808F51}"/>
            </a:ext>
          </a:extLst>
        </cdr:cNvPr>
        <cdr:cNvSpPr txBox="1"/>
      </cdr:nvSpPr>
      <cdr:spPr>
        <a:xfrm xmlns:a="http://schemas.openxmlformats.org/drawingml/2006/main">
          <a:off x="34106" y="55959"/>
          <a:ext cx="4277544" cy="4041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>
              <a:solidFill>
                <a:schemeClr val="bg1"/>
              </a:solidFill>
            </a:rPr>
            <a:t>Receitas de 2024</a:t>
          </a:r>
        </a:p>
      </cdr:txBody>
    </cdr:sp>
  </cdr:relSizeAnchor>
  <cdr:relSizeAnchor xmlns:cdr="http://schemas.openxmlformats.org/drawingml/2006/chartDrawing">
    <cdr:from>
      <cdr:x>0.37447</cdr:x>
      <cdr:y>3.72294E-7</cdr:y>
    </cdr:from>
    <cdr:to>
      <cdr:x>0.46704</cdr:x>
      <cdr:y>0.18322</cdr:y>
    </cdr:to>
    <cdr:pic>
      <cdr:nvPicPr>
        <cdr:cNvPr id="6" name="Gráfico 5" descr="Dinheiro com preenchimento sólido">
          <a:extLst xmlns:a="http://schemas.openxmlformats.org/drawingml/2006/main">
            <a:ext uri="{FF2B5EF4-FFF2-40B4-BE49-F238E27FC236}">
              <a16:creationId xmlns:a16="http://schemas.microsoft.com/office/drawing/2014/main" id="{7A3276E5-E848-A2A5-E82E-A99EA21381E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254249" y="1"/>
          <a:ext cx="557213" cy="49212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0.86389</cdr:x>
      <cdr:y>0</cdr:y>
    </cdr:from>
    <cdr:to>
      <cdr:x>1</cdr:x>
      <cdr:y>0.22685</cdr:y>
    </cdr:to>
    <cdr:pic>
      <cdr:nvPicPr>
        <cdr:cNvPr id="3" name="Gráfico 2" descr="Baú de tesouro com preenchimento sólido">
          <a:extLst xmlns:a="http://schemas.openxmlformats.org/drawingml/2006/main">
            <a:ext uri="{FF2B5EF4-FFF2-40B4-BE49-F238E27FC236}">
              <a16:creationId xmlns:a16="http://schemas.microsoft.com/office/drawing/2014/main" id="{FA724022-3092-6846-5AB1-FA1D2E2E290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949700" y="0"/>
          <a:ext cx="622300" cy="6223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0.6072</cdr:x>
      <cdr:y>0</cdr:y>
    </cdr:from>
    <cdr:to>
      <cdr:x>0.65301</cdr:x>
      <cdr:y>0.18462</cdr:y>
    </cdr:to>
    <cdr:pic>
      <cdr:nvPicPr>
        <cdr:cNvPr id="3" name="Gráfico 2" descr="Dinheiro voador com preenchimento sólido">
          <a:extLst xmlns:a="http://schemas.openxmlformats.org/drawingml/2006/main">
            <a:ext uri="{FF2B5EF4-FFF2-40B4-BE49-F238E27FC236}">
              <a16:creationId xmlns:a16="http://schemas.microsoft.com/office/drawing/2014/main" id="{4FBD005F-BE6F-7C50-7927-02534D68EC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564313" y="0"/>
          <a:ext cx="495300" cy="49530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a Katrine Rodrigues Macedo Araujo" refreshedDate="45673.73690625" createdVersion="8" refreshedVersion="8" minRefreshableVersion="3" recordCount="13" xr:uid="{E49A6410-55E4-49A9-9868-3EEC04F02160}">
  <cacheSource type="worksheet">
    <worksheetSource ref="B4:I17" sheet="Relatório de Despesas"/>
  </cacheSource>
  <cacheFields count="8">
    <cacheField name="DÉBITOS" numFmtId="0">
      <sharedItems containsBlank="1" count="13">
        <s v="Prestação Habitacional"/>
        <s v="Plano de Saúde"/>
        <s v="Cartao de Crédito"/>
        <s v="Gasolina"/>
        <s v="Fatura Celular"/>
        <s v="IPTU"/>
        <s v="Cartão Riachuelo"/>
        <s v="Seguro Carro"/>
        <s v="Seguro Residencial"/>
        <s v="Poupança"/>
        <s v="Almoço"/>
        <s v="Diversos"/>
        <m/>
      </sharedItems>
    </cacheField>
    <cacheField name="outubro, 2024" numFmtId="165">
      <sharedItems containsString="0" containsBlank="1" containsNumber="1" containsInteger="1" minValue="0" maxValue="3340"/>
    </cacheField>
    <cacheField name="novembro, 2024" numFmtId="165">
      <sharedItems containsString="0" containsBlank="1" containsNumber="1" minValue="0" maxValue="3340" count="12">
        <n v="3340"/>
        <n v="1230"/>
        <n v="2179"/>
        <n v="150"/>
        <n v="55.9"/>
        <n v="292.62"/>
        <n v="0"/>
        <n v="155"/>
        <n v="17"/>
        <n v="200"/>
        <n v="300"/>
        <m/>
      </sharedItems>
    </cacheField>
    <cacheField name="dezembro, 2024" numFmtId="165">
      <sharedItems containsString="0" containsBlank="1" containsNumber="1" minValue="0" maxValue="3340"/>
    </cacheField>
    <cacheField name="janeiro, 2025" numFmtId="165">
      <sharedItems containsNonDate="0" containsString="0" containsBlank="1" count="1">
        <m/>
      </sharedItems>
    </cacheField>
    <cacheField name="fevereiro, 2025" numFmtId="165">
      <sharedItems containsNonDate="0" containsString="0" containsBlank="1"/>
    </cacheField>
    <cacheField name="março, 2025" numFmtId="165">
      <sharedItems containsNonDate="0" containsString="0" containsBlank="1"/>
    </cacheField>
    <cacheField name="abril, 2025" numFmtId="16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gana Katrine Rodrigues Macedo Araujo" refreshedDate="45673.757773495374" createdVersion="8" refreshedVersion="8" minRefreshableVersion="3" recordCount="3" xr:uid="{9117E28D-31D3-4D64-AFB8-313F43578ACC}">
  <cacheSource type="worksheet">
    <worksheetSource ref="B20:E23" sheet="Relatório de Despesas"/>
  </cacheSource>
  <cacheFields count="4">
    <cacheField name="CRÉDITOS" numFmtId="0">
      <sharedItems count="3">
        <s v="Salário"/>
        <s v="Plano Saúde Reembolso"/>
        <s v="Prestação Reembolso"/>
      </sharedItems>
    </cacheField>
    <cacheField name="outubro, 2024" numFmtId="165">
      <sharedItems containsSemiMixedTypes="0" containsString="0" containsNumber="1" containsInteger="1" minValue="550" maxValue="7720"/>
    </cacheField>
    <cacheField name="novembro, 2024" numFmtId="165">
      <sharedItems containsSemiMixedTypes="0" containsString="0" containsNumber="1" containsInteger="1" minValue="550" maxValue="10200"/>
    </cacheField>
    <cacheField name="dezembro, 2024" numFmtId="165">
      <sharedItems containsSemiMixedTypes="0" containsString="0" containsNumber="1" containsInteger="1" minValue="550" maxValue="7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340"/>
    <x v="0"/>
    <n v="3340"/>
    <x v="0"/>
    <m/>
    <m/>
    <m/>
  </r>
  <r>
    <x v="1"/>
    <n v="1230"/>
    <x v="1"/>
    <n v="1230"/>
    <x v="0"/>
    <m/>
    <m/>
    <m/>
  </r>
  <r>
    <x v="2"/>
    <n v="2300"/>
    <x v="2"/>
    <n v="2400"/>
    <x v="0"/>
    <m/>
    <m/>
    <m/>
  </r>
  <r>
    <x v="3"/>
    <n v="560"/>
    <x v="3"/>
    <n v="560"/>
    <x v="0"/>
    <m/>
    <m/>
    <m/>
  </r>
  <r>
    <x v="4"/>
    <n v="112"/>
    <x v="4"/>
    <n v="54.9"/>
    <x v="0"/>
    <m/>
    <m/>
    <m/>
  </r>
  <r>
    <x v="5"/>
    <m/>
    <x v="5"/>
    <n v="0"/>
    <x v="0"/>
    <m/>
    <m/>
    <m/>
  </r>
  <r>
    <x v="6"/>
    <n v="0"/>
    <x v="6"/>
    <n v="0"/>
    <x v="0"/>
    <m/>
    <m/>
    <m/>
  </r>
  <r>
    <x v="7"/>
    <n v="155"/>
    <x v="7"/>
    <n v="155"/>
    <x v="0"/>
    <m/>
    <m/>
    <m/>
  </r>
  <r>
    <x v="8"/>
    <n v="17"/>
    <x v="8"/>
    <n v="17"/>
    <x v="0"/>
    <m/>
    <m/>
    <m/>
  </r>
  <r>
    <x v="9"/>
    <n v="200"/>
    <x v="9"/>
    <n v="200"/>
    <x v="0"/>
    <m/>
    <m/>
    <m/>
  </r>
  <r>
    <x v="10"/>
    <n v="161"/>
    <x v="6"/>
    <n v="251"/>
    <x v="0"/>
    <m/>
    <m/>
    <m/>
  </r>
  <r>
    <x v="11"/>
    <n v="100"/>
    <x v="10"/>
    <n v="300"/>
    <x v="0"/>
    <m/>
    <m/>
    <m/>
  </r>
  <r>
    <x v="12"/>
    <m/>
    <x v="11"/>
    <m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7720"/>
    <n v="10200"/>
    <n v="7380"/>
  </r>
  <r>
    <x v="1"/>
    <n v="550"/>
    <n v="550"/>
    <n v="550"/>
  </r>
  <r>
    <x v="2"/>
    <n v="1750"/>
    <n v="17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77D00-940D-4960-8B94-C747463DB8FF}" name="Tabela dinâmica4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1:D25" firstHeaderRow="0" firstDataRow="1" firstDataCol="1"/>
  <pivotFields count="4"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outubro, 2024" fld="1" baseField="0" baseItem="0"/>
    <dataField name="Soma de dezembro, 2024" fld="3" baseField="0" baseItem="0"/>
    <dataField name="Soma de novembro, 2024" fld="2" baseField="0" baseItem="0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95C35-78A4-48BB-8ACC-0CA1C08CF4CF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17" firstHeaderRow="0" firstDataRow="1" firstDataCol="1"/>
  <pivotFields count="8">
    <pivotField axis="axisRow" showAll="0">
      <items count="14">
        <item x="10"/>
        <item x="2"/>
        <item x="6"/>
        <item x="11"/>
        <item x="4"/>
        <item x="3"/>
        <item x="5"/>
        <item x="1"/>
        <item x="9"/>
        <item x="0"/>
        <item x="7"/>
        <item x="8"/>
        <item x="12"/>
        <item t="default"/>
      </items>
    </pivotField>
    <pivotField dataField="1" showAll="0"/>
    <pivotField dataField="1" showAll="0">
      <items count="13">
        <item x="6"/>
        <item x="8"/>
        <item x="4"/>
        <item x="3"/>
        <item x="7"/>
        <item x="9"/>
        <item x="5"/>
        <item x="10"/>
        <item x="1"/>
        <item x="2"/>
        <item x="0"/>
        <item x="1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outubro, 2024" fld="1" baseField="0" baseItem="0"/>
    <dataField name="Soma de dezembro, 2024" fld="3" baseField="0" baseItem="0"/>
    <dataField name="Soma de novembro, 2024" fld="2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ransporte" displayName="transporte" ref="B5:J18" headerRowCount="0" totalsRowCount="1">
  <tableColumns count="9">
    <tableColumn id="1" xr3:uid="{00000000-0010-0000-0000-000001000000}" name="Transporte" totalsRowLabel="TOTAL" totalsRowDxfId="8"/>
    <tableColumn id="11" xr3:uid="{00000000-0010-0000-0000-00000B000000}" name="Dia 1" totalsRowFunction="custom" totalsRowDxfId="7" dataCellStyle="Não digitar">
      <totalsRowFormula>SUBTOTAL(109,C5:C17)</totalsRowFormula>
    </tableColumn>
    <tableColumn id="12" xr3:uid="{00000000-0010-0000-0000-00000C000000}" name="Dia 2" totalsRowFunction="custom" totalsRowDxfId="6" dataCellStyle="Não digitar">
      <totalsRowFormula>SUBTOTAL(109,D5:D17)</totalsRowFormula>
    </tableColumn>
    <tableColumn id="17" xr3:uid="{00000000-0010-0000-0000-000011000000}" name="Dia 3" totalsRowFunction="custom" dataDxfId="18" totalsRowDxfId="5" dataCellStyle="Não digitar">
      <totalsRowFormula>SUBTOTAL(109,E5:E17)</totalsRowFormula>
    </tableColumn>
    <tableColumn id="13" xr3:uid="{00000000-0010-0000-0000-00000D000000}" name="Dia 4" totalsRowFunction="custom" totalsRowDxfId="4" dataCellStyle="Não digitar">
      <totalsRowFormula>SUBTOTAL(109,F5:F17)</totalsRowFormula>
    </tableColumn>
    <tableColumn id="14" xr3:uid="{00000000-0010-0000-0000-00000E000000}" name="Dia 5" totalsRowFunction="custom" totalsRowDxfId="3" dataCellStyle="Não digitar">
      <totalsRowFormula>SUBTOTAL(109,G5:G17)</totalsRowFormula>
    </tableColumn>
    <tableColumn id="15" xr3:uid="{00000000-0010-0000-0000-00000F000000}" name="Dia 6" totalsRowFunction="custom" totalsRowDxfId="2" dataCellStyle="Não digitar">
      <totalsRowFormula>SUBTOTAL(109,H5:H17)</totalsRowFormula>
    </tableColumn>
    <tableColumn id="16" xr3:uid="{00000000-0010-0000-0000-000010000000}" name="Dia 7" totalsRowFunction="custom" totalsRowDxfId="1" dataCellStyle="Não digitar">
      <totalsRowFormula>SUBTOTAL(109,I5:I17)</totalsRowFormula>
    </tableColumn>
    <tableColumn id="9" xr3:uid="{00000000-0010-0000-0000-000009000000}" name="Total" totalsRowFunction="custom" dataDxfId="28" totalsRowDxfId="0">
      <calculatedColumnFormula>SUM(transporte[[#This Row],[Dia 1]:[Dia 7]])</calculatedColumnFormula>
      <totalsRowFormula>SUBTOTAL(109,J5:J17)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de Transporte" altTextSummary="Lista de despesas de transporte para cada dia da semana de despesa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spedagemRefeições" displayName="HospedagemRefeições" ref="B21:J28" headerRowCount="0" totalsRowCount="1">
  <tableColumns count="9">
    <tableColumn id="1" xr3:uid="{00000000-0010-0000-0100-000001000000}" name="Hospedagem e Refeições" totalsRowLabel="TOTAL" dataDxfId="27" totalsRowDxfId="17"/>
    <tableColumn id="11" xr3:uid="{00000000-0010-0000-0100-00000B000000}" name="Dia 1" totalsRowFunction="sum" dataDxfId="26" totalsRowDxfId="16"/>
    <tableColumn id="14" xr3:uid="{00000000-0010-0000-0100-00000E000000}" name="Dia 2" totalsRowFunction="sum" dataDxfId="25" totalsRowDxfId="15"/>
    <tableColumn id="13" xr3:uid="{00000000-0010-0000-0100-00000D000000}" name="Dia 3" totalsRowFunction="sum" dataDxfId="24" totalsRowDxfId="14"/>
    <tableColumn id="17" xr3:uid="{00000000-0010-0000-0100-000011000000}" name="Dia 4" totalsRowFunction="sum" dataDxfId="23" totalsRowDxfId="13"/>
    <tableColumn id="16" xr3:uid="{00000000-0010-0000-0100-000010000000}" name="Dia 5" totalsRowFunction="sum" dataDxfId="22" totalsRowDxfId="12"/>
    <tableColumn id="15" xr3:uid="{00000000-0010-0000-0100-00000F000000}" name="Dia 6" totalsRowFunction="sum" dataDxfId="21" totalsRowDxfId="11"/>
    <tableColumn id="12" xr3:uid="{00000000-0010-0000-0100-00000C000000}" name="Dia 7" totalsRowFunction="sum" dataDxfId="20" totalsRowDxfId="10"/>
    <tableColumn id="9" xr3:uid="{00000000-0010-0000-0100-000009000000}" name="Total" totalsRowFunction="sum" dataDxfId="19" totalsRowDxfId="9">
      <calculatedColumnFormula>SUM(HospedagemRefeições[[#This Row],[Dia 1]:[Dia 7]])</calculatedColumn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com Hospedagem e Refeições" altTextSummary="Lista de despesas com hospedagem e refeições para cada dia da semana de despesas."/>
    </ext>
  </extLst>
</table>
</file>

<file path=xl/theme/theme1.xml><?xml version="1.0" encoding="utf-8"?>
<a:theme xmlns:a="http://schemas.openxmlformats.org/drawingml/2006/main" name="Office Theme">
  <a:themeElements>
    <a:clrScheme name="Expense Report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4D647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Expense Repor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1D6B-9286-4A3D-BFA4-144E28819B30}">
  <dimension ref="A3:D25"/>
  <sheetViews>
    <sheetView workbookViewId="0">
      <selection activeCell="F24" sqref="F24"/>
    </sheetView>
  </sheetViews>
  <sheetFormatPr defaultRowHeight="11.5" x14ac:dyDescent="0.25"/>
  <cols>
    <col min="1" max="1" width="20.8984375" bestFit="1" customWidth="1"/>
    <col min="2" max="2" width="21.19921875" bestFit="1" customWidth="1"/>
    <col min="3" max="3" width="23.19921875" bestFit="1" customWidth="1"/>
    <col min="4" max="8" width="23.3984375" bestFit="1" customWidth="1"/>
  </cols>
  <sheetData>
    <row r="3" spans="1:4" x14ac:dyDescent="0.25">
      <c r="A3" s="37" t="s">
        <v>27</v>
      </c>
      <c r="B3" s="2" t="s">
        <v>24</v>
      </c>
      <c r="C3" s="2" t="s">
        <v>26</v>
      </c>
      <c r="D3" s="2" t="s">
        <v>25</v>
      </c>
    </row>
    <row r="4" spans="1:4" x14ac:dyDescent="0.25">
      <c r="A4" s="38" t="s">
        <v>0</v>
      </c>
      <c r="B4" s="36">
        <v>161</v>
      </c>
      <c r="C4" s="36">
        <v>251</v>
      </c>
      <c r="D4" s="36">
        <v>0</v>
      </c>
    </row>
    <row r="5" spans="1:4" x14ac:dyDescent="0.25">
      <c r="A5" s="38" t="s">
        <v>8</v>
      </c>
      <c r="B5" s="36">
        <v>2300</v>
      </c>
      <c r="C5" s="36">
        <v>2400</v>
      </c>
      <c r="D5" s="36">
        <v>2179</v>
      </c>
    </row>
    <row r="6" spans="1:4" x14ac:dyDescent="0.25">
      <c r="A6" s="38" t="s">
        <v>11</v>
      </c>
      <c r="B6" s="36">
        <v>0</v>
      </c>
      <c r="C6" s="36">
        <v>0</v>
      </c>
      <c r="D6" s="36">
        <v>0</v>
      </c>
    </row>
    <row r="7" spans="1:4" x14ac:dyDescent="0.25">
      <c r="A7" s="38" t="s">
        <v>18</v>
      </c>
      <c r="B7" s="36">
        <v>100</v>
      </c>
      <c r="C7" s="36">
        <v>300</v>
      </c>
      <c r="D7" s="36">
        <v>300</v>
      </c>
    </row>
    <row r="8" spans="1:4" x14ac:dyDescent="0.25">
      <c r="A8" s="38" t="s">
        <v>9</v>
      </c>
      <c r="B8" s="36">
        <v>112</v>
      </c>
      <c r="C8" s="36">
        <v>54.9</v>
      </c>
      <c r="D8" s="36">
        <v>55.9</v>
      </c>
    </row>
    <row r="9" spans="1:4" x14ac:dyDescent="0.25">
      <c r="A9" s="38" t="s">
        <v>7</v>
      </c>
      <c r="B9" s="36">
        <v>560</v>
      </c>
      <c r="C9" s="36">
        <v>560</v>
      </c>
      <c r="D9" s="36">
        <v>150</v>
      </c>
    </row>
    <row r="10" spans="1:4" x14ac:dyDescent="0.25">
      <c r="A10" s="38" t="s">
        <v>10</v>
      </c>
      <c r="B10" s="36"/>
      <c r="C10" s="36">
        <v>0</v>
      </c>
      <c r="D10" s="36">
        <v>292.62</v>
      </c>
    </row>
    <row r="11" spans="1:4" x14ac:dyDescent="0.25">
      <c r="A11" s="38" t="s">
        <v>6</v>
      </c>
      <c r="B11" s="36">
        <v>1230</v>
      </c>
      <c r="C11" s="36">
        <v>1230</v>
      </c>
      <c r="D11" s="36">
        <v>1230</v>
      </c>
    </row>
    <row r="12" spans="1:4" x14ac:dyDescent="0.25">
      <c r="A12" s="38" t="s">
        <v>17</v>
      </c>
      <c r="B12" s="36">
        <v>200</v>
      </c>
      <c r="C12" s="36">
        <v>200</v>
      </c>
      <c r="D12" s="36">
        <v>200</v>
      </c>
    </row>
    <row r="13" spans="1:4" x14ac:dyDescent="0.25">
      <c r="A13" s="38" t="s">
        <v>5</v>
      </c>
      <c r="B13" s="36">
        <v>3340</v>
      </c>
      <c r="C13" s="36">
        <v>3340</v>
      </c>
      <c r="D13" s="36">
        <v>3340</v>
      </c>
    </row>
    <row r="14" spans="1:4" x14ac:dyDescent="0.25">
      <c r="A14" s="38" t="s">
        <v>14</v>
      </c>
      <c r="B14" s="36">
        <v>155</v>
      </c>
      <c r="C14" s="36">
        <v>155</v>
      </c>
      <c r="D14" s="36">
        <v>155</v>
      </c>
    </row>
    <row r="15" spans="1:4" x14ac:dyDescent="0.25">
      <c r="A15" s="38" t="s">
        <v>15</v>
      </c>
      <c r="B15" s="36">
        <v>17</v>
      </c>
      <c r="C15" s="36">
        <v>17</v>
      </c>
      <c r="D15" s="36">
        <v>17</v>
      </c>
    </row>
    <row r="16" spans="1:4" x14ac:dyDescent="0.25">
      <c r="A16" s="38" t="s">
        <v>28</v>
      </c>
      <c r="B16" s="36"/>
      <c r="C16" s="36"/>
      <c r="D16" s="36"/>
    </row>
    <row r="17" spans="1:4" x14ac:dyDescent="0.25">
      <c r="A17" s="38" t="s">
        <v>29</v>
      </c>
      <c r="B17" s="36">
        <v>8175</v>
      </c>
      <c r="C17" s="36">
        <v>8507.9</v>
      </c>
      <c r="D17" s="36">
        <v>7919.52</v>
      </c>
    </row>
    <row r="21" spans="1:4" x14ac:dyDescent="0.25">
      <c r="A21" s="37" t="s">
        <v>27</v>
      </c>
      <c r="B21" s="2" t="s">
        <v>24</v>
      </c>
      <c r="C21" s="2" t="s">
        <v>26</v>
      </c>
      <c r="D21" s="2" t="s">
        <v>25</v>
      </c>
    </row>
    <row r="22" spans="1:4" x14ac:dyDescent="0.25">
      <c r="A22" s="38" t="s">
        <v>19</v>
      </c>
      <c r="B22" s="36">
        <v>550</v>
      </c>
      <c r="C22" s="36">
        <v>550</v>
      </c>
      <c r="D22" s="36">
        <v>550</v>
      </c>
    </row>
    <row r="23" spans="1:4" x14ac:dyDescent="0.25">
      <c r="A23" s="38" t="s">
        <v>23</v>
      </c>
      <c r="B23" s="36">
        <v>1750</v>
      </c>
      <c r="C23" s="36">
        <v>1750</v>
      </c>
      <c r="D23" s="36">
        <v>1750</v>
      </c>
    </row>
    <row r="24" spans="1:4" x14ac:dyDescent="0.25">
      <c r="A24" s="38" t="s">
        <v>16</v>
      </c>
      <c r="B24" s="36">
        <v>7720</v>
      </c>
      <c r="C24" s="36">
        <v>7380</v>
      </c>
      <c r="D24" s="36">
        <v>10200</v>
      </c>
    </row>
    <row r="25" spans="1:4" x14ac:dyDescent="0.25">
      <c r="A25" s="38" t="s">
        <v>29</v>
      </c>
      <c r="B25" s="36">
        <v>10020</v>
      </c>
      <c r="C25" s="36">
        <v>9680</v>
      </c>
      <c r="D25" s="36">
        <v>12500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8"/>
  <sheetViews>
    <sheetView showGridLines="0" topLeftCell="A2" zoomScaleNormal="100" workbookViewId="0">
      <selection activeCell="F24" sqref="F24"/>
    </sheetView>
  </sheetViews>
  <sheetFormatPr defaultRowHeight="16.5" customHeight="1" x14ac:dyDescent="0.25"/>
  <cols>
    <col min="1" max="1" width="2" customWidth="1"/>
    <col min="2" max="2" width="24.19921875" customWidth="1"/>
    <col min="3" max="10" width="13.69921875" customWidth="1"/>
    <col min="11" max="11" width="1.3984375" customWidth="1"/>
  </cols>
  <sheetData>
    <row r="1" spans="1:10" s="8" customFormat="1" ht="31.5" customHeight="1" x14ac:dyDescent="0.25">
      <c r="A1" s="10"/>
      <c r="B1" s="10"/>
      <c r="C1" s="1"/>
      <c r="D1" s="1"/>
      <c r="E1" s="1"/>
      <c r="F1" s="1"/>
      <c r="G1" s="1"/>
      <c r="H1" s="1"/>
      <c r="I1" s="1"/>
      <c r="J1" s="1"/>
    </row>
    <row r="2" spans="1:10" ht="33.5" x14ac:dyDescent="0.7">
      <c r="C2" s="21" t="s">
        <v>3</v>
      </c>
    </row>
    <row r="3" spans="1:10" ht="16.5" customHeight="1" x14ac:dyDescent="0.25">
      <c r="C3" s="35"/>
      <c r="D3" s="35"/>
      <c r="E3" s="35"/>
      <c r="F3" s="35"/>
      <c r="G3" s="35"/>
      <c r="H3" s="35"/>
      <c r="I3" s="35"/>
    </row>
    <row r="4" spans="1:10" ht="16.5" customHeight="1" x14ac:dyDescent="0.25">
      <c r="B4" s="11" t="s">
        <v>12</v>
      </c>
      <c r="C4" s="19">
        <v>45566</v>
      </c>
      <c r="D4" s="19">
        <v>45597</v>
      </c>
      <c r="E4" s="19">
        <v>45627</v>
      </c>
      <c r="F4" s="19">
        <v>45658</v>
      </c>
      <c r="G4" s="19">
        <v>45689</v>
      </c>
      <c r="H4" s="19">
        <v>45717</v>
      </c>
      <c r="I4" s="19">
        <v>45748</v>
      </c>
      <c r="J4" s="13" t="s">
        <v>4</v>
      </c>
    </row>
    <row r="5" spans="1:10" ht="16.5" customHeight="1" x14ac:dyDescent="0.25">
      <c r="B5" s="12" t="s">
        <v>5</v>
      </c>
      <c r="C5" s="15">
        <v>3340</v>
      </c>
      <c r="D5" s="15">
        <v>3340</v>
      </c>
      <c r="E5" s="15">
        <v>3340</v>
      </c>
      <c r="F5" s="15"/>
      <c r="G5" s="15"/>
      <c r="H5" s="15"/>
      <c r="I5" s="15"/>
      <c r="J5" s="27">
        <f>SUM(transporte[[#This Row],[Dia 1]:[Dia 7]])</f>
        <v>10020</v>
      </c>
    </row>
    <row r="6" spans="1:10" ht="16.5" customHeight="1" x14ac:dyDescent="0.25">
      <c r="B6" s="12" t="s">
        <v>6</v>
      </c>
      <c r="C6" s="15">
        <v>1230</v>
      </c>
      <c r="D6" s="15">
        <v>1230</v>
      </c>
      <c r="E6" s="15">
        <v>1230</v>
      </c>
      <c r="F6" s="15"/>
      <c r="G6" s="15"/>
      <c r="H6" s="15"/>
      <c r="I6" s="15"/>
      <c r="J6" s="27">
        <f>SUM(transporte[[#This Row],[Dia 1]:[Dia 7]])</f>
        <v>3690</v>
      </c>
    </row>
    <row r="7" spans="1:10" ht="16.5" customHeight="1" x14ac:dyDescent="0.25">
      <c r="B7" s="12" t="s">
        <v>8</v>
      </c>
      <c r="C7" s="15">
        <v>2300</v>
      </c>
      <c r="D7" s="15">
        <v>2179</v>
      </c>
      <c r="E7" s="15">
        <v>2400</v>
      </c>
      <c r="F7" s="15"/>
      <c r="G7" s="15"/>
      <c r="H7" s="15"/>
      <c r="I7" s="15"/>
      <c r="J7" s="27">
        <f>SUM(transporte[[#This Row],[Dia 1]:[Dia 7]])</f>
        <v>6879</v>
      </c>
    </row>
    <row r="8" spans="1:10" ht="16.5" customHeight="1" x14ac:dyDescent="0.25">
      <c r="B8" s="12" t="s">
        <v>7</v>
      </c>
      <c r="C8" s="15">
        <f>140*4</f>
        <v>560</v>
      </c>
      <c r="D8" s="15">
        <v>150</v>
      </c>
      <c r="E8" s="15">
        <v>560</v>
      </c>
      <c r="F8" s="15"/>
      <c r="G8" s="15"/>
      <c r="H8" s="15"/>
      <c r="I8" s="15"/>
      <c r="J8" s="27">
        <f>SUM(transporte[[#This Row],[Dia 1]:[Dia 7]])</f>
        <v>1270</v>
      </c>
    </row>
    <row r="9" spans="1:10" ht="16.5" customHeight="1" x14ac:dyDescent="0.25">
      <c r="B9" s="12" t="s">
        <v>9</v>
      </c>
      <c r="C9" s="15">
        <v>112</v>
      </c>
      <c r="D9" s="15">
        <v>55.9</v>
      </c>
      <c r="E9" s="15">
        <v>54.9</v>
      </c>
      <c r="F9" s="15"/>
      <c r="G9" s="15"/>
      <c r="H9" s="15"/>
      <c r="I9" s="15"/>
      <c r="J9" s="27">
        <f>SUM(transporte[[#This Row],[Dia 1]:[Dia 7]])</f>
        <v>222.8</v>
      </c>
    </row>
    <row r="10" spans="1:10" ht="16.5" customHeight="1" x14ac:dyDescent="0.25">
      <c r="B10" s="12" t="s">
        <v>10</v>
      </c>
      <c r="C10" s="15"/>
      <c r="D10" s="15">
        <f>146.97+145.65</f>
        <v>292.62</v>
      </c>
      <c r="E10" s="15">
        <v>0</v>
      </c>
      <c r="F10" s="15"/>
      <c r="G10" s="15"/>
      <c r="H10" s="15"/>
      <c r="I10" s="15"/>
      <c r="J10" s="27">
        <f>SUM(transporte[[#This Row],[Dia 1]:[Dia 7]])</f>
        <v>292.62</v>
      </c>
    </row>
    <row r="11" spans="1:10" ht="16.5" customHeight="1" x14ac:dyDescent="0.25">
      <c r="B11" s="12" t="s">
        <v>11</v>
      </c>
      <c r="C11" s="15">
        <v>0</v>
      </c>
      <c r="D11" s="15">
        <v>0</v>
      </c>
      <c r="E11" s="15">
        <v>0</v>
      </c>
      <c r="F11" s="15"/>
      <c r="G11" s="15"/>
      <c r="H11" s="15"/>
      <c r="I11" s="15"/>
      <c r="J11" s="27">
        <f>SUM(transporte[[#This Row],[Dia 1]:[Dia 7]])</f>
        <v>0</v>
      </c>
    </row>
    <row r="12" spans="1:10" s="2" customFormat="1" ht="16.5" customHeight="1" x14ac:dyDescent="0.25">
      <c r="B12" s="12" t="s">
        <v>14</v>
      </c>
      <c r="C12" s="15">
        <v>155</v>
      </c>
      <c r="D12" s="15">
        <v>155</v>
      </c>
      <c r="E12" s="15">
        <v>155</v>
      </c>
      <c r="F12" s="15"/>
      <c r="G12" s="15"/>
      <c r="H12" s="15"/>
      <c r="I12" s="15"/>
      <c r="J12" s="27">
        <f>SUM(transporte[[#This Row],[Dia 1]:[Dia 7]])</f>
        <v>465</v>
      </c>
    </row>
    <row r="13" spans="1:10" s="2" customFormat="1" ht="16.5" customHeight="1" x14ac:dyDescent="0.25">
      <c r="B13" s="12" t="s">
        <v>15</v>
      </c>
      <c r="C13" s="15">
        <v>17</v>
      </c>
      <c r="D13" s="15">
        <v>17</v>
      </c>
      <c r="E13" s="15">
        <v>17</v>
      </c>
      <c r="F13" s="15"/>
      <c r="G13" s="15"/>
      <c r="H13" s="15"/>
      <c r="I13" s="15"/>
      <c r="J13" s="27">
        <f>SUM(transporte[[#This Row],[Dia 1]:[Dia 7]])</f>
        <v>51</v>
      </c>
    </row>
    <row r="14" spans="1:10" s="2" customFormat="1" ht="16.5" customHeight="1" x14ac:dyDescent="0.25">
      <c r="B14" s="12" t="s">
        <v>17</v>
      </c>
      <c r="C14" s="15">
        <v>200</v>
      </c>
      <c r="D14" s="15">
        <v>200</v>
      </c>
      <c r="E14" s="15">
        <v>200</v>
      </c>
      <c r="F14" s="15"/>
      <c r="G14" s="15"/>
      <c r="H14" s="15"/>
      <c r="I14" s="15"/>
      <c r="J14" s="27">
        <f>SUM(transporte[[#This Row],[Dia 1]:[Dia 7]])</f>
        <v>600</v>
      </c>
    </row>
    <row r="15" spans="1:10" s="2" customFormat="1" ht="16.5" customHeight="1" x14ac:dyDescent="0.25">
      <c r="B15" s="12" t="s">
        <v>0</v>
      </c>
      <c r="C15" s="15">
        <f>23*7</f>
        <v>161</v>
      </c>
      <c r="D15" s="15">
        <v>0</v>
      </c>
      <c r="E15" s="15">
        <v>251</v>
      </c>
      <c r="F15" s="15"/>
      <c r="G15" s="15"/>
      <c r="H15" s="15"/>
      <c r="I15" s="15"/>
      <c r="J15" s="27">
        <f>SUM(transporte[[#This Row],[Dia 1]:[Dia 7]])</f>
        <v>412</v>
      </c>
    </row>
    <row r="16" spans="1:10" s="2" customFormat="1" ht="16.5" customHeight="1" x14ac:dyDescent="0.25">
      <c r="B16" s="12" t="s">
        <v>18</v>
      </c>
      <c r="C16" s="15">
        <v>100</v>
      </c>
      <c r="D16" s="15">
        <v>300</v>
      </c>
      <c r="E16" s="15">
        <v>300</v>
      </c>
      <c r="F16" s="15"/>
      <c r="G16" s="15"/>
      <c r="H16" s="15"/>
      <c r="I16" s="15"/>
      <c r="J16" s="27">
        <f>SUM(transporte[[#This Row],[Dia 1]:[Dia 7]])</f>
        <v>700</v>
      </c>
    </row>
    <row r="17" spans="2:10" ht="16.5" customHeight="1" x14ac:dyDescent="0.25">
      <c r="B17" s="12"/>
      <c r="C17" s="15"/>
      <c r="D17" s="15"/>
      <c r="E17" s="20"/>
      <c r="F17" s="15"/>
      <c r="G17" s="15"/>
      <c r="H17" s="15"/>
      <c r="I17" s="15"/>
      <c r="J17" s="27">
        <f>SUM(transporte[[#This Row],[Dia 1]:[Dia 7]])</f>
        <v>0</v>
      </c>
    </row>
    <row r="18" spans="2:10" ht="16.5" customHeight="1" x14ac:dyDescent="0.25">
      <c r="B18" s="22" t="s">
        <v>4</v>
      </c>
      <c r="C18" s="23">
        <f t="shared" ref="C18:J18" si="0">SUBTOTAL(109,C5:C17)</f>
        <v>8175</v>
      </c>
      <c r="D18" s="23">
        <f t="shared" si="0"/>
        <v>7919.5199999999995</v>
      </c>
      <c r="E18" s="23">
        <f t="shared" si="0"/>
        <v>8507.9</v>
      </c>
      <c r="F18" s="23">
        <f t="shared" si="0"/>
        <v>0</v>
      </c>
      <c r="G18" s="23">
        <f t="shared" si="0"/>
        <v>0</v>
      </c>
      <c r="H18" s="23">
        <f t="shared" si="0"/>
        <v>0</v>
      </c>
      <c r="I18" s="23">
        <f t="shared" si="0"/>
        <v>0</v>
      </c>
      <c r="J18" s="23">
        <f t="shared" si="0"/>
        <v>24602.42</v>
      </c>
    </row>
    <row r="19" spans="2:10" ht="16.5" customHeight="1" x14ac:dyDescent="0.25">
      <c r="B19" s="28"/>
      <c r="C19" s="28"/>
      <c r="D19" s="28"/>
      <c r="E19" s="28"/>
      <c r="F19" s="28"/>
      <c r="G19" s="28"/>
      <c r="H19" s="28"/>
      <c r="I19" s="28"/>
      <c r="J19" s="28"/>
    </row>
    <row r="20" spans="2:10" ht="16.5" customHeight="1" x14ac:dyDescent="0.25">
      <c r="B20" s="11" t="s">
        <v>13</v>
      </c>
      <c r="C20" s="19">
        <v>45566</v>
      </c>
      <c r="D20" s="19">
        <v>45597</v>
      </c>
      <c r="E20" s="19">
        <v>45627</v>
      </c>
      <c r="F20" s="19">
        <v>45658</v>
      </c>
      <c r="G20" s="19">
        <v>45689</v>
      </c>
      <c r="H20" s="19">
        <v>45717</v>
      </c>
      <c r="I20" s="19">
        <v>45748</v>
      </c>
    </row>
    <row r="21" spans="2:10" s="2" customFormat="1" ht="16.5" customHeight="1" x14ac:dyDescent="0.25">
      <c r="B21" s="12" t="s">
        <v>16</v>
      </c>
      <c r="C21" s="17">
        <v>7720</v>
      </c>
      <c r="D21" s="17">
        <v>10200</v>
      </c>
      <c r="E21" s="17">
        <v>7380</v>
      </c>
      <c r="F21" s="17"/>
      <c r="G21" s="17"/>
      <c r="H21" s="17"/>
      <c r="I21" s="17"/>
      <c r="J21" s="26">
        <f>SUM(HospedagemRefeições[[#This Row],[Dia 1]:[Dia 7]])</f>
        <v>25300</v>
      </c>
    </row>
    <row r="22" spans="2:10" ht="16.5" customHeight="1" x14ac:dyDescent="0.25">
      <c r="B22" s="12" t="s">
        <v>19</v>
      </c>
      <c r="C22" s="17">
        <v>550</v>
      </c>
      <c r="D22" s="17">
        <v>550</v>
      </c>
      <c r="E22" s="17">
        <v>550</v>
      </c>
      <c r="F22" s="17"/>
      <c r="G22" s="17"/>
      <c r="H22" s="17"/>
      <c r="I22" s="17"/>
      <c r="J22" s="26">
        <f>SUM(HospedagemRefeições[[#This Row],[Dia 1]:[Dia 7]])</f>
        <v>1650</v>
      </c>
    </row>
    <row r="23" spans="2:10" ht="16.5" customHeight="1" x14ac:dyDescent="0.25">
      <c r="B23" s="12" t="s">
        <v>23</v>
      </c>
      <c r="C23" s="17">
        <v>1750</v>
      </c>
      <c r="D23" s="17">
        <v>1750</v>
      </c>
      <c r="E23" s="17">
        <v>1750</v>
      </c>
      <c r="F23" s="17"/>
      <c r="G23" s="17"/>
      <c r="H23" s="17"/>
      <c r="I23" s="17"/>
      <c r="J23" s="26">
        <f>SUM(HospedagemRefeições[[#This Row],[Dia 1]:[Dia 7]])</f>
        <v>5250</v>
      </c>
    </row>
    <row r="24" spans="2:10" ht="16.5" customHeight="1" x14ac:dyDescent="0.25">
      <c r="B24" s="12"/>
      <c r="C24" s="17"/>
      <c r="D24" s="17"/>
      <c r="E24" s="17"/>
      <c r="F24" s="17"/>
      <c r="G24" s="17"/>
      <c r="H24" s="17"/>
      <c r="I24" s="17"/>
      <c r="J24" s="26">
        <f>SUM(HospedagemRefeições[[#This Row],[Dia 1]:[Dia 7]])</f>
        <v>0</v>
      </c>
    </row>
    <row r="25" spans="2:10" ht="16.5" customHeight="1" x14ac:dyDescent="0.25">
      <c r="B25" s="12"/>
      <c r="C25" s="17"/>
      <c r="D25" s="17"/>
      <c r="E25" s="17"/>
      <c r="F25" s="17"/>
      <c r="G25" s="17"/>
      <c r="H25" s="17"/>
      <c r="I25" s="17"/>
      <c r="J25" s="26">
        <f>SUM(HospedagemRefeições[[#This Row],[Dia 1]:[Dia 7]])</f>
        <v>0</v>
      </c>
    </row>
    <row r="26" spans="2:10" ht="16.5" customHeight="1" x14ac:dyDescent="0.25">
      <c r="B26" s="12"/>
      <c r="C26" s="17"/>
      <c r="D26" s="17"/>
      <c r="E26" s="17"/>
      <c r="F26" s="17"/>
      <c r="G26" s="17"/>
      <c r="H26" s="17"/>
      <c r="I26" s="17"/>
      <c r="J26" s="26">
        <f>SUM(HospedagemRefeições[[#This Row],[Dia 1]:[Dia 7]])</f>
        <v>0</v>
      </c>
    </row>
    <row r="27" spans="2:10" ht="16.5" customHeight="1" x14ac:dyDescent="0.25">
      <c r="B27" s="12"/>
      <c r="C27" s="17"/>
      <c r="D27" s="17"/>
      <c r="E27" s="17"/>
      <c r="F27" s="17"/>
      <c r="G27" s="17"/>
      <c r="H27" s="17"/>
      <c r="I27" s="17"/>
      <c r="J27" s="26">
        <f>SUM(HospedagemRefeições[[#This Row],[Dia 1]:[Dia 7]])</f>
        <v>0</v>
      </c>
    </row>
    <row r="28" spans="2:10" ht="19.5" customHeight="1" x14ac:dyDescent="0.25">
      <c r="B28" s="14" t="s">
        <v>4</v>
      </c>
      <c r="C28" s="16">
        <f>SUBTOTAL(109,HospedagemRefeições[Dia 1])</f>
        <v>10020</v>
      </c>
      <c r="D28" s="16">
        <f>SUBTOTAL(109,HospedagemRefeições[Dia 2])</f>
        <v>12500</v>
      </c>
      <c r="E28" s="16">
        <f>SUBTOTAL(109,HospedagemRefeições[Dia 3])</f>
        <v>9680</v>
      </c>
      <c r="F28" s="16">
        <f>SUBTOTAL(109,HospedagemRefeições[Dia 4])</f>
        <v>0</v>
      </c>
      <c r="G28" s="16">
        <f>SUBTOTAL(109,HospedagemRefeições[Dia 5])</f>
        <v>0</v>
      </c>
      <c r="H28" s="16">
        <f>SUBTOTAL(109,HospedagemRefeições[Dia 6])</f>
        <v>0</v>
      </c>
      <c r="I28" s="16">
        <f>SUBTOTAL(109,HospedagemRefeições[Dia 7])</f>
        <v>0</v>
      </c>
      <c r="J28" s="16">
        <f>SUBTOTAL(109,HospedagemRefeições[Total])</f>
        <v>32200</v>
      </c>
    </row>
    <row r="29" spans="2:10" ht="19.5" customHeight="1" x14ac:dyDescent="0.25">
      <c r="B29" s="28"/>
      <c r="C29" s="28"/>
      <c r="D29" s="28"/>
      <c r="E29" s="28"/>
      <c r="F29" s="28"/>
      <c r="G29" s="28"/>
      <c r="H29" s="28"/>
      <c r="I29" s="28"/>
      <c r="J29" s="28"/>
    </row>
    <row r="30" spans="2:10" ht="19.5" customHeight="1" x14ac:dyDescent="0.25">
      <c r="B30" s="24" t="s">
        <v>1</v>
      </c>
      <c r="C30" s="25">
        <f>HospedagemRefeições[[#Totals],[Dia 1]]-transporte[[#Totals],[Dia 1]]</f>
        <v>1845</v>
      </c>
      <c r="D30" s="25">
        <f>HospedagemRefeições[[#Totals],[Dia 2]]-transporte[[#Totals],[Dia 2]]</f>
        <v>4580.4800000000005</v>
      </c>
      <c r="E30" s="25">
        <f>HospedagemRefeições[[#Totals],[Dia 3]]-transporte[[#Totals],[Dia 3]]</f>
        <v>1172.1000000000004</v>
      </c>
      <c r="F30" s="25">
        <f>HospedagemRefeições[[#Totals],[Dia 4]]-transporte[[#Totals],[Dia 4]]</f>
        <v>0</v>
      </c>
      <c r="G30" s="25">
        <f>HospedagemRefeições[[#Totals],[Dia 5]]-transporte[[#Totals],[Dia 5]]</f>
        <v>0</v>
      </c>
      <c r="H30" s="25">
        <f>HospedagemRefeições[[#Totals],[Dia 6]]-transporte[[#Totals],[Dia 6]]</f>
        <v>0</v>
      </c>
      <c r="I30" s="25">
        <f>HospedagemRefeições[[#Totals],[Dia 7]]-transporte[[#Totals],[Dia 7]]</f>
        <v>0</v>
      </c>
      <c r="J30" s="25">
        <f>HospedagemRefeições[[#Totals],[Total]]-transporte[[#Totals],[Total]]</f>
        <v>7597.5800000000017</v>
      </c>
    </row>
    <row r="31" spans="2:10" ht="19.5" customHeight="1" x14ac:dyDescent="0.25"/>
    <row r="32" spans="2:10" ht="19.5" customHeight="1" x14ac:dyDescent="0.25">
      <c r="J32" s="13" t="s">
        <v>22</v>
      </c>
    </row>
    <row r="33" spans="2:10" ht="16.5" customHeight="1" x14ac:dyDescent="0.25">
      <c r="B33" s="7"/>
      <c r="C33" s="5"/>
      <c r="D33" s="5"/>
      <c r="E33" s="6"/>
      <c r="I33" s="3"/>
      <c r="J33" s="3">
        <f>transporte[[#Totals],[Total]]</f>
        <v>24602.42</v>
      </c>
    </row>
    <row r="34" spans="2:10" ht="16.5" customHeight="1" x14ac:dyDescent="0.25">
      <c r="B34" s="29"/>
      <c r="C34" s="30"/>
      <c r="D34" s="30"/>
      <c r="E34" s="31"/>
      <c r="J34" s="13" t="s">
        <v>21</v>
      </c>
    </row>
    <row r="35" spans="2:10" ht="16.5" customHeight="1" x14ac:dyDescent="0.25">
      <c r="B35" s="29"/>
      <c r="C35" s="30"/>
      <c r="D35" s="30"/>
      <c r="E35" s="31"/>
      <c r="I35" s="3"/>
      <c r="J35" s="18">
        <f>HospedagemRefeições[[#Totals],[Total]]</f>
        <v>32200</v>
      </c>
    </row>
    <row r="36" spans="2:10" ht="16.5" customHeight="1" x14ac:dyDescent="0.25">
      <c r="B36" s="29"/>
      <c r="C36" s="30"/>
      <c r="D36" s="30"/>
      <c r="E36" s="31"/>
      <c r="J36" s="13" t="s">
        <v>20</v>
      </c>
    </row>
    <row r="37" spans="2:10" ht="16.5" customHeight="1" x14ac:dyDescent="0.25">
      <c r="B37" s="32"/>
      <c r="C37" s="33"/>
      <c r="D37" s="33"/>
      <c r="E37" s="34"/>
      <c r="I37" s="3"/>
      <c r="J37" s="9">
        <f>J35-J33</f>
        <v>7597.5800000000017</v>
      </c>
    </row>
    <row r="38" spans="2:10" ht="16.5" customHeight="1" x14ac:dyDescent="0.25">
      <c r="J38" s="4" t="s">
        <v>2</v>
      </c>
    </row>
  </sheetData>
  <mergeCells count="4">
    <mergeCell ref="B19:J19"/>
    <mergeCell ref="B29:J29"/>
    <mergeCell ref="B34:E37"/>
    <mergeCell ref="C3:I3"/>
  </mergeCells>
  <printOptions horizontalCentered="1"/>
  <pageMargins left="0.4" right="0.4" top="0.8" bottom="0.5" header="0.5" footer="0.5"/>
  <pageSetup paperSize="9" fitToHeight="0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CA9B-C1C5-442B-9629-4D04E4956665}">
  <dimension ref="A1:C1"/>
  <sheetViews>
    <sheetView showGridLines="0" showRowColHeaders="0" tabSelected="1" zoomScale="80" zoomScaleNormal="80" workbookViewId="0">
      <selection activeCell="Y12" sqref="Y12"/>
    </sheetView>
  </sheetViews>
  <sheetFormatPr defaultRowHeight="11.5" x14ac:dyDescent="0.25"/>
  <cols>
    <col min="1" max="1" width="9.59765625" style="40" customWidth="1"/>
    <col min="2" max="16384" width="8.796875" style="39"/>
  </cols>
  <sheetData>
    <row r="1" spans="3:3" s="40" customFormat="1" ht="79" customHeight="1" x14ac:dyDescent="0.25">
      <c r="C1" s="41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e5d022ff-4ce9-4922-b5a4-f245e35e2aac" xsi:nil="true"/>
    <AssetExpire xmlns="e5d022ff-4ce9-4922-b5a4-f245e35e2aac">2029-01-01T08:00:00+00:00</AssetExpire>
    <CampaignTagsTaxHTField0 xmlns="e5d022ff-4ce9-4922-b5a4-f245e35e2aac">
      <Terms xmlns="http://schemas.microsoft.com/office/infopath/2007/PartnerControls"/>
    </CampaignTagsTaxHTField0>
    <IntlLangReviewDate xmlns="e5d022ff-4ce9-4922-b5a4-f245e35e2aac" xsi:nil="true"/>
    <TPFriendlyName xmlns="e5d022ff-4ce9-4922-b5a4-f245e35e2aac" xsi:nil="true"/>
    <IntlLangReview xmlns="e5d022ff-4ce9-4922-b5a4-f245e35e2aac">false</IntlLangReview>
    <LocLastLocAttemptVersionLookup xmlns="e5d022ff-4ce9-4922-b5a4-f245e35e2aac">856625</LocLastLocAttemptVersionLookup>
    <PolicheckWords xmlns="e5d022ff-4ce9-4922-b5a4-f245e35e2aac" xsi:nil="true"/>
    <SubmitterId xmlns="e5d022ff-4ce9-4922-b5a4-f245e35e2aac" xsi:nil="true"/>
    <AcquiredFrom xmlns="e5d022ff-4ce9-4922-b5a4-f245e35e2aac">Internal MS</AcquiredFrom>
    <EditorialStatus xmlns="e5d022ff-4ce9-4922-b5a4-f245e35e2aac">Complete</EditorialStatus>
    <Markets xmlns="e5d022ff-4ce9-4922-b5a4-f245e35e2aac"/>
    <OriginAsset xmlns="e5d022ff-4ce9-4922-b5a4-f245e35e2aac" xsi:nil="true"/>
    <AssetStart xmlns="e5d022ff-4ce9-4922-b5a4-f245e35e2aac">2012-09-19T11:17:00+00:00</AssetStart>
    <FriendlyTitle xmlns="e5d022ff-4ce9-4922-b5a4-f245e35e2aac" xsi:nil="true"/>
    <MarketSpecific xmlns="e5d022ff-4ce9-4922-b5a4-f245e35e2aac">false</MarketSpecific>
    <TPNamespace xmlns="e5d022ff-4ce9-4922-b5a4-f245e35e2aac" xsi:nil="true"/>
    <PublishStatusLookup xmlns="e5d022ff-4ce9-4922-b5a4-f245e35e2aac">
      <Value>466619</Value>
    </PublishStatusLookup>
    <APAuthor xmlns="e5d022ff-4ce9-4922-b5a4-f245e35e2aac">
      <UserInfo>
        <DisplayName>REDMOND\matthos</DisplayName>
        <AccountId>59</AccountId>
        <AccountType/>
      </UserInfo>
    </APAuthor>
    <TPCommandLine xmlns="e5d022ff-4ce9-4922-b5a4-f245e35e2aac" xsi:nil="true"/>
    <IntlLangReviewer xmlns="e5d022ff-4ce9-4922-b5a4-f245e35e2aac" xsi:nil="true"/>
    <OpenTemplate xmlns="e5d022ff-4ce9-4922-b5a4-f245e35e2aac">true</OpenTemplate>
    <CSXSubmissionDate xmlns="e5d022ff-4ce9-4922-b5a4-f245e35e2aac" xsi:nil="true"/>
    <TaxCatchAll xmlns="e5d022ff-4ce9-4922-b5a4-f245e35e2aac"/>
    <Manager xmlns="e5d022ff-4ce9-4922-b5a4-f245e35e2aac" xsi:nil="true"/>
    <NumericId xmlns="e5d022ff-4ce9-4922-b5a4-f245e35e2aac" xsi:nil="true"/>
    <ParentAssetId xmlns="e5d022ff-4ce9-4922-b5a4-f245e35e2aac" xsi:nil="true"/>
    <OriginalSourceMarket xmlns="e5d022ff-4ce9-4922-b5a4-f245e35e2aac">english</OriginalSourceMarket>
    <ApprovalStatus xmlns="e5d022ff-4ce9-4922-b5a4-f245e35e2aac">InProgress</ApprovalStatus>
    <TPComponent xmlns="e5d022ff-4ce9-4922-b5a4-f245e35e2aac" xsi:nil="true"/>
    <EditorialTags xmlns="e5d022ff-4ce9-4922-b5a4-f245e35e2aac" xsi:nil="true"/>
    <TPExecutable xmlns="e5d022ff-4ce9-4922-b5a4-f245e35e2aac" xsi:nil="true"/>
    <TPLaunchHelpLink xmlns="e5d022ff-4ce9-4922-b5a4-f245e35e2aac" xsi:nil="true"/>
    <LocComments xmlns="e5d022ff-4ce9-4922-b5a4-f245e35e2aac" xsi:nil="true"/>
    <LocRecommendedHandoff xmlns="e5d022ff-4ce9-4922-b5a4-f245e35e2aac" xsi:nil="true"/>
    <SourceTitle xmlns="e5d022ff-4ce9-4922-b5a4-f245e35e2aac" xsi:nil="true"/>
    <CSXUpdate xmlns="e5d022ff-4ce9-4922-b5a4-f245e35e2aac">false</CSXUpdate>
    <IntlLocPriority xmlns="e5d022ff-4ce9-4922-b5a4-f245e35e2aac" xsi:nil="true"/>
    <UAProjectedTotalWords xmlns="e5d022ff-4ce9-4922-b5a4-f245e35e2aac" xsi:nil="true"/>
    <AssetType xmlns="e5d022ff-4ce9-4922-b5a4-f245e35e2aac">TP</AssetType>
    <MachineTranslated xmlns="e5d022ff-4ce9-4922-b5a4-f245e35e2aac">false</MachineTranslated>
    <OutputCachingOn xmlns="e5d022ff-4ce9-4922-b5a4-f245e35e2aac">false</OutputCachingOn>
    <TemplateStatus xmlns="e5d022ff-4ce9-4922-b5a4-f245e35e2aac">Complete</TemplateStatus>
    <IsSearchable xmlns="e5d022ff-4ce9-4922-b5a4-f245e35e2aac">true</IsSearchable>
    <ContentItem xmlns="e5d022ff-4ce9-4922-b5a4-f245e35e2aac" xsi:nil="true"/>
    <HandoffToMSDN xmlns="e5d022ff-4ce9-4922-b5a4-f245e35e2aac" xsi:nil="true"/>
    <ShowIn xmlns="e5d022ff-4ce9-4922-b5a4-f245e35e2aac">Show everywhere</ShowIn>
    <ThumbnailAssetId xmlns="e5d022ff-4ce9-4922-b5a4-f245e35e2aac" xsi:nil="true"/>
    <UALocComments xmlns="e5d022ff-4ce9-4922-b5a4-f245e35e2aac" xsi:nil="true"/>
    <UALocRecommendation xmlns="e5d022ff-4ce9-4922-b5a4-f245e35e2aac">Localize</UALocRecommendation>
    <LastModifiedDateTime xmlns="e5d022ff-4ce9-4922-b5a4-f245e35e2aac" xsi:nil="true"/>
    <LegacyData xmlns="e5d022ff-4ce9-4922-b5a4-f245e35e2aac" xsi:nil="true"/>
    <LocManualTestRequired xmlns="e5d022ff-4ce9-4922-b5a4-f245e35e2aac">false</LocManualTestRequired>
    <LocMarketGroupTiers2 xmlns="e5d022ff-4ce9-4922-b5a4-f245e35e2aac" xsi:nil="true"/>
    <ClipArtFilename xmlns="e5d022ff-4ce9-4922-b5a4-f245e35e2aac" xsi:nil="true"/>
    <TPApplication xmlns="e5d022ff-4ce9-4922-b5a4-f245e35e2aac" xsi:nil="true"/>
    <CSXHash xmlns="e5d022ff-4ce9-4922-b5a4-f245e35e2aac" xsi:nil="true"/>
    <DirectSourceMarket xmlns="e5d022ff-4ce9-4922-b5a4-f245e35e2aac">english</DirectSourceMarket>
    <PrimaryImageGen xmlns="e5d022ff-4ce9-4922-b5a4-f245e35e2aac">false</PrimaryImageGen>
    <PlannedPubDate xmlns="e5d022ff-4ce9-4922-b5a4-f245e35e2aac" xsi:nil="true"/>
    <CSXSubmissionMarket xmlns="e5d022ff-4ce9-4922-b5a4-f245e35e2aac" xsi:nil="true"/>
    <Downloads xmlns="e5d022ff-4ce9-4922-b5a4-f245e35e2aac">0</Downloads>
    <ArtSampleDocs xmlns="e5d022ff-4ce9-4922-b5a4-f245e35e2aac" xsi:nil="true"/>
    <TrustLevel xmlns="e5d022ff-4ce9-4922-b5a4-f245e35e2aac">1 Microsoft Managed Content</TrustLevel>
    <BlockPublish xmlns="e5d022ff-4ce9-4922-b5a4-f245e35e2aac">false</BlockPublish>
    <TPLaunchHelpLinkType xmlns="e5d022ff-4ce9-4922-b5a4-f245e35e2aac">Template</TPLaunchHelpLinkType>
    <LocalizationTagsTaxHTField0 xmlns="e5d022ff-4ce9-4922-b5a4-f245e35e2aac">
      <Terms xmlns="http://schemas.microsoft.com/office/infopath/2007/PartnerControls"/>
    </LocalizationTagsTaxHTField0>
    <BusinessGroup xmlns="e5d022ff-4ce9-4922-b5a4-f245e35e2aac" xsi:nil="true"/>
    <Providers xmlns="e5d022ff-4ce9-4922-b5a4-f245e35e2aac" xsi:nil="true"/>
    <TemplateTemplateType xmlns="e5d022ff-4ce9-4922-b5a4-f245e35e2aac">Excel Spreadsheet Template</TemplateTemplateType>
    <TimesCloned xmlns="e5d022ff-4ce9-4922-b5a4-f245e35e2aac" xsi:nil="true"/>
    <TPAppVersion xmlns="e5d022ff-4ce9-4922-b5a4-f245e35e2aac" xsi:nil="true"/>
    <VoteCount xmlns="e5d022ff-4ce9-4922-b5a4-f245e35e2aac" xsi:nil="true"/>
    <FeatureTagsTaxHTField0 xmlns="e5d022ff-4ce9-4922-b5a4-f245e35e2aac">
      <Terms xmlns="http://schemas.microsoft.com/office/infopath/2007/PartnerControls"/>
    </FeatureTagsTaxHTField0>
    <Provider xmlns="e5d022ff-4ce9-4922-b5a4-f245e35e2aac" xsi:nil="true"/>
    <UACurrentWords xmlns="e5d022ff-4ce9-4922-b5a4-f245e35e2aac" xsi:nil="true"/>
    <AssetId xmlns="e5d022ff-4ce9-4922-b5a4-f245e35e2aac">TP103458070</AssetId>
    <TPClientViewer xmlns="e5d022ff-4ce9-4922-b5a4-f245e35e2aac" xsi:nil="true"/>
    <DSATActionTaken xmlns="e5d022ff-4ce9-4922-b5a4-f245e35e2aac" xsi:nil="true"/>
    <APEditor xmlns="e5d022ff-4ce9-4922-b5a4-f245e35e2aac">
      <UserInfo>
        <DisplayName/>
        <AccountId xsi:nil="true"/>
        <AccountType/>
      </UserInfo>
    </APEditor>
    <TPInstallLocation xmlns="e5d022ff-4ce9-4922-b5a4-f245e35e2aac" xsi:nil="true"/>
    <OOCacheId xmlns="e5d022ff-4ce9-4922-b5a4-f245e35e2aac" xsi:nil="true"/>
    <IsDeleted xmlns="e5d022ff-4ce9-4922-b5a4-f245e35e2aac">false</IsDeleted>
    <PublishTargets xmlns="e5d022ff-4ce9-4922-b5a4-f245e35e2aac">OfficeOnlineVNext</PublishTargets>
    <ApprovalLog xmlns="e5d022ff-4ce9-4922-b5a4-f245e35e2aac" xsi:nil="true"/>
    <BugNumber xmlns="e5d022ff-4ce9-4922-b5a4-f245e35e2aac" xsi:nil="true"/>
    <CrawlForDependencies xmlns="e5d022ff-4ce9-4922-b5a4-f245e35e2aac">false</CrawlForDependencies>
    <InternalTagsTaxHTField0 xmlns="e5d022ff-4ce9-4922-b5a4-f245e35e2aac">
      <Terms xmlns="http://schemas.microsoft.com/office/infopath/2007/PartnerControls"/>
    </InternalTagsTaxHTField0>
    <LastHandOff xmlns="e5d022ff-4ce9-4922-b5a4-f245e35e2aac" xsi:nil="true"/>
    <Milestone xmlns="e5d022ff-4ce9-4922-b5a4-f245e35e2aac" xsi:nil="true"/>
    <OriginalRelease xmlns="e5d022ff-4ce9-4922-b5a4-f245e35e2aac">15</OriginalRelease>
    <RecommendationsModifier xmlns="e5d022ff-4ce9-4922-b5a4-f245e35e2aac" xsi:nil="true"/>
    <ScenarioTagsTaxHTField0 xmlns="e5d022ff-4ce9-4922-b5a4-f245e35e2aac">
      <Terms xmlns="http://schemas.microsoft.com/office/infopath/2007/PartnerControls"/>
    </ScenarioTagsTaxHTField0>
    <UANotes xmlns="e5d022ff-4ce9-4922-b5a4-f245e35e2aac" xsi:nil="true"/>
  </documentManagement>
</p:properties>
</file>

<file path=customXml/itemProps1.xml><?xml version="1.0" encoding="utf-8"?>
<ds:datastoreItem xmlns:ds="http://schemas.openxmlformats.org/officeDocument/2006/customXml" ds:itemID="{EEDC20A8-F51A-4B11-B227-BB06574AA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1F0D83-5A08-46A5-A115-91DA399E2ED1}">
  <ds:schemaRefs>
    <ds:schemaRef ds:uri="http://schemas.microsoft.com/office/2006/metadata/properties"/>
    <ds:schemaRef ds:uri="http://schemas.microsoft.com/office/infopath/2007/PartnerControls"/>
    <ds:schemaRef ds:uri="e5d022ff-4ce9-4922-b5a4-f245e35e2aa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TM03458073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Relatório de Despesas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Morgana Katrine Rodrigues Macedo Araujo</dc:creator>
  <cp:lastModifiedBy>Morgana Katrine Rodrigues Macedo Araujo</cp:lastModifiedBy>
  <dcterms:created xsi:type="dcterms:W3CDTF">2012-09-17T21:49:54Z</dcterms:created>
  <dcterms:modified xsi:type="dcterms:W3CDTF">2025-01-16T21:20:23Z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0x01010062057737089D604C8995D725789FFFFD0400C05BDBFCDB0BE84BA6AEC1D1A4F5E4CE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  <property fmtid="{D5CDD505-2E9C-101B-9397-08002B2CF9AE}" pid="12" name="MSIP_Label_9333b259-87ee-4762-9a8c-7b0d155dd87f_Enabled">
    <vt:lpwstr>true</vt:lpwstr>
  </property>
  <property fmtid="{D5CDD505-2E9C-101B-9397-08002B2CF9AE}" pid="13" name="MSIP_Label_9333b259-87ee-4762-9a8c-7b0d155dd87f_SetDate">
    <vt:lpwstr>2024-10-22T13:23:23Z</vt:lpwstr>
  </property>
  <property fmtid="{D5CDD505-2E9C-101B-9397-08002B2CF9AE}" pid="14" name="MSIP_Label_9333b259-87ee-4762-9a8c-7b0d155dd87f_Method">
    <vt:lpwstr>Privileged</vt:lpwstr>
  </property>
  <property fmtid="{D5CDD505-2E9C-101B-9397-08002B2CF9AE}" pid="15" name="MSIP_Label_9333b259-87ee-4762-9a8c-7b0d155dd87f_Name">
    <vt:lpwstr>_PESSOAL</vt:lpwstr>
  </property>
  <property fmtid="{D5CDD505-2E9C-101B-9397-08002B2CF9AE}" pid="16" name="MSIP_Label_9333b259-87ee-4762-9a8c-7b0d155dd87f_SiteId">
    <vt:lpwstr>ab9bba98-684a-43fb-add8-9c2bebede229</vt:lpwstr>
  </property>
  <property fmtid="{D5CDD505-2E9C-101B-9397-08002B2CF9AE}" pid="17" name="MSIP_Label_9333b259-87ee-4762-9a8c-7b0d155dd87f_ActionId">
    <vt:lpwstr>66617371-d4f6-4355-8891-95898f711602</vt:lpwstr>
  </property>
  <property fmtid="{D5CDD505-2E9C-101B-9397-08002B2CF9AE}" pid="18" name="MSIP_Label_9333b259-87ee-4762-9a8c-7b0d155dd87f_ContentBits">
    <vt:lpwstr>1</vt:lpwstr>
  </property>
</Properties>
</file>