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TA\xlsx\"/>
    </mc:Choice>
  </mc:AlternateContent>
  <xr:revisionPtr revIDLastSave="0" documentId="13_ncr:1_{B30D0565-3807-47E7-A1D3-A0C95B5BD5D6}" xr6:coauthVersionLast="47" xr6:coauthVersionMax="47" xr10:uidLastSave="{00000000-0000-0000-0000-000000000000}"/>
  <bookViews>
    <workbookView xWindow="-120" yWindow="-120" windowWidth="38640" windowHeight="21120" tabRatio="878" xr2:uid="{BCC5EA96-140E-4D1F-AEAE-F8AA11DA45EB}"/>
  </bookViews>
  <sheets>
    <sheet name="シナリオ (2)" sheetId="62" r:id="rId1"/>
    <sheet name="シナリオ" sheetId="1" r:id="rId2"/>
    <sheet name="部門別CO2排出量_表" sheetId="59" r:id="rId3"/>
    <sheet name="最終エネルギー消費" sheetId="9" r:id="rId4"/>
    <sheet name="発電電力量" sheetId="10" r:id="rId5"/>
    <sheet name="一次エネルギー供給" sheetId="11" r:id="rId6"/>
    <sheet name="グラフ作成用" sheetId="58" r:id="rId7"/>
    <sheet name="部門別CO2排出量" sheetId="12" r:id="rId8"/>
    <sheet name="COMFLOOR" sheetId="31" r:id="rId9"/>
    <sheet name="GDP・POP" sheetId="30" r:id="rId10"/>
    <sheet name="Intensity" sheetId="32" r:id="rId11"/>
    <sheet name="Consumption(EJyr)" sheetId="49" r:id="rId12"/>
    <sheet name="LOSS" sheetId="36" r:id="rId13"/>
    <sheet name="sIND" sheetId="50" r:id="rId14"/>
    <sheet name="sTRA" sheetId="51" r:id="rId15"/>
    <sheet name="sCOM" sheetId="52" r:id="rId16"/>
    <sheet name="sRES" sheetId="53" r:id="rId17"/>
    <sheet name="sELE" sheetId="54" r:id="rId18"/>
    <sheet name="eELE" sheetId="42" r:id="rId19"/>
    <sheet name="EMF" sheetId="43" r:id="rId20"/>
    <sheet name="EPT" sheetId="61" r:id="rId21"/>
    <sheet name="Emissions_intensity" sheetId="57" r:id="rId22"/>
    <sheet name="Emissions" sheetId="44" r:id="rId23"/>
    <sheet name="IND_BF" sheetId="47" r:id="rId24"/>
    <sheet name="LCOE" sheetId="60" r:id="rId25"/>
  </sheets>
  <externalReferences>
    <externalReference r:id="rId26"/>
    <externalReference r:id="rId2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9" i="62" l="1"/>
  <c r="G29" i="62"/>
  <c r="I24" i="62"/>
  <c r="G24" i="62"/>
  <c r="I19" i="62"/>
  <c r="G19" i="62"/>
  <c r="I14" i="62"/>
  <c r="G14" i="62"/>
  <c r="I9" i="62"/>
  <c r="G9" i="62"/>
  <c r="H4" i="62"/>
  <c r="F4" i="62"/>
  <c r="E4" i="62"/>
  <c r="D4" i="62"/>
  <c r="H3" i="62"/>
  <c r="F3" i="62"/>
  <c r="E3" i="62"/>
  <c r="D3" i="62"/>
  <c r="AA5" i="1" l="1"/>
  <c r="AB5" i="1"/>
  <c r="AC5" i="1"/>
  <c r="AD5" i="1"/>
  <c r="AE5" i="1"/>
  <c r="Z7" i="1"/>
  <c r="AC7" i="1"/>
  <c r="Z8" i="1"/>
  <c r="AC8" i="1"/>
  <c r="Z9" i="1"/>
  <c r="AC9" i="1"/>
  <c r="Z10" i="1"/>
  <c r="AC10" i="1"/>
  <c r="Z11" i="1"/>
  <c r="AC11" i="1"/>
  <c r="Z12" i="1"/>
  <c r="AC12" i="1"/>
  <c r="Z13" i="1"/>
  <c r="AC13" i="1"/>
  <c r="Z14" i="1"/>
  <c r="AC14" i="1"/>
  <c r="Z15" i="1"/>
  <c r="AC15" i="1"/>
  <c r="G14" i="1"/>
  <c r="G19" i="1"/>
  <c r="G24" i="1"/>
  <c r="H3" i="1"/>
  <c r="D45" i="30" s="1"/>
  <c r="F3" i="1"/>
  <c r="C45" i="30" s="1"/>
  <c r="E3" i="1"/>
  <c r="D3" i="1"/>
  <c r="D4" i="1"/>
  <c r="C44" i="30"/>
  <c r="H4" i="1"/>
  <c r="H45" i="30" s="1"/>
  <c r="F4" i="1"/>
  <c r="G45" i="30" s="1"/>
  <c r="E4" i="1"/>
  <c r="D33" i="58"/>
  <c r="D32" i="58"/>
  <c r="C32" i="58"/>
  <c r="C33" i="58"/>
  <c r="D31" i="58"/>
  <c r="C31" i="58"/>
  <c r="C24" i="58"/>
  <c r="D24" i="58"/>
  <c r="D17" i="58"/>
  <c r="C17" i="58"/>
  <c r="C10" i="58"/>
  <c r="B10" i="58"/>
  <c r="K10" i="58"/>
  <c r="J10" i="58"/>
  <c r="I10" i="58"/>
  <c r="A7" i="58"/>
  <c r="A6" i="58"/>
  <c r="A5" i="58"/>
  <c r="D10" i="58"/>
  <c r="D26" i="58"/>
  <c r="D25" i="58"/>
  <c r="C26" i="58"/>
  <c r="C25" i="58"/>
  <c r="D19" i="58"/>
  <c r="D18" i="58"/>
  <c r="C19" i="58"/>
  <c r="C18" i="58"/>
  <c r="F9" i="59"/>
  <c r="K18" i="58" s="1"/>
  <c r="E9" i="59"/>
  <c r="J18" i="58" s="1"/>
  <c r="I29" i="1"/>
  <c r="I24" i="1"/>
  <c r="I19" i="1"/>
  <c r="I14" i="1"/>
  <c r="I9" i="1"/>
  <c r="G29" i="1"/>
  <c r="G9" i="1"/>
  <c r="B3" i="11"/>
  <c r="B2" i="59"/>
  <c r="G11" i="58" s="1"/>
  <c r="C2" i="59"/>
  <c r="H11" i="58" s="1"/>
  <c r="B3" i="59"/>
  <c r="G12" i="58" s="1"/>
  <c r="C3" i="59"/>
  <c r="H12" i="58" s="1"/>
  <c r="B4" i="59"/>
  <c r="G13" i="58" s="1"/>
  <c r="C4" i="59"/>
  <c r="H13" i="58" s="1"/>
  <c r="B5" i="59"/>
  <c r="G14" i="58" s="1"/>
  <c r="C5" i="59"/>
  <c r="H14" i="58" s="1"/>
  <c r="B7" i="59"/>
  <c r="G16" i="58" s="1"/>
  <c r="C7" i="59"/>
  <c r="H16" i="58" s="1"/>
  <c r="B8" i="59"/>
  <c r="G17" i="58" s="1"/>
  <c r="C8" i="59"/>
  <c r="H17" i="58" s="1"/>
  <c r="B9" i="59"/>
  <c r="G18" i="58" s="1"/>
  <c r="C9" i="59"/>
  <c r="H18" i="58" s="1"/>
  <c r="AE14" i="1" l="1"/>
  <c r="AD14" i="1"/>
  <c r="AB7" i="1"/>
  <c r="AA13" i="1"/>
  <c r="AB10" i="1"/>
  <c r="AB12" i="1"/>
  <c r="AA12" i="1"/>
  <c r="AB14" i="1"/>
  <c r="AA7" i="1"/>
  <c r="AA14" i="1"/>
  <c r="AB9" i="1"/>
  <c r="AA9" i="1"/>
  <c r="AA10" i="1"/>
  <c r="AB13" i="1"/>
  <c r="AB8" i="1"/>
  <c r="AA8" i="1"/>
  <c r="AV4" i="58"/>
  <c r="AW4" i="58"/>
  <c r="AX4" i="58"/>
  <c r="AY4" i="58"/>
  <c r="AZ4" i="58"/>
  <c r="AW3" i="58"/>
  <c r="AX3" i="58"/>
  <c r="AY3" i="58"/>
  <c r="AZ3" i="58"/>
  <c r="AV3" i="58"/>
  <c r="AQ4" i="58"/>
  <c r="AR4" i="58"/>
  <c r="AS4" i="58"/>
  <c r="AT4" i="58"/>
  <c r="AU4" i="58"/>
  <c r="AR3" i="58"/>
  <c r="AS3" i="58"/>
  <c r="AT3" i="58"/>
  <c r="AU3" i="58"/>
  <c r="AQ3" i="58"/>
  <c r="AL4" i="58"/>
  <c r="AM4" i="58"/>
  <c r="AN4" i="58"/>
  <c r="AO4" i="58"/>
  <c r="AP4" i="58"/>
  <c r="AM3" i="58"/>
  <c r="AN3" i="58"/>
  <c r="AO3" i="58"/>
  <c r="AP3" i="58"/>
  <c r="AL3" i="58"/>
  <c r="AH4" i="58"/>
  <c r="AI4" i="58"/>
  <c r="AJ4" i="58"/>
  <c r="AK4" i="58"/>
  <c r="AH3" i="58"/>
  <c r="AI3" i="58"/>
  <c r="AJ3" i="58"/>
  <c r="AK3" i="58"/>
  <c r="AC4" i="58"/>
  <c r="AD4" i="58"/>
  <c r="AE4" i="58"/>
  <c r="AF4" i="58"/>
  <c r="AC3" i="58"/>
  <c r="AD3" i="58"/>
  <c r="AE3" i="58"/>
  <c r="AF3" i="58"/>
  <c r="O4" i="58"/>
  <c r="P4" i="58"/>
  <c r="Q4" i="58"/>
  <c r="R4" i="58"/>
  <c r="S4" i="58"/>
  <c r="T4" i="58"/>
  <c r="U4" i="58"/>
  <c r="V4" i="58"/>
  <c r="W4" i="58"/>
  <c r="X4" i="58"/>
  <c r="Y4" i="58"/>
  <c r="Z4" i="58"/>
  <c r="AA4" i="58"/>
  <c r="P3" i="58"/>
  <c r="Q3" i="58"/>
  <c r="R3" i="58"/>
  <c r="S3" i="58"/>
  <c r="T3" i="58"/>
  <c r="U3" i="58"/>
  <c r="V3" i="58"/>
  <c r="W3" i="58"/>
  <c r="X3" i="58"/>
  <c r="Y3" i="58"/>
  <c r="Z3" i="58"/>
  <c r="AA3" i="58"/>
  <c r="O3" i="58"/>
  <c r="C3" i="58"/>
  <c r="D3" i="58"/>
  <c r="E3" i="58"/>
  <c r="F3" i="58"/>
  <c r="G3" i="58"/>
  <c r="H3" i="58"/>
  <c r="I3" i="58"/>
  <c r="J3" i="58"/>
  <c r="K3" i="58"/>
  <c r="M3" i="58"/>
  <c r="N3" i="58"/>
  <c r="C4" i="58"/>
  <c r="D4" i="58"/>
  <c r="E4" i="58"/>
  <c r="F4" i="58"/>
  <c r="G4" i="58"/>
  <c r="H4" i="58"/>
  <c r="I4" i="58"/>
  <c r="J4" i="58"/>
  <c r="K4" i="58"/>
  <c r="M4" i="58"/>
  <c r="N4" i="58"/>
  <c r="B46" i="54" l="1"/>
  <c r="B34" i="54" s="1"/>
  <c r="C46" i="54"/>
  <c r="C19" i="54" s="1"/>
  <c r="D46" i="54"/>
  <c r="D21" i="54" s="1"/>
  <c r="E46" i="54"/>
  <c r="M46" i="54"/>
  <c r="M21" i="54" s="1"/>
  <c r="N46" i="54"/>
  <c r="N40" i="54" s="1"/>
  <c r="D4" i="47"/>
  <c r="E4" i="47"/>
  <c r="D5" i="47"/>
  <c r="E5" i="47"/>
  <c r="D6" i="47"/>
  <c r="E6" i="47"/>
  <c r="D7" i="47"/>
  <c r="E7" i="47"/>
  <c r="D8" i="47"/>
  <c r="E8" i="47"/>
  <c r="D9" i="47"/>
  <c r="E9" i="47"/>
  <c r="D10" i="47"/>
  <c r="E10" i="47"/>
  <c r="D11" i="47"/>
  <c r="E11" i="47"/>
  <c r="D12" i="47"/>
  <c r="E12" i="47"/>
  <c r="D13" i="47"/>
  <c r="C4" i="9" s="1"/>
  <c r="AG4" i="58" s="1"/>
  <c r="E13" i="47"/>
  <c r="H4" i="9" s="1"/>
  <c r="Q4" i="12" s="1"/>
  <c r="Q44" i="12" s="1"/>
  <c r="E3" i="47"/>
  <c r="H3" i="9" s="1"/>
  <c r="D3" i="47"/>
  <c r="C3" i="9" s="1"/>
  <c r="AG3" i="58" s="1"/>
  <c r="R44" i="12"/>
  <c r="S44" i="12"/>
  <c r="T44" i="12"/>
  <c r="U44" i="12"/>
  <c r="V44" i="12"/>
  <c r="W44" i="12"/>
  <c r="Z44" i="12"/>
  <c r="AB44" i="12"/>
  <c r="AC44" i="12"/>
  <c r="R43" i="12"/>
  <c r="S43" i="12"/>
  <c r="T43" i="12"/>
  <c r="U43" i="12"/>
  <c r="V43" i="12"/>
  <c r="W43" i="12"/>
  <c r="X43" i="12"/>
  <c r="Y43" i="12"/>
  <c r="Z43" i="12"/>
  <c r="AB43" i="12"/>
  <c r="AC43" i="12"/>
  <c r="D44" i="12"/>
  <c r="E44" i="12"/>
  <c r="F44" i="12"/>
  <c r="G44" i="12"/>
  <c r="H44" i="12"/>
  <c r="I44" i="12"/>
  <c r="L44" i="12"/>
  <c r="N44" i="12"/>
  <c r="O44" i="12"/>
  <c r="D43" i="12"/>
  <c r="E43" i="12"/>
  <c r="F43" i="12"/>
  <c r="G43" i="12"/>
  <c r="H43" i="12"/>
  <c r="I43" i="12"/>
  <c r="J43" i="12"/>
  <c r="K43" i="12"/>
  <c r="L43" i="12"/>
  <c r="N43" i="12"/>
  <c r="O43" i="12"/>
  <c r="AD42" i="12"/>
  <c r="AD41" i="12"/>
  <c r="AD40" i="12"/>
  <c r="AD39" i="12"/>
  <c r="AD38" i="12"/>
  <c r="P39" i="12"/>
  <c r="P40" i="12"/>
  <c r="P41" i="12"/>
  <c r="P42" i="12"/>
  <c r="P38" i="12"/>
  <c r="AC23" i="12"/>
  <c r="AB23" i="12"/>
  <c r="AA23" i="12"/>
  <c r="AA43" i="12" s="1"/>
  <c r="Z23" i="12"/>
  <c r="Y23" i="12"/>
  <c r="X23" i="12"/>
  <c r="W23" i="12"/>
  <c r="V23" i="12"/>
  <c r="U23" i="12"/>
  <c r="T23" i="12"/>
  <c r="S23" i="12"/>
  <c r="R23" i="12"/>
  <c r="Q23" i="12"/>
  <c r="O23" i="12"/>
  <c r="N23" i="12"/>
  <c r="M23" i="12"/>
  <c r="M43" i="12" s="1"/>
  <c r="L23" i="12"/>
  <c r="K23" i="12"/>
  <c r="J23" i="12"/>
  <c r="I23" i="12"/>
  <c r="H23" i="12"/>
  <c r="G23" i="12"/>
  <c r="F23" i="12"/>
  <c r="E23" i="12"/>
  <c r="D23" i="12"/>
  <c r="C23" i="12"/>
  <c r="U13" i="12"/>
  <c r="S13" i="12"/>
  <c r="Q13" i="12"/>
  <c r="AD13" i="12" s="1"/>
  <c r="G13" i="12"/>
  <c r="E13" i="12"/>
  <c r="C13" i="12"/>
  <c r="P13" i="12" s="1"/>
  <c r="U8" i="12"/>
  <c r="S8" i="12"/>
  <c r="Q8" i="12"/>
  <c r="AD8" i="12" s="1"/>
  <c r="G8" i="12"/>
  <c r="E8" i="12"/>
  <c r="C8" i="12"/>
  <c r="P8" i="12" s="1"/>
  <c r="U3" i="12"/>
  <c r="S3" i="12"/>
  <c r="G3" i="12"/>
  <c r="E3" i="12"/>
  <c r="AB3" i="11"/>
  <c r="AA3" i="11"/>
  <c r="Z3" i="11"/>
  <c r="Y3" i="11"/>
  <c r="X3" i="11"/>
  <c r="W3" i="11"/>
  <c r="V3" i="11"/>
  <c r="U3" i="11"/>
  <c r="T3" i="11"/>
  <c r="S3" i="11"/>
  <c r="R3" i="11"/>
  <c r="Q3" i="11"/>
  <c r="N3" i="11"/>
  <c r="M3" i="11"/>
  <c r="L3" i="11"/>
  <c r="L3" i="58" s="1"/>
  <c r="K3" i="11"/>
  <c r="J3" i="11"/>
  <c r="I3" i="11"/>
  <c r="H3" i="11"/>
  <c r="G3" i="11"/>
  <c r="F3" i="11"/>
  <c r="E3" i="11"/>
  <c r="D3" i="11"/>
  <c r="C3" i="11"/>
  <c r="P4" i="10"/>
  <c r="Q4" i="10"/>
  <c r="R4" i="10"/>
  <c r="S4" i="10"/>
  <c r="T4" i="10"/>
  <c r="U4" i="10"/>
  <c r="V4" i="10"/>
  <c r="W4" i="10"/>
  <c r="X4" i="10"/>
  <c r="Y4" i="10"/>
  <c r="Z4" i="10"/>
  <c r="AA4" i="10"/>
  <c r="P3" i="10"/>
  <c r="Q3" i="10"/>
  <c r="R3" i="10"/>
  <c r="S3" i="10"/>
  <c r="T3" i="10"/>
  <c r="U3" i="10"/>
  <c r="V3" i="10"/>
  <c r="W3" i="10"/>
  <c r="X3" i="10"/>
  <c r="Y3" i="10"/>
  <c r="Z3" i="10"/>
  <c r="AA3" i="10"/>
  <c r="O3" i="10"/>
  <c r="B4" i="10"/>
  <c r="C4" i="10"/>
  <c r="D4" i="10"/>
  <c r="E4" i="10"/>
  <c r="F4" i="10"/>
  <c r="G4" i="10"/>
  <c r="H4" i="10"/>
  <c r="I4" i="10"/>
  <c r="J4" i="10"/>
  <c r="K4" i="10"/>
  <c r="L4" i="10"/>
  <c r="M4" i="10"/>
  <c r="N4" i="10"/>
  <c r="C3" i="10"/>
  <c r="D3" i="10"/>
  <c r="E3" i="10"/>
  <c r="F3" i="10"/>
  <c r="G3" i="10"/>
  <c r="H3" i="10"/>
  <c r="I3" i="10"/>
  <c r="J3" i="10"/>
  <c r="K3" i="10"/>
  <c r="L3" i="10"/>
  <c r="M3" i="10"/>
  <c r="N3" i="10"/>
  <c r="B3" i="10"/>
  <c r="I3" i="9"/>
  <c r="J3" i="9"/>
  <c r="K3" i="9"/>
  <c r="L3" i="9"/>
  <c r="I4" i="9"/>
  <c r="J4" i="9"/>
  <c r="K4" i="9"/>
  <c r="L4" i="9"/>
  <c r="I8" i="9"/>
  <c r="J8" i="9"/>
  <c r="J23" i="9" s="1"/>
  <c r="K8" i="9"/>
  <c r="K23" i="9" s="1"/>
  <c r="L8" i="9"/>
  <c r="L23" i="9" s="1"/>
  <c r="I9" i="9"/>
  <c r="J9" i="9"/>
  <c r="K9" i="9"/>
  <c r="L9" i="9"/>
  <c r="I13" i="9"/>
  <c r="J13" i="9"/>
  <c r="K13" i="9"/>
  <c r="L13" i="9"/>
  <c r="I14" i="9"/>
  <c r="J14" i="9"/>
  <c r="U14" i="12" s="1"/>
  <c r="K14" i="9"/>
  <c r="L14" i="9"/>
  <c r="L24" i="9" s="1"/>
  <c r="I18" i="9"/>
  <c r="J18" i="9"/>
  <c r="K18" i="9"/>
  <c r="L18" i="9"/>
  <c r="I19" i="9"/>
  <c r="J19" i="9"/>
  <c r="K19" i="9"/>
  <c r="L19" i="9"/>
  <c r="D23" i="9"/>
  <c r="E23" i="9"/>
  <c r="F23" i="9"/>
  <c r="G23" i="9"/>
  <c r="I23" i="9"/>
  <c r="H18" i="9"/>
  <c r="H19" i="9"/>
  <c r="H13" i="9"/>
  <c r="H14" i="9"/>
  <c r="H8" i="9"/>
  <c r="H9" i="9"/>
  <c r="D18" i="9"/>
  <c r="E18" i="9"/>
  <c r="F18" i="9"/>
  <c r="G18" i="9"/>
  <c r="D19" i="9"/>
  <c r="E19" i="9"/>
  <c r="F19" i="9"/>
  <c r="G19" i="9"/>
  <c r="C18" i="9"/>
  <c r="C19" i="9"/>
  <c r="D13" i="9"/>
  <c r="E13" i="9"/>
  <c r="F13" i="9"/>
  <c r="G13" i="9"/>
  <c r="D14" i="9"/>
  <c r="E14" i="9"/>
  <c r="F14" i="9"/>
  <c r="G14" i="9"/>
  <c r="C13" i="9"/>
  <c r="C14" i="9"/>
  <c r="D8" i="9"/>
  <c r="E8" i="9"/>
  <c r="F8" i="9"/>
  <c r="G8" i="9"/>
  <c r="D9" i="9"/>
  <c r="E9" i="9"/>
  <c r="F9" i="9"/>
  <c r="G9" i="9"/>
  <c r="D3" i="9"/>
  <c r="E3" i="9"/>
  <c r="F3" i="9"/>
  <c r="G3" i="9"/>
  <c r="D4" i="9"/>
  <c r="E4" i="9"/>
  <c r="F4" i="9"/>
  <c r="G4" i="9"/>
  <c r="C8" i="9"/>
  <c r="C9" i="9"/>
  <c r="B4" i="44"/>
  <c r="C4" i="44"/>
  <c r="B5" i="44"/>
  <c r="C5" i="44"/>
  <c r="B6" i="44"/>
  <c r="C6" i="44"/>
  <c r="B7" i="44"/>
  <c r="C7" i="44"/>
  <c r="B8" i="44"/>
  <c r="C8" i="44"/>
  <c r="B9" i="44"/>
  <c r="C9" i="44"/>
  <c r="B10" i="44"/>
  <c r="C10" i="44"/>
  <c r="B11" i="44"/>
  <c r="C11" i="44"/>
  <c r="B12" i="44"/>
  <c r="C12" i="44"/>
  <c r="B13" i="44"/>
  <c r="P29" i="12" s="1"/>
  <c r="C13" i="44"/>
  <c r="AD29" i="12" s="1"/>
  <c r="C3" i="44"/>
  <c r="AD28" i="12" s="1"/>
  <c r="B3" i="44"/>
  <c r="P28" i="12" s="1"/>
  <c r="D4" i="44"/>
  <c r="E4" i="44"/>
  <c r="D5" i="44"/>
  <c r="E5" i="44"/>
  <c r="D6" i="44"/>
  <c r="E6" i="44"/>
  <c r="D7" i="44"/>
  <c r="E7" i="44"/>
  <c r="D8" i="44"/>
  <c r="E8" i="44"/>
  <c r="D9" i="44"/>
  <c r="E9" i="44"/>
  <c r="D10" i="44"/>
  <c r="E10" i="44"/>
  <c r="D11" i="44"/>
  <c r="E11" i="44"/>
  <c r="D12" i="44"/>
  <c r="E12" i="44"/>
  <c r="D13" i="44"/>
  <c r="P34" i="12" s="1"/>
  <c r="E13" i="44"/>
  <c r="AD34" i="12" s="1"/>
  <c r="E3" i="44"/>
  <c r="AD33" i="12" s="1"/>
  <c r="D3" i="44"/>
  <c r="P33" i="12" s="1"/>
  <c r="AA46" i="54"/>
  <c r="AA14" i="54" s="1"/>
  <c r="Z46" i="54"/>
  <c r="Z17" i="54" s="1"/>
  <c r="Y46" i="54"/>
  <c r="Y18" i="54" s="1"/>
  <c r="X46" i="54"/>
  <c r="X16" i="54" s="1"/>
  <c r="W46" i="54"/>
  <c r="W20" i="54" s="1"/>
  <c r="V46" i="54"/>
  <c r="V18" i="54" s="1"/>
  <c r="U46" i="54"/>
  <c r="U43" i="54" s="1"/>
  <c r="T46" i="54"/>
  <c r="T22" i="54" s="1"/>
  <c r="S46" i="54"/>
  <c r="S24" i="54" s="1"/>
  <c r="R46" i="54"/>
  <c r="R23" i="54" s="1"/>
  <c r="Q46" i="54"/>
  <c r="Q26" i="54" s="1"/>
  <c r="P46" i="54"/>
  <c r="P15" i="54" s="1"/>
  <c r="O46" i="54"/>
  <c r="O14" i="54" s="1"/>
  <c r="Z14" i="54"/>
  <c r="C45" i="54"/>
  <c r="D45" i="54"/>
  <c r="E45" i="54"/>
  <c r="F45" i="54"/>
  <c r="G45" i="54"/>
  <c r="H45" i="54"/>
  <c r="I45" i="54"/>
  <c r="J45" i="54"/>
  <c r="K45" i="54"/>
  <c r="L45" i="54"/>
  <c r="M45" i="54"/>
  <c r="N45" i="54"/>
  <c r="O45" i="54"/>
  <c r="P45" i="54"/>
  <c r="Q45" i="54"/>
  <c r="R45" i="54"/>
  <c r="S45" i="54"/>
  <c r="T45" i="54"/>
  <c r="U45" i="54"/>
  <c r="V45" i="54"/>
  <c r="W45" i="54"/>
  <c r="X45" i="54"/>
  <c r="Y45" i="54"/>
  <c r="Z45" i="54"/>
  <c r="AA45" i="54"/>
  <c r="L46" i="54"/>
  <c r="L23" i="54" s="1"/>
  <c r="K46" i="54"/>
  <c r="K21" i="54" s="1"/>
  <c r="J46" i="54"/>
  <c r="J15" i="54" s="1"/>
  <c r="I46" i="54"/>
  <c r="I41" i="54" s="1"/>
  <c r="H46" i="54"/>
  <c r="H17" i="54" s="1"/>
  <c r="G46" i="54"/>
  <c r="G19" i="54" s="1"/>
  <c r="F46" i="54"/>
  <c r="F19" i="54" s="1"/>
  <c r="B45" i="54"/>
  <c r="S4" i="12"/>
  <c r="U4" i="12"/>
  <c r="S9" i="12"/>
  <c r="U9" i="12"/>
  <c r="K24" i="9"/>
  <c r="S14" i="12"/>
  <c r="S19" i="12"/>
  <c r="U19" i="12"/>
  <c r="Q19" i="12"/>
  <c r="Q14" i="12"/>
  <c r="Q9" i="12"/>
  <c r="E9" i="12"/>
  <c r="G9" i="12"/>
  <c r="E14" i="12"/>
  <c r="G14" i="12"/>
  <c r="E19" i="12"/>
  <c r="G19" i="12"/>
  <c r="C19" i="12"/>
  <c r="C14" i="12"/>
  <c r="C9" i="12"/>
  <c r="E4" i="12"/>
  <c r="G4" i="12"/>
  <c r="Y14" i="54" l="1"/>
  <c r="P23" i="12"/>
  <c r="B6" i="59" s="1"/>
  <c r="AD23" i="12"/>
  <c r="T33" i="54"/>
  <c r="V14" i="54"/>
  <c r="U14" i="54"/>
  <c r="S33" i="54"/>
  <c r="S14" i="54"/>
  <c r="Z36" i="54"/>
  <c r="Y15" i="54"/>
  <c r="AA43" i="54"/>
  <c r="U33" i="54"/>
  <c r="O15" i="54"/>
  <c r="Y43" i="54"/>
  <c r="AA29" i="54"/>
  <c r="D41" i="54"/>
  <c r="W43" i="54"/>
  <c r="Y29" i="54"/>
  <c r="J38" i="54"/>
  <c r="S43" i="54"/>
  <c r="W29" i="54"/>
  <c r="F29" i="54"/>
  <c r="Y41" i="54"/>
  <c r="Z26" i="54"/>
  <c r="C29" i="54"/>
  <c r="W41" i="54"/>
  <c r="O26" i="54"/>
  <c r="S39" i="54"/>
  <c r="S21" i="54"/>
  <c r="O39" i="54"/>
  <c r="U20" i="54"/>
  <c r="O37" i="54"/>
  <c r="T20" i="54"/>
  <c r="D38" i="54"/>
  <c r="J25" i="54"/>
  <c r="K36" i="54"/>
  <c r="L24" i="54"/>
  <c r="C14" i="54"/>
  <c r="D36" i="54"/>
  <c r="C20" i="54"/>
  <c r="M35" i="54"/>
  <c r="B20" i="54"/>
  <c r="M43" i="54"/>
  <c r="M34" i="54"/>
  <c r="M19" i="54"/>
  <c r="D43" i="54"/>
  <c r="M33" i="54"/>
  <c r="D16" i="54"/>
  <c r="C43" i="54"/>
  <c r="N32" i="54"/>
  <c r="K15" i="54"/>
  <c r="M41" i="54"/>
  <c r="L32" i="54"/>
  <c r="H41" i="54"/>
  <c r="D32" i="54"/>
  <c r="F41" i="54"/>
  <c r="D30" i="54"/>
  <c r="P26" i="54"/>
  <c r="H38" i="54"/>
  <c r="I15" i="54"/>
  <c r="N42" i="54"/>
  <c r="L40" i="54"/>
  <c r="F38" i="54"/>
  <c r="C35" i="54"/>
  <c r="F32" i="54"/>
  <c r="J28" i="54"/>
  <c r="H24" i="54"/>
  <c r="D19" i="54"/>
  <c r="H15" i="54"/>
  <c r="V43" i="54"/>
  <c r="O41" i="54"/>
  <c r="AA38" i="54"/>
  <c r="P36" i="54"/>
  <c r="Q33" i="54"/>
  <c r="O29" i="54"/>
  <c r="AA25" i="54"/>
  <c r="W19" i="54"/>
  <c r="H28" i="54"/>
  <c r="D24" i="54"/>
  <c r="H18" i="54"/>
  <c r="Z40" i="54"/>
  <c r="Z38" i="54"/>
  <c r="AA35" i="54"/>
  <c r="V32" i="54"/>
  <c r="Z28" i="54"/>
  <c r="Q25" i="54"/>
  <c r="W18" i="54"/>
  <c r="J42" i="54"/>
  <c r="H40" i="54"/>
  <c r="B38" i="54"/>
  <c r="L34" i="54"/>
  <c r="M31" i="54"/>
  <c r="F28" i="54"/>
  <c r="M22" i="54"/>
  <c r="F18" i="54"/>
  <c r="Q43" i="54"/>
  <c r="Y40" i="54"/>
  <c r="P38" i="54"/>
  <c r="S35" i="54"/>
  <c r="U32" i="54"/>
  <c r="Y28" i="54"/>
  <c r="P25" i="54"/>
  <c r="Y17" i="54"/>
  <c r="I38" i="54"/>
  <c r="Q39" i="54"/>
  <c r="J24" i="54"/>
  <c r="L42" i="54"/>
  <c r="H42" i="54"/>
  <c r="F40" i="54"/>
  <c r="M37" i="54"/>
  <c r="J34" i="54"/>
  <c r="D31" i="54"/>
  <c r="D28" i="54"/>
  <c r="J22" i="54"/>
  <c r="D18" i="54"/>
  <c r="O43" i="54"/>
  <c r="X40" i="54"/>
  <c r="O38" i="54"/>
  <c r="R35" i="54"/>
  <c r="Y31" i="54"/>
  <c r="AA27" i="54"/>
  <c r="O25" i="54"/>
  <c r="W17" i="54"/>
  <c r="Q41" i="54"/>
  <c r="M14" i="54"/>
  <c r="F42" i="54"/>
  <c r="D40" i="54"/>
  <c r="J37" i="54"/>
  <c r="H34" i="54"/>
  <c r="C31" i="54"/>
  <c r="H27" i="54"/>
  <c r="D22" i="54"/>
  <c r="B18" i="54"/>
  <c r="Z42" i="54"/>
  <c r="P40" i="54"/>
  <c r="AA37" i="54"/>
  <c r="Q35" i="54"/>
  <c r="W31" i="54"/>
  <c r="Z27" i="54"/>
  <c r="Q24" i="54"/>
  <c r="Z16" i="54"/>
  <c r="H36" i="54"/>
  <c r="H32" i="54"/>
  <c r="Q36" i="54"/>
  <c r="J40" i="54"/>
  <c r="J14" i="54"/>
  <c r="D42" i="54"/>
  <c r="M39" i="54"/>
  <c r="H37" i="54"/>
  <c r="F34" i="54"/>
  <c r="N30" i="54"/>
  <c r="J26" i="54"/>
  <c r="B22" i="54"/>
  <c r="F17" i="54"/>
  <c r="T14" i="54"/>
  <c r="W42" i="54"/>
  <c r="AA39" i="54"/>
  <c r="Y37" i="54"/>
  <c r="O35" i="54"/>
  <c r="S31" i="54"/>
  <c r="Y27" i="54"/>
  <c r="P24" i="54"/>
  <c r="Y16" i="54"/>
  <c r="D14" i="54"/>
  <c r="E14" i="54"/>
  <c r="B42" i="54"/>
  <c r="K39" i="54"/>
  <c r="N36" i="54"/>
  <c r="D34" i="54"/>
  <c r="J30" i="54"/>
  <c r="I26" i="54"/>
  <c r="L20" i="54"/>
  <c r="J16" i="54"/>
  <c r="Q14" i="54"/>
  <c r="V42" i="54"/>
  <c r="Z39" i="54"/>
  <c r="S37" i="54"/>
  <c r="S34" i="54"/>
  <c r="Z30" i="54"/>
  <c r="Q27" i="54"/>
  <c r="S23" i="54"/>
  <c r="H30" i="54"/>
  <c r="H26" i="54"/>
  <c r="F20" i="54"/>
  <c r="H16" i="54"/>
  <c r="T42" i="54"/>
  <c r="Y39" i="54"/>
  <c r="Q37" i="54"/>
  <c r="P34" i="54"/>
  <c r="W30" i="54"/>
  <c r="O27" i="54"/>
  <c r="Q23" i="54"/>
  <c r="AA15" i="54"/>
  <c r="H39" i="54"/>
  <c r="K41" i="54"/>
  <c r="L38" i="54"/>
  <c r="J36" i="54"/>
  <c r="B33" i="54"/>
  <c r="F30" i="54"/>
  <c r="F26" i="54"/>
  <c r="D20" i="54"/>
  <c r="F16" i="54"/>
  <c r="AA41" i="54"/>
  <c r="W39" i="54"/>
  <c r="P37" i="54"/>
  <c r="W33" i="54"/>
  <c r="V30" i="54"/>
  <c r="AA26" i="54"/>
  <c r="S22" i="54"/>
  <c r="Z15" i="54"/>
  <c r="E20" i="54"/>
  <c r="E32" i="54"/>
  <c r="E22" i="54"/>
  <c r="E34" i="54"/>
  <c r="E23" i="54"/>
  <c r="E24" i="54"/>
  <c r="E36" i="54"/>
  <c r="E25" i="54"/>
  <c r="E37" i="54"/>
  <c r="E26" i="54"/>
  <c r="E38" i="54"/>
  <c r="E16" i="54"/>
  <c r="E28" i="54"/>
  <c r="E40" i="54"/>
  <c r="G40" i="54"/>
  <c r="E33" i="54"/>
  <c r="E31" i="54"/>
  <c r="E27" i="54"/>
  <c r="X19" i="54"/>
  <c r="X31" i="54"/>
  <c r="X43" i="54"/>
  <c r="X20" i="54"/>
  <c r="X32" i="54"/>
  <c r="X21" i="54"/>
  <c r="X33" i="54"/>
  <c r="X22" i="54"/>
  <c r="X34" i="54"/>
  <c r="X23" i="54"/>
  <c r="X35" i="54"/>
  <c r="X24" i="54"/>
  <c r="X36" i="54"/>
  <c r="X25" i="54"/>
  <c r="X37" i="54"/>
  <c r="X26" i="54"/>
  <c r="X38" i="54"/>
  <c r="X15" i="54"/>
  <c r="X27" i="54"/>
  <c r="X39" i="54"/>
  <c r="G14" i="54"/>
  <c r="B43" i="54"/>
  <c r="L36" i="54"/>
  <c r="N34" i="54"/>
  <c r="C33" i="54"/>
  <c r="E29" i="54"/>
  <c r="L26" i="54"/>
  <c r="K24" i="54"/>
  <c r="L22" i="54"/>
  <c r="E18" i="54"/>
  <c r="X42" i="54"/>
  <c r="R38" i="54"/>
  <c r="X30" i="54"/>
  <c r="R24" i="54"/>
  <c r="V20" i="54"/>
  <c r="N21" i="54"/>
  <c r="G17" i="54"/>
  <c r="G15" i="54"/>
  <c r="V19" i="54"/>
  <c r="I16" i="54"/>
  <c r="I28" i="54"/>
  <c r="I40" i="54"/>
  <c r="I18" i="54"/>
  <c r="I30" i="54"/>
  <c r="I42" i="54"/>
  <c r="I14" i="54"/>
  <c r="I31" i="54"/>
  <c r="I19" i="54"/>
  <c r="I20" i="54"/>
  <c r="I32" i="54"/>
  <c r="I21" i="54"/>
  <c r="I33" i="54"/>
  <c r="I22" i="54"/>
  <c r="I34" i="54"/>
  <c r="I24" i="54"/>
  <c r="I36" i="54"/>
  <c r="N14" i="54"/>
  <c r="I39" i="54"/>
  <c r="G28" i="54"/>
  <c r="B36" i="54"/>
  <c r="M25" i="54"/>
  <c r="M23" i="54"/>
  <c r="E15" i="54"/>
  <c r="R25" i="54"/>
  <c r="R37" i="54"/>
  <c r="R26" i="54"/>
  <c r="R15" i="54"/>
  <c r="R27" i="54"/>
  <c r="R39" i="54"/>
  <c r="R16" i="54"/>
  <c r="R28" i="54"/>
  <c r="R40" i="54"/>
  <c r="R17" i="54"/>
  <c r="R29" i="54"/>
  <c r="R41" i="54"/>
  <c r="R18" i="54"/>
  <c r="R30" i="54"/>
  <c r="R42" i="54"/>
  <c r="R19" i="54"/>
  <c r="R31" i="54"/>
  <c r="R43" i="54"/>
  <c r="R20" i="54"/>
  <c r="R32" i="54"/>
  <c r="R21" i="54"/>
  <c r="R33" i="54"/>
  <c r="R14" i="54"/>
  <c r="T32" i="54"/>
  <c r="X29" i="54"/>
  <c r="U19" i="54"/>
  <c r="G18" i="54"/>
  <c r="G30" i="54"/>
  <c r="G42" i="54"/>
  <c r="G20" i="54"/>
  <c r="G32" i="54"/>
  <c r="G33" i="54"/>
  <c r="G21" i="54"/>
  <c r="G22" i="54"/>
  <c r="G34" i="54"/>
  <c r="G23" i="54"/>
  <c r="G35" i="54"/>
  <c r="G24" i="54"/>
  <c r="G36" i="54"/>
  <c r="G26" i="54"/>
  <c r="G38" i="54"/>
  <c r="E41" i="54"/>
  <c r="B24" i="54"/>
  <c r="K43" i="54"/>
  <c r="C41" i="54"/>
  <c r="E30" i="54"/>
  <c r="K25" i="54"/>
  <c r="E19" i="54"/>
  <c r="E17" i="54"/>
  <c r="X41" i="54"/>
  <c r="T34" i="54"/>
  <c r="X18" i="54"/>
  <c r="G41" i="54"/>
  <c r="I17" i="54"/>
  <c r="N43" i="54"/>
  <c r="K26" i="54"/>
  <c r="K38" i="54"/>
  <c r="K16" i="54"/>
  <c r="K28" i="54"/>
  <c r="K40" i="54"/>
  <c r="K17" i="54"/>
  <c r="K29" i="54"/>
  <c r="K18" i="54"/>
  <c r="K30" i="54"/>
  <c r="K42" i="54"/>
  <c r="K19" i="54"/>
  <c r="K31" i="54"/>
  <c r="K20" i="54"/>
  <c r="K32" i="54"/>
  <c r="K22" i="54"/>
  <c r="K34" i="54"/>
  <c r="K37" i="54"/>
  <c r="L25" i="54"/>
  <c r="L37" i="54"/>
  <c r="L15" i="54"/>
  <c r="L27" i="54"/>
  <c r="L39" i="54"/>
  <c r="L28" i="54"/>
  <c r="L16" i="54"/>
  <c r="L17" i="54"/>
  <c r="L29" i="54"/>
  <c r="L41" i="54"/>
  <c r="L14" i="54"/>
  <c r="L18" i="54"/>
  <c r="L30" i="54"/>
  <c r="L19" i="54"/>
  <c r="L31" i="54"/>
  <c r="L43" i="54"/>
  <c r="L21" i="54"/>
  <c r="L33" i="54"/>
  <c r="E42" i="54"/>
  <c r="G39" i="54"/>
  <c r="M24" i="54"/>
  <c r="M36" i="54"/>
  <c r="M26" i="54"/>
  <c r="M38" i="54"/>
  <c r="M15" i="54"/>
  <c r="M27" i="54"/>
  <c r="M16" i="54"/>
  <c r="M28" i="54"/>
  <c r="M40" i="54"/>
  <c r="M17" i="54"/>
  <c r="M29" i="54"/>
  <c r="M18" i="54"/>
  <c r="M30" i="54"/>
  <c r="M42" i="54"/>
  <c r="M20" i="54"/>
  <c r="M32" i="54"/>
  <c r="K14" i="54"/>
  <c r="I43" i="54"/>
  <c r="E39" i="54"/>
  <c r="I37" i="54"/>
  <c r="L35" i="54"/>
  <c r="C32" i="54"/>
  <c r="K27" i="54"/>
  <c r="K23" i="54"/>
  <c r="E21" i="54"/>
  <c r="C17" i="54"/>
  <c r="T23" i="54"/>
  <c r="T35" i="54"/>
  <c r="T24" i="54"/>
  <c r="T36" i="54"/>
  <c r="T25" i="54"/>
  <c r="T37" i="54"/>
  <c r="T26" i="54"/>
  <c r="T38" i="54"/>
  <c r="T15" i="54"/>
  <c r="T27" i="54"/>
  <c r="T39" i="54"/>
  <c r="T16" i="54"/>
  <c r="T28" i="54"/>
  <c r="T40" i="54"/>
  <c r="T17" i="54"/>
  <c r="T29" i="54"/>
  <c r="T41" i="54"/>
  <c r="T18" i="54"/>
  <c r="T30" i="54"/>
  <c r="T19" i="54"/>
  <c r="T31" i="54"/>
  <c r="T43" i="54"/>
  <c r="B23" i="54"/>
  <c r="B35" i="54"/>
  <c r="B25" i="54"/>
  <c r="B37" i="54"/>
  <c r="B26" i="54"/>
  <c r="B15" i="54"/>
  <c r="B27" i="54"/>
  <c r="B39" i="54"/>
  <c r="B16" i="54"/>
  <c r="B28" i="54"/>
  <c r="B40" i="54"/>
  <c r="B17" i="54"/>
  <c r="B29" i="54"/>
  <c r="B41" i="54"/>
  <c r="B14" i="54"/>
  <c r="B19" i="54"/>
  <c r="B31" i="54"/>
  <c r="N23" i="54"/>
  <c r="N35" i="54"/>
  <c r="N25" i="54"/>
  <c r="N37" i="54"/>
  <c r="N26" i="54"/>
  <c r="N15" i="54"/>
  <c r="N27" i="54"/>
  <c r="N39" i="54"/>
  <c r="N16" i="54"/>
  <c r="N28" i="54"/>
  <c r="N17" i="54"/>
  <c r="N29" i="54"/>
  <c r="N41" i="54"/>
  <c r="N19" i="54"/>
  <c r="N31" i="54"/>
  <c r="G43" i="54"/>
  <c r="C42" i="54"/>
  <c r="N38" i="54"/>
  <c r="K35" i="54"/>
  <c r="N33" i="54"/>
  <c r="B32" i="54"/>
  <c r="B30" i="54"/>
  <c r="I27" i="54"/>
  <c r="I25" i="54"/>
  <c r="I23" i="54"/>
  <c r="C21" i="54"/>
  <c r="X14" i="54"/>
  <c r="U22" i="54"/>
  <c r="U34" i="54"/>
  <c r="U23" i="54"/>
  <c r="U35" i="54"/>
  <c r="U24" i="54"/>
  <c r="U36" i="54"/>
  <c r="U25" i="54"/>
  <c r="U37" i="54"/>
  <c r="U26" i="54"/>
  <c r="U38" i="54"/>
  <c r="U15" i="54"/>
  <c r="U27" i="54"/>
  <c r="U39" i="54"/>
  <c r="U16" i="54"/>
  <c r="U28" i="54"/>
  <c r="U40" i="54"/>
  <c r="U17" i="54"/>
  <c r="U29" i="54"/>
  <c r="U18" i="54"/>
  <c r="U30" i="54"/>
  <c r="U42" i="54"/>
  <c r="U41" i="54"/>
  <c r="R34" i="54"/>
  <c r="V31" i="54"/>
  <c r="R22" i="54"/>
  <c r="C22" i="54"/>
  <c r="C34" i="54"/>
  <c r="C24" i="54"/>
  <c r="C36" i="54"/>
  <c r="C25" i="54"/>
  <c r="C26" i="54"/>
  <c r="C38" i="54"/>
  <c r="C15" i="54"/>
  <c r="C27" i="54"/>
  <c r="C39" i="54"/>
  <c r="C16" i="54"/>
  <c r="C28" i="54"/>
  <c r="C40" i="54"/>
  <c r="C18" i="54"/>
  <c r="C30" i="54"/>
  <c r="I35" i="54"/>
  <c r="I29" i="54"/>
  <c r="G25" i="54"/>
  <c r="C23" i="54"/>
  <c r="B21" i="54"/>
  <c r="N18" i="54"/>
  <c r="V21" i="54"/>
  <c r="V33" i="54"/>
  <c r="V22" i="54"/>
  <c r="V34" i="54"/>
  <c r="V23" i="54"/>
  <c r="V35" i="54"/>
  <c r="V24" i="54"/>
  <c r="V36" i="54"/>
  <c r="V25" i="54"/>
  <c r="V37" i="54"/>
  <c r="V26" i="54"/>
  <c r="V38" i="54"/>
  <c r="V15" i="54"/>
  <c r="V27" i="54"/>
  <c r="V39" i="54"/>
  <c r="V40" i="54"/>
  <c r="V16" i="54"/>
  <c r="V28" i="54"/>
  <c r="V17" i="54"/>
  <c r="V29" i="54"/>
  <c r="V41" i="54"/>
  <c r="U31" i="54"/>
  <c r="U21" i="54"/>
  <c r="E43" i="54"/>
  <c r="G37" i="54"/>
  <c r="C37" i="54"/>
  <c r="E35" i="54"/>
  <c r="K33" i="54"/>
  <c r="G31" i="54"/>
  <c r="G29" i="54"/>
  <c r="G27" i="54"/>
  <c r="N24" i="54"/>
  <c r="N22" i="54"/>
  <c r="N20" i="54"/>
  <c r="G16" i="54"/>
  <c r="R36" i="54"/>
  <c r="X28" i="54"/>
  <c r="T21" i="54"/>
  <c r="X17" i="54"/>
  <c r="F39" i="54"/>
  <c r="J35" i="54"/>
  <c r="D29" i="54"/>
  <c r="F27" i="54"/>
  <c r="H25" i="54"/>
  <c r="J23" i="54"/>
  <c r="D17" i="54"/>
  <c r="F15" i="54"/>
  <c r="W40" i="54"/>
  <c r="Y38" i="54"/>
  <c r="Z37" i="54"/>
  <c r="AA36" i="54"/>
  <c r="O36" i="54"/>
  <c r="P35" i="54"/>
  <c r="Q34" i="54"/>
  <c r="S32" i="54"/>
  <c r="W28" i="54"/>
  <c r="Y26" i="54"/>
  <c r="Z25" i="54"/>
  <c r="AA24" i="54"/>
  <c r="O24" i="54"/>
  <c r="P23" i="54"/>
  <c r="Q22" i="54"/>
  <c r="S20" i="54"/>
  <c r="W16" i="54"/>
  <c r="W27" i="54"/>
  <c r="Y25" i="54"/>
  <c r="Z24" i="54"/>
  <c r="AA23" i="54"/>
  <c r="O23" i="54"/>
  <c r="P22" i="54"/>
  <c r="Q21" i="54"/>
  <c r="S19" i="54"/>
  <c r="W15" i="54"/>
  <c r="D39" i="54"/>
  <c r="F37" i="54"/>
  <c r="H35" i="54"/>
  <c r="J33" i="54"/>
  <c r="D27" i="54"/>
  <c r="F25" i="54"/>
  <c r="H23" i="54"/>
  <c r="J21" i="54"/>
  <c r="D15" i="54"/>
  <c r="P14" i="54"/>
  <c r="S42" i="54"/>
  <c r="W38" i="54"/>
  <c r="Y36" i="54"/>
  <c r="Z35" i="54"/>
  <c r="AA34" i="54"/>
  <c r="O34" i="54"/>
  <c r="P33" i="54"/>
  <c r="Q32" i="54"/>
  <c r="S30" i="54"/>
  <c r="W26" i="54"/>
  <c r="Y24" i="54"/>
  <c r="Z23" i="54"/>
  <c r="AA22" i="54"/>
  <c r="O22" i="54"/>
  <c r="P21" i="54"/>
  <c r="Q20" i="54"/>
  <c r="S18" i="54"/>
  <c r="F36" i="54"/>
  <c r="J32" i="54"/>
  <c r="D26" i="54"/>
  <c r="F24" i="54"/>
  <c r="H22" i="54"/>
  <c r="J20" i="54"/>
  <c r="S41" i="54"/>
  <c r="W37" i="54"/>
  <c r="Y35" i="54"/>
  <c r="Z34" i="54"/>
  <c r="AA33" i="54"/>
  <c r="O33" i="54"/>
  <c r="P32" i="54"/>
  <c r="Q31" i="54"/>
  <c r="S29" i="54"/>
  <c r="W25" i="54"/>
  <c r="Y23" i="54"/>
  <c r="Z22" i="54"/>
  <c r="AA21" i="54"/>
  <c r="O21" i="54"/>
  <c r="P20" i="54"/>
  <c r="Q19" i="54"/>
  <c r="S17" i="54"/>
  <c r="J43" i="54"/>
  <c r="D37" i="54"/>
  <c r="F35" i="54"/>
  <c r="H33" i="54"/>
  <c r="J31" i="54"/>
  <c r="D25" i="54"/>
  <c r="F23" i="54"/>
  <c r="H21" i="54"/>
  <c r="J19" i="54"/>
  <c r="P43" i="54"/>
  <c r="Q42" i="54"/>
  <c r="S40" i="54"/>
  <c r="W36" i="54"/>
  <c r="Y34" i="54"/>
  <c r="Z33" i="54"/>
  <c r="AA32" i="54"/>
  <c r="O32" i="54"/>
  <c r="P31" i="54"/>
  <c r="Q30" i="54"/>
  <c r="S28" i="54"/>
  <c r="W24" i="54"/>
  <c r="Y22" i="54"/>
  <c r="Z21" i="54"/>
  <c r="AA20" i="54"/>
  <c r="O20" i="54"/>
  <c r="P19" i="54"/>
  <c r="Q18" i="54"/>
  <c r="S16" i="54"/>
  <c r="F22" i="54"/>
  <c r="H20" i="54"/>
  <c r="J18" i="54"/>
  <c r="P42" i="54"/>
  <c r="W35" i="54"/>
  <c r="Y33" i="54"/>
  <c r="Z32" i="54"/>
  <c r="AA31" i="54"/>
  <c r="O31" i="54"/>
  <c r="P30" i="54"/>
  <c r="Q29" i="54"/>
  <c r="S27" i="54"/>
  <c r="W23" i="54"/>
  <c r="Y21" i="54"/>
  <c r="Z20" i="54"/>
  <c r="AA19" i="54"/>
  <c r="O19" i="54"/>
  <c r="P18" i="54"/>
  <c r="Q17" i="54"/>
  <c r="S15" i="54"/>
  <c r="H14" i="54"/>
  <c r="H43" i="54"/>
  <c r="J41" i="54"/>
  <c r="D35" i="54"/>
  <c r="F33" i="54"/>
  <c r="H31" i="54"/>
  <c r="J29" i="54"/>
  <c r="D23" i="54"/>
  <c r="F21" i="54"/>
  <c r="H19" i="54"/>
  <c r="J17" i="54"/>
  <c r="Z43" i="54"/>
  <c r="AA42" i="54"/>
  <c r="O42" i="54"/>
  <c r="P41" i="54"/>
  <c r="Q40" i="54"/>
  <c r="S38" i="54"/>
  <c r="W34" i="54"/>
  <c r="Y32" i="54"/>
  <c r="Z31" i="54"/>
  <c r="AA30" i="54"/>
  <c r="O30" i="54"/>
  <c r="P29" i="54"/>
  <c r="Q28" i="54"/>
  <c r="S26" i="54"/>
  <c r="W22" i="54"/>
  <c r="Y20" i="54"/>
  <c r="Z19" i="54"/>
  <c r="AA18" i="54"/>
  <c r="O18" i="54"/>
  <c r="P17" i="54"/>
  <c r="Q16" i="54"/>
  <c r="P28" i="54"/>
  <c r="S25" i="54"/>
  <c r="W21" i="54"/>
  <c r="Y19" i="54"/>
  <c r="Z18" i="54"/>
  <c r="AA17" i="54"/>
  <c r="O17" i="54"/>
  <c r="P16" i="54"/>
  <c r="Q15" i="54"/>
  <c r="F14" i="54"/>
  <c r="F43" i="54"/>
  <c r="J39" i="54"/>
  <c r="D33" i="54"/>
  <c r="F31" i="54"/>
  <c r="H29" i="54"/>
  <c r="J27" i="54"/>
  <c r="W14" i="54"/>
  <c r="Y42" i="54"/>
  <c r="Z41" i="54"/>
  <c r="AA40" i="54"/>
  <c r="O40" i="54"/>
  <c r="P39" i="54"/>
  <c r="Q38" i="54"/>
  <c r="S36" i="54"/>
  <c r="W32" i="54"/>
  <c r="Y30" i="54"/>
  <c r="Z29" i="54"/>
  <c r="AA28" i="54"/>
  <c r="O28" i="54"/>
  <c r="P27" i="54"/>
  <c r="AA16" i="54"/>
  <c r="O16" i="54"/>
  <c r="C3" i="12"/>
  <c r="C43" i="12" s="1"/>
  <c r="C23" i="9"/>
  <c r="Q3" i="12"/>
  <c r="Q43" i="12" s="1"/>
  <c r="H23" i="9"/>
  <c r="P3" i="11" s="1"/>
  <c r="AC3" i="11" s="1"/>
  <c r="C4" i="12"/>
  <c r="C44" i="12" s="1"/>
  <c r="C24" i="9"/>
  <c r="AB4" i="58" s="1"/>
  <c r="AD3" i="12"/>
  <c r="AD43" i="12" s="1"/>
  <c r="D11" i="58" s="1"/>
  <c r="E24" i="9"/>
  <c r="G24" i="9"/>
  <c r="Y24" i="12"/>
  <c r="Y44" i="12" s="1"/>
  <c r="J24" i="9"/>
  <c r="D24" i="9"/>
  <c r="AA4" i="11"/>
  <c r="AB24" i="12"/>
  <c r="I24" i="9"/>
  <c r="O4" i="10"/>
  <c r="F24" i="9"/>
  <c r="P9" i="12"/>
  <c r="AD4" i="12"/>
  <c r="P19" i="12"/>
  <c r="AD14" i="12"/>
  <c r="AD9" i="12"/>
  <c r="P14" i="12"/>
  <c r="AD19" i="12"/>
  <c r="H24" i="9"/>
  <c r="G15" i="58" l="1"/>
  <c r="AA11" i="1"/>
  <c r="B10" i="59"/>
  <c r="AA15" i="1" s="1"/>
  <c r="P3" i="12"/>
  <c r="P43" i="12" s="1"/>
  <c r="C11" i="58" s="1"/>
  <c r="AB3" i="58"/>
  <c r="O24" i="12"/>
  <c r="M4" i="11"/>
  <c r="L4" i="11"/>
  <c r="L4" i="58" s="1"/>
  <c r="H24" i="12"/>
  <c r="D24" i="12"/>
  <c r="X4" i="11"/>
  <c r="S24" i="12"/>
  <c r="R4" i="11"/>
  <c r="Z4" i="11"/>
  <c r="AA24" i="12"/>
  <c r="AA44" i="12" s="1"/>
  <c r="B4" i="11"/>
  <c r="B4" i="58" s="1"/>
  <c r="C24" i="12"/>
  <c r="G24" i="12"/>
  <c r="F4" i="11"/>
  <c r="K4" i="11"/>
  <c r="L24" i="12"/>
  <c r="T24" i="12"/>
  <c r="S4" i="11"/>
  <c r="Q24" i="12"/>
  <c r="P4" i="11"/>
  <c r="H4" i="11"/>
  <c r="I24" i="12"/>
  <c r="J24" i="12"/>
  <c r="J44" i="12" s="1"/>
  <c r="I4" i="11"/>
  <c r="T4" i="11"/>
  <c r="U24" i="12"/>
  <c r="E24" i="12"/>
  <c r="D4" i="11"/>
  <c r="G4" i="11"/>
  <c r="C4" i="11"/>
  <c r="Q4" i="11"/>
  <c r="R24" i="12"/>
  <c r="F24" i="12"/>
  <c r="E4" i="11"/>
  <c r="AC24" i="12"/>
  <c r="AB4" i="11"/>
  <c r="K24" i="12"/>
  <c r="K44" i="12" s="1"/>
  <c r="J4" i="11"/>
  <c r="Z24" i="12"/>
  <c r="Y4" i="11"/>
  <c r="N4" i="11"/>
  <c r="X24" i="12"/>
  <c r="X44" i="12" s="1"/>
  <c r="W4" i="11"/>
  <c r="W24" i="12"/>
  <c r="V4" i="11"/>
  <c r="U4" i="11"/>
  <c r="V24" i="12"/>
  <c r="O3" i="11" l="1"/>
  <c r="B3" i="58"/>
  <c r="M24" i="12"/>
  <c r="M44" i="12" s="1"/>
  <c r="N24" i="12"/>
  <c r="AC4" i="11"/>
  <c r="AD24" i="12"/>
  <c r="AD44" i="12" s="1"/>
  <c r="D12" i="58" s="1"/>
  <c r="P24" i="12" l="1"/>
  <c r="C6" i="59" s="1"/>
  <c r="C10" i="59"/>
  <c r="AB15" i="1" s="1"/>
  <c r="K46" i="53"/>
  <c r="K19" i="53" s="1"/>
  <c r="J46" i="53"/>
  <c r="J19" i="53" s="1"/>
  <c r="I46" i="53"/>
  <c r="I18" i="53" s="1"/>
  <c r="H46" i="53"/>
  <c r="H18" i="53" s="1"/>
  <c r="G46" i="53"/>
  <c r="G17" i="53" s="1"/>
  <c r="F46" i="53"/>
  <c r="F17" i="53" s="1"/>
  <c r="E46" i="53"/>
  <c r="E16" i="53" s="1"/>
  <c r="D46" i="53"/>
  <c r="D16" i="53" s="1"/>
  <c r="C46" i="53"/>
  <c r="C40" i="53" s="1"/>
  <c r="B46" i="53"/>
  <c r="B41" i="53" s="1"/>
  <c r="C45" i="53"/>
  <c r="D45" i="53"/>
  <c r="E45" i="53"/>
  <c r="F45" i="53"/>
  <c r="G45" i="53"/>
  <c r="H45" i="53"/>
  <c r="I45" i="53"/>
  <c r="J45" i="53"/>
  <c r="K45" i="53"/>
  <c r="B45" i="53"/>
  <c r="C45" i="52"/>
  <c r="D45" i="52"/>
  <c r="E45" i="52"/>
  <c r="F45" i="52"/>
  <c r="G45" i="52"/>
  <c r="H45" i="52"/>
  <c r="I45" i="52"/>
  <c r="J45" i="52"/>
  <c r="K45" i="52"/>
  <c r="K46" i="52"/>
  <c r="K17" i="52" s="1"/>
  <c r="J46" i="52"/>
  <c r="J17" i="52" s="1"/>
  <c r="I46" i="52"/>
  <c r="I29" i="52" s="1"/>
  <c r="H46" i="52"/>
  <c r="H24" i="52" s="1"/>
  <c r="G46" i="52"/>
  <c r="F46" i="52"/>
  <c r="F15" i="52" s="1"/>
  <c r="E46" i="52"/>
  <c r="E21" i="52" s="1"/>
  <c r="D46" i="52"/>
  <c r="D20" i="52" s="1"/>
  <c r="C46" i="52"/>
  <c r="C21" i="52" s="1"/>
  <c r="B46" i="52"/>
  <c r="B19" i="52" s="1"/>
  <c r="B45" i="52"/>
  <c r="C45" i="51"/>
  <c r="D45" i="51"/>
  <c r="E45" i="51"/>
  <c r="F45" i="51"/>
  <c r="G45" i="51"/>
  <c r="H45" i="51"/>
  <c r="I45" i="51"/>
  <c r="J45" i="51"/>
  <c r="K45" i="51"/>
  <c r="K46" i="51"/>
  <c r="K41" i="51" s="1"/>
  <c r="J46" i="51"/>
  <c r="J17" i="51" s="1"/>
  <c r="I46" i="51"/>
  <c r="I21" i="51" s="1"/>
  <c r="H46" i="51"/>
  <c r="H17" i="51" s="1"/>
  <c r="G46" i="51"/>
  <c r="G25" i="51" s="1"/>
  <c r="F46" i="51"/>
  <c r="F15" i="51" s="1"/>
  <c r="E46" i="51"/>
  <c r="E35" i="51" s="1"/>
  <c r="D46" i="51"/>
  <c r="D17" i="51" s="1"/>
  <c r="C46" i="51"/>
  <c r="C35" i="51" s="1"/>
  <c r="B46" i="51"/>
  <c r="B17" i="51" s="1"/>
  <c r="B45" i="51"/>
  <c r="K46" i="50"/>
  <c r="K32" i="50" s="1"/>
  <c r="J46" i="50"/>
  <c r="J31" i="50" s="1"/>
  <c r="I46" i="50"/>
  <c r="I21" i="50" s="1"/>
  <c r="H46" i="50"/>
  <c r="H37" i="50" s="1"/>
  <c r="G46" i="50"/>
  <c r="G24" i="50" s="1"/>
  <c r="F46" i="50"/>
  <c r="F16" i="50" s="1"/>
  <c r="E46" i="50"/>
  <c r="E17" i="50" s="1"/>
  <c r="D46" i="50"/>
  <c r="D30" i="50" s="1"/>
  <c r="C46" i="50"/>
  <c r="C23" i="50" s="1"/>
  <c r="B46" i="50"/>
  <c r="B23" i="50" s="1"/>
  <c r="C45" i="50"/>
  <c r="D45" i="50"/>
  <c r="E45" i="50"/>
  <c r="F45" i="50"/>
  <c r="G45" i="50"/>
  <c r="H45" i="50"/>
  <c r="I45" i="50"/>
  <c r="J45" i="50"/>
  <c r="K45" i="50"/>
  <c r="B45" i="50"/>
  <c r="D3" i="49"/>
  <c r="E3" i="49"/>
  <c r="D4" i="49"/>
  <c r="E4" i="49"/>
  <c r="D5" i="49"/>
  <c r="E5" i="49"/>
  <c r="D6" i="49"/>
  <c r="J6" i="49" s="1"/>
  <c r="E6" i="49"/>
  <c r="D7" i="49"/>
  <c r="E7" i="49"/>
  <c r="D8" i="49"/>
  <c r="E8" i="49"/>
  <c r="D9" i="49"/>
  <c r="E9" i="49"/>
  <c r="D10" i="49"/>
  <c r="E10" i="49"/>
  <c r="D11" i="49"/>
  <c r="E11" i="49"/>
  <c r="D12" i="49"/>
  <c r="E12" i="49"/>
  <c r="E2" i="49"/>
  <c r="D2" i="49"/>
  <c r="B3" i="49"/>
  <c r="C3" i="49"/>
  <c r="F3" i="49"/>
  <c r="G3" i="49"/>
  <c r="H3" i="49"/>
  <c r="I3" i="49"/>
  <c r="B4" i="49"/>
  <c r="C4" i="49"/>
  <c r="F4" i="49"/>
  <c r="G4" i="49"/>
  <c r="H4" i="49"/>
  <c r="I4" i="49"/>
  <c r="B5" i="49"/>
  <c r="C5" i="49"/>
  <c r="F5" i="49"/>
  <c r="G5" i="49"/>
  <c r="H5" i="49"/>
  <c r="I5" i="49"/>
  <c r="B6" i="49"/>
  <c r="C6" i="49"/>
  <c r="F6" i="49"/>
  <c r="G6" i="49"/>
  <c r="H6" i="49"/>
  <c r="I6" i="49"/>
  <c r="B7" i="49"/>
  <c r="C7" i="49"/>
  <c r="F7" i="49"/>
  <c r="G7" i="49"/>
  <c r="H7" i="49"/>
  <c r="I7" i="49"/>
  <c r="B8" i="49"/>
  <c r="C8" i="49"/>
  <c r="F8" i="49"/>
  <c r="G8" i="49"/>
  <c r="H8" i="49"/>
  <c r="I8" i="49"/>
  <c r="B9" i="49"/>
  <c r="C9" i="49"/>
  <c r="F9" i="49"/>
  <c r="G9" i="49"/>
  <c r="H9" i="49"/>
  <c r="I9" i="49"/>
  <c r="B10" i="49"/>
  <c r="C10" i="49"/>
  <c r="F10" i="49"/>
  <c r="G10" i="49"/>
  <c r="H10" i="49"/>
  <c r="I10" i="49"/>
  <c r="B11" i="49"/>
  <c r="C11" i="49"/>
  <c r="F11" i="49"/>
  <c r="G11" i="49"/>
  <c r="H11" i="49"/>
  <c r="I11" i="49"/>
  <c r="B12" i="49"/>
  <c r="C12" i="49"/>
  <c r="F12" i="49"/>
  <c r="G12" i="49"/>
  <c r="H12" i="49"/>
  <c r="I12" i="49"/>
  <c r="I2" i="49"/>
  <c r="H2" i="49"/>
  <c r="G2" i="49"/>
  <c r="F2" i="49"/>
  <c r="C2" i="49"/>
  <c r="K2" i="49" s="1"/>
  <c r="B2" i="49"/>
  <c r="I45" i="32"/>
  <c r="I13" i="32" s="1"/>
  <c r="H45" i="32"/>
  <c r="H14" i="32" s="1"/>
  <c r="G45" i="32"/>
  <c r="G21" i="32" s="1"/>
  <c r="F45" i="32"/>
  <c r="F26" i="32" s="1"/>
  <c r="E45" i="32"/>
  <c r="E26" i="32" s="1"/>
  <c r="D45" i="32"/>
  <c r="D38" i="32" s="1"/>
  <c r="C45" i="32"/>
  <c r="B45" i="32"/>
  <c r="H14" i="30"/>
  <c r="G17" i="30"/>
  <c r="D44" i="30"/>
  <c r="G44" i="30"/>
  <c r="H44" i="30"/>
  <c r="D20" i="30"/>
  <c r="E21" i="47" s="1"/>
  <c r="C18" i="30"/>
  <c r="D19" i="47" s="1"/>
  <c r="H15" i="58" l="1"/>
  <c r="AB11" i="1"/>
  <c r="K19" i="52"/>
  <c r="C33" i="32"/>
  <c r="C42" i="32"/>
  <c r="G40" i="32"/>
  <c r="B17" i="32"/>
  <c r="B13" i="32"/>
  <c r="E31" i="32"/>
  <c r="G17" i="32"/>
  <c r="G27" i="51"/>
  <c r="I19" i="51"/>
  <c r="H34" i="51"/>
  <c r="H42" i="50"/>
  <c r="D40" i="50"/>
  <c r="D42" i="52"/>
  <c r="G43" i="53"/>
  <c r="F41" i="52"/>
  <c r="G40" i="53"/>
  <c r="K35" i="52"/>
  <c r="G38" i="53"/>
  <c r="F32" i="51"/>
  <c r="I42" i="50"/>
  <c r="B41" i="52"/>
  <c r="K40" i="53"/>
  <c r="G14" i="51"/>
  <c r="B39" i="50"/>
  <c r="K35" i="53"/>
  <c r="D41" i="32"/>
  <c r="G35" i="50"/>
  <c r="B40" i="51"/>
  <c r="G35" i="53"/>
  <c r="B31" i="50"/>
  <c r="G42" i="51"/>
  <c r="K32" i="53"/>
  <c r="E17" i="32"/>
  <c r="E37" i="32"/>
  <c r="E23" i="50"/>
  <c r="F41" i="51"/>
  <c r="G32" i="53"/>
  <c r="E34" i="32"/>
  <c r="K18" i="50"/>
  <c r="H38" i="51"/>
  <c r="I26" i="53"/>
  <c r="C34" i="32"/>
  <c r="G38" i="51"/>
  <c r="K20" i="53"/>
  <c r="J39" i="52"/>
  <c r="J43" i="52"/>
  <c r="J40" i="51"/>
  <c r="J14" i="51"/>
  <c r="J34" i="51"/>
  <c r="J31" i="51"/>
  <c r="J28" i="51"/>
  <c r="J27" i="51"/>
  <c r="J43" i="51"/>
  <c r="J23" i="51"/>
  <c r="J19" i="51"/>
  <c r="I35" i="50"/>
  <c r="I37" i="50"/>
  <c r="I33" i="50"/>
  <c r="I31" i="50"/>
  <c r="I30" i="50"/>
  <c r="I28" i="50"/>
  <c r="I25" i="50"/>
  <c r="I40" i="50"/>
  <c r="I22" i="50"/>
  <c r="I18" i="50"/>
  <c r="G28" i="50"/>
  <c r="G40" i="50"/>
  <c r="G15" i="50"/>
  <c r="G37" i="32"/>
  <c r="G16" i="32"/>
  <c r="G35" i="32"/>
  <c r="G28" i="32"/>
  <c r="I27" i="32"/>
  <c r="I24" i="32"/>
  <c r="G13" i="32"/>
  <c r="G20" i="32"/>
  <c r="G20" i="49" s="1"/>
  <c r="C15" i="51"/>
  <c r="C38" i="50"/>
  <c r="E22" i="50"/>
  <c r="E41" i="51"/>
  <c r="C31" i="51"/>
  <c r="F30" i="50"/>
  <c r="B20" i="50"/>
  <c r="D36" i="53"/>
  <c r="C14" i="50"/>
  <c r="F36" i="50"/>
  <c r="E29" i="50"/>
  <c r="E39" i="51"/>
  <c r="E43" i="50"/>
  <c r="F18" i="50"/>
  <c r="C25" i="51"/>
  <c r="F35" i="52"/>
  <c r="E35" i="50"/>
  <c r="D28" i="50"/>
  <c r="E16" i="50"/>
  <c r="B38" i="51"/>
  <c r="F37" i="51"/>
  <c r="D24" i="51"/>
  <c r="D34" i="52"/>
  <c r="F42" i="50"/>
  <c r="D34" i="50"/>
  <c r="B27" i="50"/>
  <c r="B36" i="51"/>
  <c r="D36" i="51"/>
  <c r="F29" i="52"/>
  <c r="E30" i="53"/>
  <c r="E41" i="50"/>
  <c r="C26" i="50"/>
  <c r="E15" i="50"/>
  <c r="B20" i="51"/>
  <c r="C21" i="51"/>
  <c r="D28" i="52"/>
  <c r="D30" i="53"/>
  <c r="E33" i="50"/>
  <c r="B18" i="51"/>
  <c r="F23" i="52"/>
  <c r="F43" i="53"/>
  <c r="B33" i="50"/>
  <c r="C25" i="50"/>
  <c r="F34" i="51"/>
  <c r="B14" i="51"/>
  <c r="B21" i="52"/>
  <c r="B37" i="32"/>
  <c r="B31" i="32"/>
  <c r="B27" i="32"/>
  <c r="B40" i="32"/>
  <c r="B22" i="32"/>
  <c r="B21" i="32"/>
  <c r="H38" i="53"/>
  <c r="I32" i="53"/>
  <c r="H26" i="53"/>
  <c r="I20" i="53"/>
  <c r="H13" i="32"/>
  <c r="E40" i="32"/>
  <c r="C37" i="32"/>
  <c r="B34" i="32"/>
  <c r="I30" i="32"/>
  <c r="C27" i="32"/>
  <c r="B24" i="32"/>
  <c r="H20" i="32"/>
  <c r="D17" i="32"/>
  <c r="D17" i="49" s="1"/>
  <c r="G42" i="50"/>
  <c r="E40" i="50"/>
  <c r="J37" i="50"/>
  <c r="F35" i="50"/>
  <c r="C33" i="50"/>
  <c r="G30" i="50"/>
  <c r="E28" i="50"/>
  <c r="G25" i="50"/>
  <c r="J21" i="50"/>
  <c r="G18" i="50"/>
  <c r="B37" i="51"/>
  <c r="B16" i="51"/>
  <c r="C41" i="51"/>
  <c r="F38" i="51"/>
  <c r="G34" i="51"/>
  <c r="J30" i="51"/>
  <c r="I27" i="51"/>
  <c r="J22" i="51"/>
  <c r="J18" i="51"/>
  <c r="H14" i="51"/>
  <c r="K43" i="52"/>
  <c r="D40" i="52"/>
  <c r="I34" i="52"/>
  <c r="B27" i="52"/>
  <c r="J19" i="52"/>
  <c r="E43" i="53"/>
  <c r="I40" i="53"/>
  <c r="E38" i="53"/>
  <c r="I35" i="53"/>
  <c r="H32" i="53"/>
  <c r="K29" i="53"/>
  <c r="E26" i="53"/>
  <c r="H20" i="53"/>
  <c r="H30" i="51"/>
  <c r="H22" i="51"/>
  <c r="H18" i="51"/>
  <c r="K26" i="52"/>
  <c r="K18" i="52"/>
  <c r="K42" i="53"/>
  <c r="K37" i="53"/>
  <c r="E29" i="53"/>
  <c r="I25" i="53"/>
  <c r="I19" i="53"/>
  <c r="H27" i="32"/>
  <c r="D13" i="32"/>
  <c r="I39" i="32"/>
  <c r="I36" i="32"/>
  <c r="H33" i="32"/>
  <c r="B30" i="32"/>
  <c r="I26" i="32"/>
  <c r="H23" i="32"/>
  <c r="E20" i="32"/>
  <c r="E16" i="32"/>
  <c r="G18" i="30"/>
  <c r="D19" i="44" s="1"/>
  <c r="E14" i="50"/>
  <c r="E42" i="50"/>
  <c r="C40" i="50"/>
  <c r="E37" i="50"/>
  <c r="D35" i="50"/>
  <c r="J32" i="50"/>
  <c r="E30" i="50"/>
  <c r="C28" i="50"/>
  <c r="I24" i="50"/>
  <c r="F21" i="50"/>
  <c r="E18" i="50"/>
  <c r="B34" i="51"/>
  <c r="G43" i="51"/>
  <c r="H40" i="51"/>
  <c r="D37" i="51"/>
  <c r="D34" i="51"/>
  <c r="F30" i="51"/>
  <c r="C27" i="51"/>
  <c r="G22" i="51"/>
  <c r="G18" i="51"/>
  <c r="F14" i="51"/>
  <c r="C43" i="52"/>
  <c r="D39" i="52"/>
  <c r="B33" i="52"/>
  <c r="C26" i="52"/>
  <c r="I17" i="52"/>
  <c r="B14" i="52"/>
  <c r="I42" i="53"/>
  <c r="E40" i="53"/>
  <c r="I37" i="53"/>
  <c r="E35" i="53"/>
  <c r="E32" i="53"/>
  <c r="K28" i="53"/>
  <c r="G25" i="53"/>
  <c r="G19" i="53"/>
  <c r="K37" i="50"/>
  <c r="I33" i="32"/>
  <c r="I42" i="32"/>
  <c r="H39" i="32"/>
  <c r="H36" i="32"/>
  <c r="B33" i="32"/>
  <c r="I29" i="32"/>
  <c r="H26" i="32"/>
  <c r="G23" i="32"/>
  <c r="D20" i="32"/>
  <c r="B16" i="32"/>
  <c r="I14" i="50"/>
  <c r="C42" i="50"/>
  <c r="B40" i="50"/>
  <c r="C37" i="50"/>
  <c r="C35" i="50"/>
  <c r="E32" i="50"/>
  <c r="C30" i="50"/>
  <c r="B28" i="50"/>
  <c r="F24" i="50"/>
  <c r="E21" i="50"/>
  <c r="G17" i="50"/>
  <c r="B32" i="51"/>
  <c r="F43" i="51"/>
  <c r="F40" i="51"/>
  <c r="C37" i="51"/>
  <c r="E33" i="51"/>
  <c r="K29" i="51"/>
  <c r="J26" i="51"/>
  <c r="F22" i="51"/>
  <c r="F18" i="51"/>
  <c r="K42" i="52"/>
  <c r="B39" i="52"/>
  <c r="K32" i="52"/>
  <c r="K25" i="52"/>
  <c r="F17" i="52"/>
  <c r="K14" i="53"/>
  <c r="G42" i="53"/>
  <c r="K39" i="53"/>
  <c r="G37" i="53"/>
  <c r="K34" i="53"/>
  <c r="K31" i="53"/>
  <c r="I28" i="53"/>
  <c r="F25" i="53"/>
  <c r="F19" i="53"/>
  <c r="H24" i="32"/>
  <c r="H30" i="32"/>
  <c r="G21" i="50"/>
  <c r="H42" i="32"/>
  <c r="C39" i="32"/>
  <c r="B36" i="32"/>
  <c r="I32" i="32"/>
  <c r="H29" i="32"/>
  <c r="G26" i="32"/>
  <c r="D23" i="32"/>
  <c r="G19" i="32"/>
  <c r="I15" i="32"/>
  <c r="K14" i="50"/>
  <c r="I41" i="50"/>
  <c r="I39" i="50"/>
  <c r="B37" i="50"/>
  <c r="I34" i="50"/>
  <c r="C32" i="50"/>
  <c r="I29" i="50"/>
  <c r="I27" i="50"/>
  <c r="E24" i="50"/>
  <c r="D21" i="50"/>
  <c r="D17" i="50"/>
  <c r="B30" i="51"/>
  <c r="C43" i="51"/>
  <c r="J39" i="51"/>
  <c r="J36" i="51"/>
  <c r="C33" i="51"/>
  <c r="G29" i="51"/>
  <c r="H26" i="51"/>
  <c r="G21" i="51"/>
  <c r="C17" i="51"/>
  <c r="J42" i="52"/>
  <c r="K38" i="52"/>
  <c r="C32" i="52"/>
  <c r="J25" i="52"/>
  <c r="D16" i="52"/>
  <c r="J14" i="53"/>
  <c r="E42" i="53"/>
  <c r="J39" i="53"/>
  <c r="F37" i="53"/>
  <c r="I34" i="53"/>
  <c r="I31" i="53"/>
  <c r="C28" i="53"/>
  <c r="G24" i="53"/>
  <c r="G18" i="53"/>
  <c r="I23" i="32"/>
  <c r="B42" i="32"/>
  <c r="B39" i="32"/>
  <c r="I35" i="32"/>
  <c r="H32" i="32"/>
  <c r="G29" i="32"/>
  <c r="D26" i="32"/>
  <c r="G22" i="32"/>
  <c r="B19" i="32"/>
  <c r="H15" i="32"/>
  <c r="J43" i="50"/>
  <c r="G41" i="50"/>
  <c r="E39" i="50"/>
  <c r="I36" i="50"/>
  <c r="G34" i="50"/>
  <c r="K31" i="50"/>
  <c r="G29" i="50"/>
  <c r="E27" i="50"/>
  <c r="D24" i="50"/>
  <c r="E20" i="50"/>
  <c r="C17" i="50"/>
  <c r="B28" i="51"/>
  <c r="J42" i="51"/>
  <c r="G39" i="51"/>
  <c r="H36" i="51"/>
  <c r="J32" i="51"/>
  <c r="E29" i="51"/>
  <c r="F26" i="51"/>
  <c r="E21" i="51"/>
  <c r="J16" i="51"/>
  <c r="I42" i="52"/>
  <c r="C38" i="52"/>
  <c r="K31" i="52"/>
  <c r="K24" i="52"/>
  <c r="B15" i="52"/>
  <c r="I14" i="53"/>
  <c r="D42" i="53"/>
  <c r="I39" i="53"/>
  <c r="E37" i="53"/>
  <c r="E34" i="53"/>
  <c r="G31" i="53"/>
  <c r="K27" i="53"/>
  <c r="E24" i="53"/>
  <c r="E18" i="53"/>
  <c r="I20" i="32"/>
  <c r="I41" i="32"/>
  <c r="I38" i="32"/>
  <c r="H35" i="32"/>
  <c r="G32" i="32"/>
  <c r="D29" i="32"/>
  <c r="G25" i="32"/>
  <c r="C22" i="32"/>
  <c r="I18" i="32"/>
  <c r="B15" i="32"/>
  <c r="I43" i="50"/>
  <c r="F41" i="50"/>
  <c r="C39" i="50"/>
  <c r="G36" i="50"/>
  <c r="E34" i="50"/>
  <c r="F29" i="50"/>
  <c r="C27" i="50"/>
  <c r="C24" i="50"/>
  <c r="C20" i="50"/>
  <c r="B17" i="50"/>
  <c r="B26" i="51"/>
  <c r="H42" i="51"/>
  <c r="F39" i="51"/>
  <c r="F36" i="51"/>
  <c r="H32" i="51"/>
  <c r="C29" i="51"/>
  <c r="E25" i="51"/>
  <c r="D21" i="51"/>
  <c r="F16" i="51"/>
  <c r="H42" i="52"/>
  <c r="B38" i="52"/>
  <c r="J31" i="52"/>
  <c r="K23" i="52"/>
  <c r="H14" i="53"/>
  <c r="K41" i="53"/>
  <c r="G39" i="53"/>
  <c r="K36" i="53"/>
  <c r="K33" i="53"/>
  <c r="F31" i="53"/>
  <c r="J27" i="53"/>
  <c r="D24" i="53"/>
  <c r="D18" i="53"/>
  <c r="B25" i="51"/>
  <c r="K15" i="51"/>
  <c r="K37" i="52"/>
  <c r="K30" i="52"/>
  <c r="E14" i="53"/>
  <c r="I41" i="53"/>
  <c r="E39" i="53"/>
  <c r="I36" i="53"/>
  <c r="J33" i="53"/>
  <c r="E31" i="53"/>
  <c r="I27" i="53"/>
  <c r="E23" i="53"/>
  <c r="E17" i="53"/>
  <c r="K27" i="51"/>
  <c r="H38" i="32"/>
  <c r="E32" i="32"/>
  <c r="I14" i="32"/>
  <c r="I14" i="49" s="1"/>
  <c r="G41" i="32"/>
  <c r="G38" i="32"/>
  <c r="D35" i="32"/>
  <c r="D32" i="32"/>
  <c r="E28" i="32"/>
  <c r="C25" i="32"/>
  <c r="I21" i="32"/>
  <c r="B18" i="32"/>
  <c r="G14" i="32"/>
  <c r="C43" i="50"/>
  <c r="D41" i="50"/>
  <c r="E38" i="50"/>
  <c r="E36" i="50"/>
  <c r="C34" i="50"/>
  <c r="E31" i="50"/>
  <c r="D29" i="50"/>
  <c r="K26" i="50"/>
  <c r="D23" i="50"/>
  <c r="I19" i="50"/>
  <c r="B16" i="50"/>
  <c r="B14" i="50"/>
  <c r="B24" i="51"/>
  <c r="F42" i="51"/>
  <c r="C39" i="51"/>
  <c r="J35" i="51"/>
  <c r="D32" i="51"/>
  <c r="H28" i="51"/>
  <c r="J24" i="51"/>
  <c r="J20" i="51"/>
  <c r="J15" i="51"/>
  <c r="K41" i="52"/>
  <c r="J37" i="52"/>
  <c r="K29" i="52"/>
  <c r="D22" i="52"/>
  <c r="K43" i="53"/>
  <c r="G41" i="53"/>
  <c r="K38" i="53"/>
  <c r="G36" i="53"/>
  <c r="I33" i="53"/>
  <c r="I30" i="53"/>
  <c r="G27" i="53"/>
  <c r="K21" i="53"/>
  <c r="K15" i="53"/>
  <c r="H41" i="32"/>
  <c r="E25" i="32"/>
  <c r="H18" i="32"/>
  <c r="E41" i="32"/>
  <c r="G34" i="32"/>
  <c r="G31" i="32"/>
  <c r="B28" i="32"/>
  <c r="B25" i="32"/>
  <c r="H21" i="32"/>
  <c r="I17" i="32"/>
  <c r="C14" i="32"/>
  <c r="B43" i="50"/>
  <c r="C41" i="50"/>
  <c r="D38" i="50"/>
  <c r="C36" i="50"/>
  <c r="B34" i="50"/>
  <c r="C31" i="50"/>
  <c r="C29" i="50"/>
  <c r="E26" i="50"/>
  <c r="C19" i="50"/>
  <c r="I15" i="50"/>
  <c r="B42" i="51"/>
  <c r="B22" i="51"/>
  <c r="G41" i="51"/>
  <c r="J38" i="51"/>
  <c r="K31" i="51"/>
  <c r="F28" i="51"/>
  <c r="F24" i="51"/>
  <c r="F20" i="51"/>
  <c r="I15" i="51"/>
  <c r="I41" i="52"/>
  <c r="K36" i="52"/>
  <c r="I43" i="53"/>
  <c r="E41" i="53"/>
  <c r="I38" i="53"/>
  <c r="E36" i="53"/>
  <c r="G33" i="53"/>
  <c r="G30" i="53"/>
  <c r="K26" i="53"/>
  <c r="J21" i="53"/>
  <c r="J15" i="53"/>
  <c r="E32" i="52"/>
  <c r="G15" i="52"/>
  <c r="G21" i="52"/>
  <c r="G27" i="52"/>
  <c r="G20" i="52"/>
  <c r="G26" i="52"/>
  <c r="G32" i="52"/>
  <c r="G38" i="52"/>
  <c r="G14" i="52"/>
  <c r="G19" i="52"/>
  <c r="G25" i="52"/>
  <c r="G31" i="52"/>
  <c r="G37" i="52"/>
  <c r="G43" i="52"/>
  <c r="G18" i="52"/>
  <c r="G24" i="52"/>
  <c r="G17" i="52"/>
  <c r="G22" i="52"/>
  <c r="G30" i="52"/>
  <c r="G36" i="52"/>
  <c r="G23" i="52"/>
  <c r="G33" i="52"/>
  <c r="G41" i="52"/>
  <c r="G28" i="52"/>
  <c r="G39" i="52"/>
  <c r="G42" i="52"/>
  <c r="G34" i="52"/>
  <c r="E22" i="32"/>
  <c r="E14" i="32"/>
  <c r="E14" i="49" s="1"/>
  <c r="K43" i="50"/>
  <c r="H31" i="50"/>
  <c r="F32" i="32"/>
  <c r="F14" i="32"/>
  <c r="F41" i="32"/>
  <c r="G16" i="52"/>
  <c r="C36" i="32"/>
  <c r="F31" i="32"/>
  <c r="E29" i="32"/>
  <c r="C24" i="32"/>
  <c r="E19" i="32"/>
  <c r="F16" i="32"/>
  <c r="G40" i="52"/>
  <c r="E16" i="52"/>
  <c r="F20" i="32"/>
  <c r="F22" i="32"/>
  <c r="F13" i="32"/>
  <c r="C19" i="32"/>
  <c r="H18" i="50"/>
  <c r="H24" i="50"/>
  <c r="H15" i="50"/>
  <c r="H21" i="50"/>
  <c r="H29" i="50"/>
  <c r="H35" i="50"/>
  <c r="H41" i="50"/>
  <c r="H14" i="50"/>
  <c r="H17" i="50"/>
  <c r="H28" i="50"/>
  <c r="H34" i="50"/>
  <c r="H40" i="50"/>
  <c r="H20" i="50"/>
  <c r="H23" i="50"/>
  <c r="H27" i="50"/>
  <c r="H33" i="50"/>
  <c r="H39" i="50"/>
  <c r="H22" i="50"/>
  <c r="H16" i="50"/>
  <c r="H26" i="50"/>
  <c r="H32" i="50"/>
  <c r="H38" i="50"/>
  <c r="H19" i="50"/>
  <c r="E40" i="52"/>
  <c r="G35" i="52"/>
  <c r="E15" i="44"/>
  <c r="C15" i="44"/>
  <c r="F38" i="32"/>
  <c r="C31" i="32"/>
  <c r="C16" i="32"/>
  <c r="K30" i="50"/>
  <c r="I29" i="51"/>
  <c r="F15" i="32"/>
  <c r="F18" i="32"/>
  <c r="F21" i="32"/>
  <c r="F24" i="32"/>
  <c r="F27" i="32"/>
  <c r="F30" i="32"/>
  <c r="F33" i="32"/>
  <c r="F36" i="32"/>
  <c r="F39" i="32"/>
  <c r="F42" i="32"/>
  <c r="D18" i="44"/>
  <c r="B18" i="44"/>
  <c r="G14" i="30"/>
  <c r="G15" i="30"/>
  <c r="H43" i="50"/>
  <c r="C13" i="32"/>
  <c r="F40" i="32"/>
  <c r="E38" i="32"/>
  <c r="F28" i="32"/>
  <c r="J19" i="50"/>
  <c r="J25" i="50"/>
  <c r="J16" i="50"/>
  <c r="J22" i="50"/>
  <c r="J18" i="50"/>
  <c r="J30" i="50"/>
  <c r="J36" i="50"/>
  <c r="J42" i="50"/>
  <c r="J24" i="50"/>
  <c r="J29" i="50"/>
  <c r="J35" i="50"/>
  <c r="J41" i="50"/>
  <c r="J17" i="50"/>
  <c r="J28" i="50"/>
  <c r="J34" i="50"/>
  <c r="J40" i="50"/>
  <c r="J14" i="50"/>
  <c r="J26" i="50"/>
  <c r="J20" i="50"/>
  <c r="J23" i="50"/>
  <c r="J27" i="50"/>
  <c r="J33" i="50"/>
  <c r="J39" i="50"/>
  <c r="E35" i="52"/>
  <c r="G29" i="52"/>
  <c r="F29" i="32"/>
  <c r="E20" i="52"/>
  <c r="E26" i="52"/>
  <c r="E19" i="52"/>
  <c r="E25" i="52"/>
  <c r="E31" i="52"/>
  <c r="E37" i="52"/>
  <c r="E43" i="52"/>
  <c r="E18" i="52"/>
  <c r="E24" i="52"/>
  <c r="E30" i="52"/>
  <c r="E36" i="52"/>
  <c r="E42" i="52"/>
  <c r="E17" i="52"/>
  <c r="E23" i="52"/>
  <c r="E22" i="52"/>
  <c r="E38" i="52"/>
  <c r="E33" i="52"/>
  <c r="E41" i="52"/>
  <c r="E27" i="52"/>
  <c r="E28" i="52"/>
  <c r="E39" i="52"/>
  <c r="E34" i="52"/>
  <c r="E14" i="52"/>
  <c r="E15" i="52"/>
  <c r="E29" i="52"/>
  <c r="F34" i="32"/>
  <c r="F19" i="32"/>
  <c r="C15" i="32"/>
  <c r="C18" i="32"/>
  <c r="C21" i="32"/>
  <c r="C17" i="32"/>
  <c r="C26" i="32"/>
  <c r="C29" i="32"/>
  <c r="C32" i="32"/>
  <c r="C35" i="32"/>
  <c r="C38" i="32"/>
  <c r="C20" i="32"/>
  <c r="C20" i="49" s="1"/>
  <c r="C23" i="32"/>
  <c r="C41" i="32"/>
  <c r="K15" i="50"/>
  <c r="K21" i="50"/>
  <c r="K24" i="50"/>
  <c r="K29" i="50"/>
  <c r="K35" i="50"/>
  <c r="K41" i="50"/>
  <c r="K40" i="50"/>
  <c r="K17" i="50"/>
  <c r="K28" i="50"/>
  <c r="K34" i="50"/>
  <c r="K20" i="50"/>
  <c r="K16" i="50"/>
  <c r="K23" i="50"/>
  <c r="K27" i="50"/>
  <c r="K33" i="50"/>
  <c r="K39" i="50"/>
  <c r="K38" i="50"/>
  <c r="H30" i="50"/>
  <c r="K25" i="50"/>
  <c r="K19" i="50"/>
  <c r="D16" i="32"/>
  <c r="D19" i="32"/>
  <c r="D22" i="32"/>
  <c r="D25" i="32"/>
  <c r="D28" i="32"/>
  <c r="D31" i="32"/>
  <c r="D34" i="32"/>
  <c r="D37" i="32"/>
  <c r="D40" i="32"/>
  <c r="D15" i="32"/>
  <c r="D18" i="32"/>
  <c r="D21" i="32"/>
  <c r="D24" i="32"/>
  <c r="D27" i="32"/>
  <c r="D30" i="32"/>
  <c r="D33" i="32"/>
  <c r="D36" i="32"/>
  <c r="D39" i="32"/>
  <c r="D42" i="32"/>
  <c r="D14" i="32"/>
  <c r="C40" i="32"/>
  <c r="F35" i="32"/>
  <c r="C28" i="32"/>
  <c r="F23" i="32"/>
  <c r="G21" i="30"/>
  <c r="K42" i="50"/>
  <c r="J38" i="50"/>
  <c r="K22" i="50"/>
  <c r="C19" i="52"/>
  <c r="C25" i="52"/>
  <c r="C18" i="52"/>
  <c r="C24" i="52"/>
  <c r="C30" i="52"/>
  <c r="C36" i="52"/>
  <c r="C42" i="52"/>
  <c r="C17" i="52"/>
  <c r="C23" i="52"/>
  <c r="C29" i="52"/>
  <c r="C35" i="52"/>
  <c r="C41" i="52"/>
  <c r="C16" i="52"/>
  <c r="C22" i="52"/>
  <c r="C28" i="52"/>
  <c r="C33" i="52"/>
  <c r="C27" i="52"/>
  <c r="C39" i="52"/>
  <c r="C34" i="52"/>
  <c r="C31" i="52"/>
  <c r="C14" i="52"/>
  <c r="C15" i="52"/>
  <c r="C37" i="52"/>
  <c r="C40" i="52"/>
  <c r="C20" i="52"/>
  <c r="F17" i="32"/>
  <c r="K36" i="50"/>
  <c r="E13" i="32"/>
  <c r="E15" i="32"/>
  <c r="E18" i="32"/>
  <c r="E21" i="32"/>
  <c r="E24" i="32"/>
  <c r="E27" i="32"/>
  <c r="E30" i="32"/>
  <c r="E33" i="32"/>
  <c r="E36" i="32"/>
  <c r="E39" i="32"/>
  <c r="E42" i="32"/>
  <c r="F37" i="32"/>
  <c r="E35" i="32"/>
  <c r="C30" i="32"/>
  <c r="F25" i="32"/>
  <c r="E23" i="32"/>
  <c r="G20" i="30"/>
  <c r="H36" i="50"/>
  <c r="H25" i="50"/>
  <c r="J15" i="50"/>
  <c r="I16" i="51"/>
  <c r="I20" i="51"/>
  <c r="I24" i="51"/>
  <c r="I28" i="51"/>
  <c r="I32" i="51"/>
  <c r="I36" i="51"/>
  <c r="I40" i="51"/>
  <c r="I14" i="51"/>
  <c r="I18" i="51"/>
  <c r="I22" i="51"/>
  <c r="I26" i="51"/>
  <c r="I30" i="51"/>
  <c r="I34" i="51"/>
  <c r="I38" i="51"/>
  <c r="I42" i="51"/>
  <c r="I25" i="51"/>
  <c r="I43" i="51"/>
  <c r="I39" i="51"/>
  <c r="I41" i="51"/>
  <c r="I23" i="51"/>
  <c r="I35" i="51"/>
  <c r="I37" i="51"/>
  <c r="I31" i="51"/>
  <c r="I17" i="51"/>
  <c r="I33" i="51"/>
  <c r="K33" i="51"/>
  <c r="G36" i="32"/>
  <c r="G33" i="32"/>
  <c r="G30" i="32"/>
  <c r="G27" i="32"/>
  <c r="G18" i="32"/>
  <c r="G15" i="32"/>
  <c r="B14" i="32"/>
  <c r="B15" i="50"/>
  <c r="B21" i="50"/>
  <c r="B18" i="50"/>
  <c r="B24" i="50"/>
  <c r="D14" i="50"/>
  <c r="G43" i="50"/>
  <c r="I38" i="50"/>
  <c r="G37" i="50"/>
  <c r="I32" i="50"/>
  <c r="G31" i="50"/>
  <c r="I26" i="50"/>
  <c r="F25" i="50"/>
  <c r="G22" i="50"/>
  <c r="C21" i="50"/>
  <c r="D18" i="50"/>
  <c r="I16" i="50"/>
  <c r="C15" i="50"/>
  <c r="D40" i="51"/>
  <c r="D38" i="51"/>
  <c r="K35" i="51"/>
  <c r="G31" i="51"/>
  <c r="D29" i="51"/>
  <c r="K23" i="51"/>
  <c r="I16" i="52"/>
  <c r="I22" i="52"/>
  <c r="I15" i="52"/>
  <c r="I21" i="52"/>
  <c r="I27" i="52"/>
  <c r="I33" i="52"/>
  <c r="I39" i="52"/>
  <c r="I20" i="52"/>
  <c r="I26" i="52"/>
  <c r="I32" i="52"/>
  <c r="I38" i="52"/>
  <c r="I14" i="52"/>
  <c r="I19" i="52"/>
  <c r="I25" i="52"/>
  <c r="I37" i="52"/>
  <c r="I28" i="52"/>
  <c r="I24" i="52"/>
  <c r="C23" i="53"/>
  <c r="G42" i="32"/>
  <c r="G39" i="32"/>
  <c r="G24" i="32"/>
  <c r="B41" i="32"/>
  <c r="B38" i="32"/>
  <c r="B35" i="32"/>
  <c r="B32" i="32"/>
  <c r="B29" i="32"/>
  <c r="B26" i="32"/>
  <c r="B23" i="32"/>
  <c r="B20" i="32"/>
  <c r="F43" i="50"/>
  <c r="D42" i="50"/>
  <c r="B41" i="50"/>
  <c r="F37" i="50"/>
  <c r="D36" i="50"/>
  <c r="B35" i="50"/>
  <c r="F31" i="50"/>
  <c r="B29" i="50"/>
  <c r="E25" i="50"/>
  <c r="F22" i="50"/>
  <c r="G19" i="50"/>
  <c r="C18" i="50"/>
  <c r="D42" i="51"/>
  <c r="K39" i="51"/>
  <c r="K37" i="51"/>
  <c r="G33" i="51"/>
  <c r="E31" i="51"/>
  <c r="G26" i="51"/>
  <c r="G17" i="51"/>
  <c r="I31" i="52"/>
  <c r="B14" i="53"/>
  <c r="B15" i="53"/>
  <c r="B21" i="53"/>
  <c r="B27" i="53"/>
  <c r="B33" i="53"/>
  <c r="B39" i="53"/>
  <c r="B20" i="53"/>
  <c r="B26" i="53"/>
  <c r="B32" i="53"/>
  <c r="B38" i="53"/>
  <c r="B19" i="53"/>
  <c r="B25" i="53"/>
  <c r="B31" i="53"/>
  <c r="B37" i="53"/>
  <c r="B43" i="53"/>
  <c r="B18" i="53"/>
  <c r="B24" i="53"/>
  <c r="B30" i="53"/>
  <c r="B36" i="53"/>
  <c r="B42" i="53"/>
  <c r="B16" i="53"/>
  <c r="B22" i="53"/>
  <c r="B28" i="53"/>
  <c r="B34" i="53"/>
  <c r="B40" i="53"/>
  <c r="B23" i="53"/>
  <c r="G32" i="50"/>
  <c r="G26" i="50"/>
  <c r="I23" i="50"/>
  <c r="F19" i="50"/>
  <c r="G16" i="50"/>
  <c r="K43" i="51"/>
  <c r="E17" i="51"/>
  <c r="C15" i="53"/>
  <c r="C21" i="53"/>
  <c r="C27" i="53"/>
  <c r="C33" i="53"/>
  <c r="C39" i="53"/>
  <c r="C14" i="53"/>
  <c r="C20" i="53"/>
  <c r="C26" i="53"/>
  <c r="C32" i="53"/>
  <c r="C38" i="53"/>
  <c r="C19" i="53"/>
  <c r="C25" i="53"/>
  <c r="C31" i="53"/>
  <c r="C37" i="53"/>
  <c r="C43" i="53"/>
  <c r="C18" i="53"/>
  <c r="C24" i="53"/>
  <c r="C30" i="53"/>
  <c r="C36" i="53"/>
  <c r="C42" i="53"/>
  <c r="C35" i="53"/>
  <c r="C22" i="53"/>
  <c r="K14" i="51"/>
  <c r="K18" i="51"/>
  <c r="K22" i="51"/>
  <c r="K26" i="51"/>
  <c r="K30" i="51"/>
  <c r="K34" i="51"/>
  <c r="K38" i="51"/>
  <c r="K42" i="51"/>
  <c r="K17" i="51"/>
  <c r="K21" i="51"/>
  <c r="K25" i="51"/>
  <c r="K16" i="51"/>
  <c r="K20" i="51"/>
  <c r="K24" i="51"/>
  <c r="K28" i="51"/>
  <c r="K32" i="51"/>
  <c r="K36" i="51"/>
  <c r="K40" i="51"/>
  <c r="H16" i="52"/>
  <c r="H22" i="52"/>
  <c r="H28" i="52"/>
  <c r="H34" i="52"/>
  <c r="H40" i="52"/>
  <c r="H15" i="52"/>
  <c r="H21" i="52"/>
  <c r="H27" i="52"/>
  <c r="H33" i="52"/>
  <c r="H39" i="52"/>
  <c r="H20" i="52"/>
  <c r="H26" i="52"/>
  <c r="H32" i="52"/>
  <c r="H38" i="52"/>
  <c r="H14" i="52"/>
  <c r="H19" i="52"/>
  <c r="H25" i="52"/>
  <c r="H31" i="52"/>
  <c r="H37" i="52"/>
  <c r="H43" i="52"/>
  <c r="H17" i="52"/>
  <c r="H23" i="52"/>
  <c r="H29" i="52"/>
  <c r="H35" i="52"/>
  <c r="H41" i="52"/>
  <c r="H13" i="30"/>
  <c r="I13" i="49" s="1"/>
  <c r="I40" i="32"/>
  <c r="I37" i="32"/>
  <c r="I34" i="32"/>
  <c r="I31" i="32"/>
  <c r="I28" i="32"/>
  <c r="I25" i="32"/>
  <c r="I22" i="32"/>
  <c r="I19" i="32"/>
  <c r="I16" i="32"/>
  <c r="D16" i="50"/>
  <c r="D22" i="50"/>
  <c r="D15" i="50"/>
  <c r="D19" i="50"/>
  <c r="D25" i="50"/>
  <c r="F14" i="50"/>
  <c r="G38" i="50"/>
  <c r="G13" i="30"/>
  <c r="H40" i="32"/>
  <c r="H37" i="32"/>
  <c r="H34" i="32"/>
  <c r="H31" i="32"/>
  <c r="H28" i="32"/>
  <c r="H25" i="32"/>
  <c r="H22" i="32"/>
  <c r="H19" i="32"/>
  <c r="H16" i="32"/>
  <c r="D43" i="50"/>
  <c r="B42" i="50"/>
  <c r="F38" i="50"/>
  <c r="D37" i="50"/>
  <c r="B36" i="50"/>
  <c r="F32" i="50"/>
  <c r="D31" i="50"/>
  <c r="B30" i="50"/>
  <c r="F26" i="50"/>
  <c r="B25" i="50"/>
  <c r="C22" i="50"/>
  <c r="I20" i="50"/>
  <c r="E19" i="50"/>
  <c r="C14" i="51"/>
  <c r="C18" i="51"/>
  <c r="C22" i="51"/>
  <c r="C26" i="51"/>
  <c r="C30" i="51"/>
  <c r="C34" i="51"/>
  <c r="C38" i="51"/>
  <c r="C42" i="51"/>
  <c r="C16" i="51"/>
  <c r="C20" i="51"/>
  <c r="C24" i="51"/>
  <c r="C28" i="51"/>
  <c r="C32" i="51"/>
  <c r="C36" i="51"/>
  <c r="C40" i="51"/>
  <c r="G37" i="51"/>
  <c r="G35" i="51"/>
  <c r="D33" i="51"/>
  <c r="D26" i="51"/>
  <c r="C23" i="51"/>
  <c r="D20" i="51"/>
  <c r="I36" i="52"/>
  <c r="I23" i="52"/>
  <c r="B35" i="53"/>
  <c r="C17" i="53"/>
  <c r="F17" i="50"/>
  <c r="F23" i="50"/>
  <c r="F15" i="50"/>
  <c r="F20" i="50"/>
  <c r="G39" i="50"/>
  <c r="G33" i="50"/>
  <c r="G27" i="50"/>
  <c r="G23" i="50"/>
  <c r="B22" i="50"/>
  <c r="I17" i="50"/>
  <c r="D15" i="51"/>
  <c r="D19" i="51"/>
  <c r="D23" i="51"/>
  <c r="D27" i="51"/>
  <c r="D31" i="51"/>
  <c r="D35" i="51"/>
  <c r="D39" i="51"/>
  <c r="D43" i="51"/>
  <c r="D14" i="51"/>
  <c r="D18" i="51"/>
  <c r="D22" i="51"/>
  <c r="K19" i="51"/>
  <c r="H36" i="52"/>
  <c r="I30" i="52"/>
  <c r="I18" i="52"/>
  <c r="C29" i="53"/>
  <c r="B17" i="53"/>
  <c r="G14" i="50"/>
  <c r="F39" i="50"/>
  <c r="F33" i="50"/>
  <c r="D32" i="50"/>
  <c r="F27" i="50"/>
  <c r="D26" i="50"/>
  <c r="G20" i="50"/>
  <c r="B19" i="50"/>
  <c r="C16" i="50"/>
  <c r="E16" i="51"/>
  <c r="E20" i="51"/>
  <c r="E24" i="51"/>
  <c r="E28" i="51"/>
  <c r="E32" i="51"/>
  <c r="E36" i="51"/>
  <c r="E40" i="51"/>
  <c r="E15" i="51"/>
  <c r="E19" i="51"/>
  <c r="E23" i="51"/>
  <c r="E27" i="51"/>
  <c r="E14" i="51"/>
  <c r="E18" i="51"/>
  <c r="E22" i="51"/>
  <c r="E26" i="51"/>
  <c r="E30" i="51"/>
  <c r="E34" i="51"/>
  <c r="E38" i="51"/>
  <c r="E42" i="51"/>
  <c r="E37" i="51"/>
  <c r="G30" i="51"/>
  <c r="D28" i="51"/>
  <c r="I43" i="52"/>
  <c r="H30" i="52"/>
  <c r="H18" i="52"/>
  <c r="B29" i="53"/>
  <c r="C16" i="53"/>
  <c r="H17" i="32"/>
  <c r="H17" i="49" s="1"/>
  <c r="F40" i="50"/>
  <c r="D39" i="50"/>
  <c r="B38" i="50"/>
  <c r="F34" i="50"/>
  <c r="D33" i="50"/>
  <c r="B32" i="50"/>
  <c r="F28" i="50"/>
  <c r="D27" i="50"/>
  <c r="B26" i="50"/>
  <c r="D20" i="50"/>
  <c r="G16" i="51"/>
  <c r="G20" i="51"/>
  <c r="G24" i="51"/>
  <c r="G28" i="51"/>
  <c r="G32" i="51"/>
  <c r="G36" i="51"/>
  <c r="G40" i="51"/>
  <c r="G15" i="51"/>
  <c r="G19" i="51"/>
  <c r="G23" i="51"/>
  <c r="E43" i="51"/>
  <c r="D41" i="51"/>
  <c r="D30" i="51"/>
  <c r="D25" i="51"/>
  <c r="C19" i="51"/>
  <c r="D16" i="51"/>
  <c r="I40" i="52"/>
  <c r="I35" i="52"/>
  <c r="C41" i="53"/>
  <c r="C34" i="53"/>
  <c r="B39" i="51"/>
  <c r="B27" i="51"/>
  <c r="B15" i="51"/>
  <c r="F33" i="51"/>
  <c r="F29" i="51"/>
  <c r="F25" i="51"/>
  <c r="F21" i="51"/>
  <c r="F17" i="51"/>
  <c r="K14" i="52"/>
  <c r="F40" i="52"/>
  <c r="J36" i="52"/>
  <c r="F34" i="52"/>
  <c r="D33" i="52"/>
  <c r="B32" i="52"/>
  <c r="J30" i="52"/>
  <c r="F28" i="52"/>
  <c r="D27" i="52"/>
  <c r="B26" i="52"/>
  <c r="J24" i="52"/>
  <c r="F22" i="52"/>
  <c r="D21" i="52"/>
  <c r="B20" i="52"/>
  <c r="J18" i="52"/>
  <c r="F16" i="52"/>
  <c r="D15" i="52"/>
  <c r="H43" i="53"/>
  <c r="F42" i="53"/>
  <c r="D41" i="53"/>
  <c r="J38" i="53"/>
  <c r="H37" i="53"/>
  <c r="F36" i="53"/>
  <c r="D35" i="53"/>
  <c r="J32" i="53"/>
  <c r="H31" i="53"/>
  <c r="F30" i="53"/>
  <c r="D29" i="53"/>
  <c r="J26" i="53"/>
  <c r="H25" i="53"/>
  <c r="F24" i="53"/>
  <c r="D23" i="53"/>
  <c r="J20" i="53"/>
  <c r="H19" i="53"/>
  <c r="F18" i="53"/>
  <c r="D17" i="53"/>
  <c r="K20" i="52"/>
  <c r="G26" i="53"/>
  <c r="E25" i="53"/>
  <c r="K22" i="53"/>
  <c r="I21" i="53"/>
  <c r="G20" i="53"/>
  <c r="E19" i="53"/>
  <c r="K16" i="53"/>
  <c r="I15" i="53"/>
  <c r="B35" i="51"/>
  <c r="B23" i="51"/>
  <c r="H43" i="51"/>
  <c r="H39" i="51"/>
  <c r="H35" i="51"/>
  <c r="H31" i="51"/>
  <c r="H27" i="51"/>
  <c r="H23" i="51"/>
  <c r="H19" i="51"/>
  <c r="H15" i="51"/>
  <c r="J14" i="52"/>
  <c r="F42" i="52"/>
  <c r="D41" i="52"/>
  <c r="B40" i="52"/>
  <c r="J38" i="52"/>
  <c r="F36" i="52"/>
  <c r="D35" i="52"/>
  <c r="B34" i="52"/>
  <c r="J32" i="52"/>
  <c r="F30" i="52"/>
  <c r="D29" i="52"/>
  <c r="B28" i="52"/>
  <c r="J26" i="52"/>
  <c r="F24" i="52"/>
  <c r="D23" i="52"/>
  <c r="B22" i="52"/>
  <c r="J20" i="52"/>
  <c r="F18" i="52"/>
  <c r="D17" i="52"/>
  <c r="B16" i="52"/>
  <c r="G14" i="53"/>
  <c r="D43" i="53"/>
  <c r="J40" i="53"/>
  <c r="H39" i="53"/>
  <c r="F38" i="53"/>
  <c r="D37" i="53"/>
  <c r="J34" i="53"/>
  <c r="H33" i="53"/>
  <c r="F32" i="53"/>
  <c r="D31" i="53"/>
  <c r="J28" i="53"/>
  <c r="H27" i="53"/>
  <c r="F26" i="53"/>
  <c r="D25" i="53"/>
  <c r="J22" i="53"/>
  <c r="H21" i="53"/>
  <c r="F20" i="53"/>
  <c r="D19" i="53"/>
  <c r="J16" i="53"/>
  <c r="H15" i="53"/>
  <c r="K39" i="52"/>
  <c r="K33" i="52"/>
  <c r="K27" i="52"/>
  <c r="K21" i="52"/>
  <c r="K15" i="52"/>
  <c r="F14" i="53"/>
  <c r="K23" i="53"/>
  <c r="I22" i="53"/>
  <c r="G21" i="53"/>
  <c r="E20" i="53"/>
  <c r="K17" i="53"/>
  <c r="I16" i="53"/>
  <c r="G15" i="53"/>
  <c r="B33" i="51"/>
  <c r="B21" i="51"/>
  <c r="F35" i="51"/>
  <c r="F31" i="51"/>
  <c r="F27" i="51"/>
  <c r="F23" i="51"/>
  <c r="F19" i="51"/>
  <c r="F43" i="52"/>
  <c r="F37" i="52"/>
  <c r="D36" i="52"/>
  <c r="B35" i="52"/>
  <c r="J33" i="52"/>
  <c r="F31" i="52"/>
  <c r="D30" i="52"/>
  <c r="B29" i="52"/>
  <c r="J27" i="52"/>
  <c r="F25" i="52"/>
  <c r="D24" i="52"/>
  <c r="B23" i="52"/>
  <c r="J21" i="52"/>
  <c r="F19" i="52"/>
  <c r="D18" i="52"/>
  <c r="B17" i="52"/>
  <c r="J15" i="52"/>
  <c r="J41" i="53"/>
  <c r="H40" i="53"/>
  <c r="F39" i="53"/>
  <c r="D38" i="53"/>
  <c r="J35" i="53"/>
  <c r="H34" i="53"/>
  <c r="F33" i="53"/>
  <c r="D32" i="53"/>
  <c r="J29" i="53"/>
  <c r="H28" i="53"/>
  <c r="F27" i="53"/>
  <c r="D26" i="53"/>
  <c r="J23" i="53"/>
  <c r="H22" i="53"/>
  <c r="F21" i="53"/>
  <c r="D20" i="53"/>
  <c r="J17" i="53"/>
  <c r="H16" i="53"/>
  <c r="F15" i="53"/>
  <c r="H24" i="51"/>
  <c r="H20" i="51"/>
  <c r="H16" i="51"/>
  <c r="K40" i="52"/>
  <c r="K34" i="52"/>
  <c r="K28" i="52"/>
  <c r="K22" i="52"/>
  <c r="K16" i="52"/>
  <c r="D14" i="53"/>
  <c r="G34" i="53"/>
  <c r="E33" i="53"/>
  <c r="K30" i="53"/>
  <c r="I29" i="53"/>
  <c r="G28" i="53"/>
  <c r="E27" i="53"/>
  <c r="K24" i="53"/>
  <c r="I23" i="53"/>
  <c r="G22" i="53"/>
  <c r="E21" i="53"/>
  <c r="K18" i="53"/>
  <c r="I17" i="53"/>
  <c r="G16" i="53"/>
  <c r="E15" i="53"/>
  <c r="B43" i="51"/>
  <c r="B31" i="51"/>
  <c r="B19" i="51"/>
  <c r="J41" i="51"/>
  <c r="J37" i="51"/>
  <c r="J33" i="51"/>
  <c r="J29" i="51"/>
  <c r="J25" i="51"/>
  <c r="J21" i="51"/>
  <c r="F14" i="52"/>
  <c r="D43" i="52"/>
  <c r="B42" i="52"/>
  <c r="J40" i="52"/>
  <c r="F38" i="52"/>
  <c r="D37" i="52"/>
  <c r="B36" i="52"/>
  <c r="J34" i="52"/>
  <c r="F32" i="52"/>
  <c r="D31" i="52"/>
  <c r="B30" i="52"/>
  <c r="J28" i="52"/>
  <c r="F26" i="52"/>
  <c r="D25" i="52"/>
  <c r="B24" i="52"/>
  <c r="J22" i="52"/>
  <c r="F20" i="52"/>
  <c r="D19" i="52"/>
  <c r="B18" i="52"/>
  <c r="J16" i="52"/>
  <c r="J42" i="53"/>
  <c r="H41" i="53"/>
  <c r="F40" i="53"/>
  <c r="D39" i="53"/>
  <c r="J36" i="53"/>
  <c r="H35" i="53"/>
  <c r="F34" i="53"/>
  <c r="D33" i="53"/>
  <c r="J30" i="53"/>
  <c r="H29" i="53"/>
  <c r="F28" i="53"/>
  <c r="D27" i="53"/>
  <c r="J24" i="53"/>
  <c r="H23" i="53"/>
  <c r="F22" i="53"/>
  <c r="D21" i="53"/>
  <c r="J18" i="53"/>
  <c r="H17" i="53"/>
  <c r="F16" i="53"/>
  <c r="D15" i="53"/>
  <c r="G29" i="53"/>
  <c r="E28" i="53"/>
  <c r="K25" i="53"/>
  <c r="I24" i="53"/>
  <c r="G23" i="53"/>
  <c r="E22" i="53"/>
  <c r="B41" i="51"/>
  <c r="B29" i="51"/>
  <c r="H41" i="51"/>
  <c r="H37" i="51"/>
  <c r="H33" i="51"/>
  <c r="H29" i="51"/>
  <c r="H25" i="51"/>
  <c r="H21" i="51"/>
  <c r="D14" i="52"/>
  <c r="B43" i="52"/>
  <c r="J41" i="52"/>
  <c r="F39" i="52"/>
  <c r="D38" i="52"/>
  <c r="B37" i="52"/>
  <c r="J35" i="52"/>
  <c r="F33" i="52"/>
  <c r="D32" i="52"/>
  <c r="B31" i="52"/>
  <c r="J29" i="52"/>
  <c r="F27" i="52"/>
  <c r="D26" i="52"/>
  <c r="B25" i="52"/>
  <c r="J23" i="52"/>
  <c r="F21" i="52"/>
  <c r="J43" i="53"/>
  <c r="H42" i="53"/>
  <c r="F41" i="53"/>
  <c r="D40" i="53"/>
  <c r="J37" i="53"/>
  <c r="H36" i="53"/>
  <c r="F35" i="53"/>
  <c r="D34" i="53"/>
  <c r="J31" i="53"/>
  <c r="H30" i="53"/>
  <c r="F29" i="53"/>
  <c r="D28" i="53"/>
  <c r="J25" i="53"/>
  <c r="H24" i="53"/>
  <c r="F23" i="53"/>
  <c r="D22" i="53"/>
  <c r="D15" i="30"/>
  <c r="D13" i="30"/>
  <c r="E14" i="47" s="1"/>
  <c r="D21" i="30"/>
  <c r="D18" i="30"/>
  <c r="C15" i="30"/>
  <c r="D16" i="47" s="1"/>
  <c r="C21" i="30"/>
  <c r="D22" i="47" s="1"/>
  <c r="H21" i="30"/>
  <c r="H18" i="30"/>
  <c r="H15" i="30"/>
  <c r="H17" i="30"/>
  <c r="D17" i="30"/>
  <c r="E18" i="47" s="1"/>
  <c r="D14" i="30"/>
  <c r="E15" i="47" s="1"/>
  <c r="C20" i="30"/>
  <c r="D21" i="47" s="1"/>
  <c r="C17" i="30"/>
  <c r="D18" i="47" s="1"/>
  <c r="C14" i="30"/>
  <c r="D15" i="47" s="1"/>
  <c r="H19" i="30"/>
  <c r="H16" i="30"/>
  <c r="H20" i="30"/>
  <c r="G19" i="30"/>
  <c r="G16" i="30"/>
  <c r="D19" i="30"/>
  <c r="E20" i="47" s="1"/>
  <c r="D16" i="30"/>
  <c r="E17" i="47" s="1"/>
  <c r="C19" i="30"/>
  <c r="D20" i="47" s="1"/>
  <c r="C16" i="30"/>
  <c r="D17" i="47" s="1"/>
  <c r="C13" i="30"/>
  <c r="J7" i="49"/>
  <c r="J3" i="49"/>
  <c r="K11" i="49"/>
  <c r="K6" i="49"/>
  <c r="J11" i="49"/>
  <c r="J5" i="49"/>
  <c r="J9" i="49"/>
  <c r="K10" i="49"/>
  <c r="J12" i="49"/>
  <c r="J10" i="49"/>
  <c r="J8" i="49"/>
  <c r="J4" i="49"/>
  <c r="K3" i="49"/>
  <c r="K9" i="49"/>
  <c r="K5" i="49"/>
  <c r="K12" i="49"/>
  <c r="K4" i="49"/>
  <c r="J2" i="49"/>
  <c r="K8" i="49"/>
  <c r="G28" i="30"/>
  <c r="K7" i="49"/>
  <c r="C22" i="30"/>
  <c r="H22" i="30"/>
  <c r="C33" i="30"/>
  <c r="D34" i="47" s="1"/>
  <c r="C31" i="30"/>
  <c r="D32" i="47" s="1"/>
  <c r="G41" i="30"/>
  <c r="G31" i="30"/>
  <c r="C24" i="30"/>
  <c r="D25" i="47" s="1"/>
  <c r="G29" i="30"/>
  <c r="H25" i="30"/>
  <c r="H36" i="30"/>
  <c r="H24" i="30"/>
  <c r="C32" i="30"/>
  <c r="D33" i="47" s="1"/>
  <c r="D37" i="30"/>
  <c r="E38" i="47" s="1"/>
  <c r="D25" i="30"/>
  <c r="E26" i="47" s="1"/>
  <c r="G42" i="30"/>
  <c r="G30" i="30"/>
  <c r="H35" i="30"/>
  <c r="H23" i="30"/>
  <c r="D38" i="30"/>
  <c r="E39" i="47" s="1"/>
  <c r="D26" i="30"/>
  <c r="E27" i="47" s="1"/>
  <c r="D24" i="30"/>
  <c r="E25" i="47" s="1"/>
  <c r="C30" i="30"/>
  <c r="D31" i="47" s="1"/>
  <c r="C41" i="30"/>
  <c r="D42" i="47" s="1"/>
  <c r="C29" i="30"/>
  <c r="D30" i="47" s="1"/>
  <c r="D34" i="30"/>
  <c r="E35" i="47" s="1"/>
  <c r="D22" i="30"/>
  <c r="E23" i="47" s="1"/>
  <c r="G39" i="30"/>
  <c r="G27" i="30"/>
  <c r="H32" i="30"/>
  <c r="G40" i="30"/>
  <c r="C28" i="30"/>
  <c r="D29" i="47" s="1"/>
  <c r="D33" i="30"/>
  <c r="E34" i="47" s="1"/>
  <c r="G38" i="30"/>
  <c r="G26" i="30"/>
  <c r="H31" i="30"/>
  <c r="C27" i="30"/>
  <c r="D28" i="47" s="1"/>
  <c r="D32" i="30"/>
  <c r="E33" i="47" s="1"/>
  <c r="G37" i="30"/>
  <c r="G25" i="30"/>
  <c r="H42" i="30"/>
  <c r="H30" i="30"/>
  <c r="D36" i="30"/>
  <c r="E37" i="47" s="1"/>
  <c r="G36" i="30"/>
  <c r="G24" i="30"/>
  <c r="H41" i="30"/>
  <c r="H29" i="30"/>
  <c r="H33" i="30"/>
  <c r="C39" i="30"/>
  <c r="D40" i="47" s="1"/>
  <c r="C26" i="30"/>
  <c r="D27" i="47" s="1"/>
  <c r="C37" i="30"/>
  <c r="D38" i="47" s="1"/>
  <c r="C25" i="30"/>
  <c r="D26" i="47" s="1"/>
  <c r="D42" i="30"/>
  <c r="E43" i="47" s="1"/>
  <c r="D30" i="30"/>
  <c r="E31" i="47" s="1"/>
  <c r="G35" i="30"/>
  <c r="G23" i="30"/>
  <c r="H40" i="30"/>
  <c r="H28" i="30"/>
  <c r="H34" i="30"/>
  <c r="D35" i="30"/>
  <c r="E36" i="47" s="1"/>
  <c r="C40" i="30"/>
  <c r="D41" i="47" s="1"/>
  <c r="C38" i="30"/>
  <c r="D39" i="47" s="1"/>
  <c r="D31" i="30"/>
  <c r="E32" i="47" s="1"/>
  <c r="C36" i="30"/>
  <c r="D37" i="47" s="1"/>
  <c r="D41" i="30"/>
  <c r="E42" i="47" s="1"/>
  <c r="D29" i="30"/>
  <c r="E30" i="47" s="1"/>
  <c r="G34" i="30"/>
  <c r="G22" i="30"/>
  <c r="H39" i="30"/>
  <c r="H27" i="30"/>
  <c r="C42" i="30"/>
  <c r="D43" i="47" s="1"/>
  <c r="C35" i="30"/>
  <c r="D36" i="47" s="1"/>
  <c r="C23" i="30"/>
  <c r="D24" i="47" s="1"/>
  <c r="D40" i="30"/>
  <c r="E41" i="47" s="1"/>
  <c r="D28" i="30"/>
  <c r="E29" i="47" s="1"/>
  <c r="G33" i="30"/>
  <c r="H38" i="30"/>
  <c r="H26" i="30"/>
  <c r="D23" i="30"/>
  <c r="E24" i="47" s="1"/>
  <c r="C34" i="30"/>
  <c r="D35" i="47" s="1"/>
  <c r="D39" i="30"/>
  <c r="E40" i="47" s="1"/>
  <c r="D27" i="30"/>
  <c r="E28" i="47" s="1"/>
  <c r="G32" i="30"/>
  <c r="H37" i="30"/>
  <c r="E17" i="49" l="1"/>
  <c r="B22" i="49"/>
  <c r="E5" i="9" s="1"/>
  <c r="C21" i="49"/>
  <c r="E21" i="49"/>
  <c r="C18" i="49"/>
  <c r="H18" i="49"/>
  <c r="B19" i="44"/>
  <c r="D18" i="49"/>
  <c r="C15" i="49"/>
  <c r="E13" i="49"/>
  <c r="G13" i="49"/>
  <c r="D34" i="44"/>
  <c r="B34" i="44"/>
  <c r="B26" i="44"/>
  <c r="D26" i="44"/>
  <c r="D40" i="44"/>
  <c r="B40" i="44"/>
  <c r="D43" i="44"/>
  <c r="P37" i="12" s="1"/>
  <c r="E8" i="59" s="1"/>
  <c r="B43" i="44"/>
  <c r="P32" i="12" s="1"/>
  <c r="E7" i="59" s="1"/>
  <c r="B20" i="44"/>
  <c r="D20" i="44"/>
  <c r="I21" i="49"/>
  <c r="E22" i="44"/>
  <c r="C22" i="44"/>
  <c r="C14" i="44"/>
  <c r="E14" i="44"/>
  <c r="H14" i="49"/>
  <c r="B15" i="44"/>
  <c r="D15" i="44"/>
  <c r="D14" i="49"/>
  <c r="E43" i="44"/>
  <c r="AD37" i="12" s="1"/>
  <c r="F8" i="59" s="1"/>
  <c r="C43" i="44"/>
  <c r="AD32" i="12" s="1"/>
  <c r="F7" i="59" s="1"/>
  <c r="D20" i="49"/>
  <c r="B21" i="44"/>
  <c r="D21" i="44"/>
  <c r="H20" i="49"/>
  <c r="D21" i="49"/>
  <c r="D22" i="44"/>
  <c r="B22" i="44"/>
  <c r="B38" i="44"/>
  <c r="D38" i="44"/>
  <c r="C13" i="49"/>
  <c r="C20" i="44"/>
  <c r="E20" i="44"/>
  <c r="E25" i="44"/>
  <c r="C25" i="44"/>
  <c r="E39" i="44"/>
  <c r="C39" i="44"/>
  <c r="E18" i="49"/>
  <c r="E19" i="44"/>
  <c r="C19" i="44"/>
  <c r="C32" i="44"/>
  <c r="E32" i="44"/>
  <c r="B33" i="44"/>
  <c r="P31" i="12" s="1"/>
  <c r="D33" i="44"/>
  <c r="P36" i="12" s="1"/>
  <c r="E35" i="44"/>
  <c r="C35" i="44"/>
  <c r="E30" i="44"/>
  <c r="C30" i="44"/>
  <c r="B27" i="44"/>
  <c r="D27" i="44"/>
  <c r="E37" i="44"/>
  <c r="C37" i="44"/>
  <c r="D15" i="49"/>
  <c r="D16" i="44"/>
  <c r="B16" i="44"/>
  <c r="E17" i="44"/>
  <c r="C17" i="44"/>
  <c r="C38" i="44"/>
  <c r="E38" i="44"/>
  <c r="E34" i="44"/>
  <c r="C34" i="44"/>
  <c r="D29" i="44"/>
  <c r="B29" i="44"/>
  <c r="E28" i="44"/>
  <c r="C28" i="44"/>
  <c r="E29" i="44"/>
  <c r="C29" i="44"/>
  <c r="E42" i="44"/>
  <c r="C42" i="44"/>
  <c r="B39" i="44"/>
  <c r="D39" i="44"/>
  <c r="C26" i="44"/>
  <c r="E26" i="44"/>
  <c r="H15" i="49"/>
  <c r="D31" i="44"/>
  <c r="B31" i="44"/>
  <c r="E23" i="44"/>
  <c r="AD35" i="12" s="1"/>
  <c r="C23" i="44"/>
  <c r="AD30" i="12" s="1"/>
  <c r="E41" i="44"/>
  <c r="C41" i="44"/>
  <c r="B14" i="44"/>
  <c r="D14" i="44"/>
  <c r="E40" i="44"/>
  <c r="C40" i="44"/>
  <c r="D17" i="44"/>
  <c r="B17" i="44"/>
  <c r="D23" i="44"/>
  <c r="P35" i="12" s="1"/>
  <c r="B23" i="44"/>
  <c r="P30" i="12" s="1"/>
  <c r="D37" i="44"/>
  <c r="B37" i="44"/>
  <c r="D35" i="44"/>
  <c r="B35" i="44"/>
  <c r="D36" i="44"/>
  <c r="B36" i="44"/>
  <c r="D41" i="44"/>
  <c r="B41" i="44"/>
  <c r="E24" i="44"/>
  <c r="C24" i="44"/>
  <c r="D32" i="44"/>
  <c r="B32" i="44"/>
  <c r="H13" i="49"/>
  <c r="I17" i="49"/>
  <c r="E18" i="44"/>
  <c r="C18" i="44"/>
  <c r="D28" i="44"/>
  <c r="B28" i="44"/>
  <c r="E21" i="44"/>
  <c r="C21" i="44"/>
  <c r="D25" i="44"/>
  <c r="B25" i="44"/>
  <c r="D30" i="44"/>
  <c r="B30" i="44"/>
  <c r="D24" i="44"/>
  <c r="B24" i="44"/>
  <c r="I18" i="49"/>
  <c r="E27" i="44"/>
  <c r="C27" i="44"/>
  <c r="E31" i="44"/>
  <c r="C31" i="44"/>
  <c r="E33" i="44"/>
  <c r="AD36" i="12" s="1"/>
  <c r="C33" i="44"/>
  <c r="AD31" i="12" s="1"/>
  <c r="E36" i="44"/>
  <c r="C36" i="44"/>
  <c r="D42" i="44"/>
  <c r="B42" i="44"/>
  <c r="H21" i="49"/>
  <c r="D13" i="49"/>
  <c r="I15" i="49"/>
  <c r="E16" i="44"/>
  <c r="C16" i="44"/>
  <c r="G18" i="49"/>
  <c r="E19" i="47"/>
  <c r="G21" i="49"/>
  <c r="E22" i="47"/>
  <c r="G15" i="49"/>
  <c r="E16" i="47"/>
  <c r="D5" i="9"/>
  <c r="F5" i="9"/>
  <c r="G5" i="9"/>
  <c r="F13" i="49"/>
  <c r="D14" i="47"/>
  <c r="F22" i="49"/>
  <c r="D23" i="47"/>
  <c r="C5" i="9" s="1"/>
  <c r="B13" i="49"/>
  <c r="E15" i="49"/>
  <c r="D19" i="49"/>
  <c r="H19" i="49"/>
  <c r="E20" i="49"/>
  <c r="I20" i="49"/>
  <c r="D16" i="49"/>
  <c r="H16" i="49"/>
  <c r="G17" i="49"/>
  <c r="C17" i="49"/>
  <c r="I19" i="49"/>
  <c r="E19" i="49"/>
  <c r="C19" i="49"/>
  <c r="G19" i="49"/>
  <c r="C16" i="49"/>
  <c r="G16" i="49"/>
  <c r="I16" i="49"/>
  <c r="E16" i="49"/>
  <c r="G14" i="49"/>
  <c r="C14" i="49"/>
  <c r="D42" i="49"/>
  <c r="H42" i="49"/>
  <c r="C22" i="49"/>
  <c r="G22" i="49"/>
  <c r="C37" i="49"/>
  <c r="G37" i="49"/>
  <c r="E29" i="49"/>
  <c r="I29" i="49"/>
  <c r="I27" i="49"/>
  <c r="E27" i="49"/>
  <c r="E25" i="49"/>
  <c r="I25" i="49"/>
  <c r="I39" i="49"/>
  <c r="E39" i="49"/>
  <c r="C26" i="49"/>
  <c r="G26" i="49"/>
  <c r="H23" i="49"/>
  <c r="D23" i="49"/>
  <c r="H36" i="49"/>
  <c r="D36" i="49"/>
  <c r="G38" i="49"/>
  <c r="C38" i="49"/>
  <c r="H39" i="49"/>
  <c r="D39" i="49"/>
  <c r="C28" i="49"/>
  <c r="G28" i="49"/>
  <c r="C25" i="49"/>
  <c r="G25" i="49"/>
  <c r="G32" i="49"/>
  <c r="C32" i="49"/>
  <c r="E37" i="49"/>
  <c r="I37" i="49"/>
  <c r="G35" i="49"/>
  <c r="C35" i="49"/>
  <c r="E31" i="49"/>
  <c r="I31" i="49"/>
  <c r="G27" i="49"/>
  <c r="C27" i="49"/>
  <c r="H38" i="49"/>
  <c r="D38" i="49"/>
  <c r="G39" i="49"/>
  <c r="C39" i="49"/>
  <c r="H29" i="49"/>
  <c r="D29" i="49"/>
  <c r="C23" i="49"/>
  <c r="G23" i="49"/>
  <c r="D34" i="49"/>
  <c r="H34" i="49"/>
  <c r="H35" i="49"/>
  <c r="D35" i="49"/>
  <c r="C36" i="49"/>
  <c r="G36" i="49"/>
  <c r="D40" i="49"/>
  <c r="H40" i="49"/>
  <c r="I23" i="49"/>
  <c r="E23" i="49"/>
  <c r="D31" i="49"/>
  <c r="H31" i="49"/>
  <c r="H28" i="49"/>
  <c r="D28" i="49"/>
  <c r="H33" i="49"/>
  <c r="D33" i="49"/>
  <c r="D25" i="49"/>
  <c r="H25" i="49"/>
  <c r="C31" i="49"/>
  <c r="G31" i="49"/>
  <c r="E22" i="49"/>
  <c r="I22" i="49"/>
  <c r="C34" i="49"/>
  <c r="G34" i="49"/>
  <c r="I33" i="49"/>
  <c r="E33" i="49"/>
  <c r="E34" i="49"/>
  <c r="I34" i="49"/>
  <c r="H26" i="49"/>
  <c r="D26" i="49"/>
  <c r="I28" i="49"/>
  <c r="E28" i="49"/>
  <c r="G24" i="49"/>
  <c r="C24" i="49"/>
  <c r="I40" i="49"/>
  <c r="E40" i="49"/>
  <c r="C33" i="49"/>
  <c r="G33" i="49"/>
  <c r="D22" i="49"/>
  <c r="H22" i="49"/>
  <c r="E26" i="49"/>
  <c r="I26" i="49"/>
  <c r="C29" i="49"/>
  <c r="G29" i="49"/>
  <c r="G30" i="49"/>
  <c r="C30" i="49"/>
  <c r="E30" i="49"/>
  <c r="I30" i="49"/>
  <c r="I32" i="49"/>
  <c r="E32" i="49"/>
  <c r="E35" i="49"/>
  <c r="I35" i="49"/>
  <c r="H41" i="49"/>
  <c r="D41" i="49"/>
  <c r="D37" i="49"/>
  <c r="H37" i="49"/>
  <c r="C40" i="49"/>
  <c r="G40" i="49"/>
  <c r="E24" i="49"/>
  <c r="I24" i="49"/>
  <c r="D32" i="49"/>
  <c r="H32" i="49"/>
  <c r="E36" i="49"/>
  <c r="I36" i="49"/>
  <c r="I41" i="49"/>
  <c r="E41" i="49"/>
  <c r="H24" i="49"/>
  <c r="D24" i="49"/>
  <c r="E38" i="49"/>
  <c r="I38" i="49"/>
  <c r="C41" i="49"/>
  <c r="G41" i="49"/>
  <c r="C42" i="49"/>
  <c r="G42" i="49"/>
  <c r="E42" i="49"/>
  <c r="I42" i="49"/>
  <c r="H27" i="49"/>
  <c r="D27" i="49"/>
  <c r="D30" i="49"/>
  <c r="H30" i="49"/>
  <c r="B24" i="49"/>
  <c r="F24" i="49"/>
  <c r="B41" i="49"/>
  <c r="F41" i="49"/>
  <c r="F28" i="49"/>
  <c r="B28" i="49"/>
  <c r="F20" i="49"/>
  <c r="B20" i="49"/>
  <c r="B36" i="49"/>
  <c r="F36" i="49"/>
  <c r="B30" i="49"/>
  <c r="F30" i="49"/>
  <c r="B32" i="49"/>
  <c r="C6" i="9" s="1"/>
  <c r="C6" i="12" s="1"/>
  <c r="F32" i="49"/>
  <c r="F31" i="49"/>
  <c r="B31" i="49"/>
  <c r="F38" i="49"/>
  <c r="B38" i="49"/>
  <c r="F34" i="49"/>
  <c r="B34" i="49"/>
  <c r="B42" i="49"/>
  <c r="C7" i="9" s="1"/>
  <c r="AG6" i="58" s="1"/>
  <c r="F42" i="49"/>
  <c r="B15" i="49"/>
  <c r="F15" i="49"/>
  <c r="B21" i="49"/>
  <c r="F21" i="49"/>
  <c r="B17" i="49"/>
  <c r="F17" i="49"/>
  <c r="B33" i="49"/>
  <c r="F33" i="49"/>
  <c r="B18" i="49"/>
  <c r="F18" i="49"/>
  <c r="F14" i="49"/>
  <c r="B14" i="49"/>
  <c r="F40" i="49"/>
  <c r="B40" i="49"/>
  <c r="F37" i="49"/>
  <c r="B37" i="49"/>
  <c r="F19" i="49"/>
  <c r="B19" i="49"/>
  <c r="B29" i="49"/>
  <c r="F29" i="49"/>
  <c r="B23" i="49"/>
  <c r="F23" i="49"/>
  <c r="F25" i="49"/>
  <c r="B25" i="49"/>
  <c r="F26" i="49"/>
  <c r="B26" i="49"/>
  <c r="F16" i="49"/>
  <c r="B16" i="49"/>
  <c r="F35" i="49"/>
  <c r="B35" i="49"/>
  <c r="B27" i="49"/>
  <c r="F27" i="49"/>
  <c r="B39" i="49"/>
  <c r="F39" i="49"/>
  <c r="K16" i="58" l="1"/>
  <c r="AE12" i="1"/>
  <c r="K17" i="58"/>
  <c r="AE13" i="1"/>
  <c r="J16" i="58"/>
  <c r="AD12" i="1"/>
  <c r="J17" i="58"/>
  <c r="AD13" i="1"/>
  <c r="K20" i="49"/>
  <c r="C7" i="12"/>
  <c r="J22" i="49"/>
  <c r="K21" i="49"/>
  <c r="K15" i="49"/>
  <c r="K13" i="49"/>
  <c r="K18" i="49"/>
  <c r="J33" i="49"/>
  <c r="J19" i="49"/>
  <c r="J37" i="49"/>
  <c r="K39" i="49"/>
  <c r="I20" i="9"/>
  <c r="S20" i="12" s="1"/>
  <c r="J20" i="9"/>
  <c r="U20" i="12" s="1"/>
  <c r="K20" i="9"/>
  <c r="L20" i="9"/>
  <c r="H20" i="9"/>
  <c r="K10" i="9"/>
  <c r="L10" i="9"/>
  <c r="I10" i="9"/>
  <c r="S10" i="12" s="1"/>
  <c r="J10" i="9"/>
  <c r="U10" i="12" s="1"/>
  <c r="H10" i="9"/>
  <c r="Q10" i="12" s="1"/>
  <c r="J25" i="49"/>
  <c r="J14" i="49"/>
  <c r="I21" i="9"/>
  <c r="S21" i="12" s="1"/>
  <c r="J21" i="9"/>
  <c r="U21" i="12" s="1"/>
  <c r="K21" i="9"/>
  <c r="H21" i="9"/>
  <c r="L21" i="9"/>
  <c r="K22" i="9"/>
  <c r="AY7" i="58" s="1"/>
  <c r="L22" i="9"/>
  <c r="AZ7" i="58" s="1"/>
  <c r="H22" i="9"/>
  <c r="I22" i="9"/>
  <c r="J22" i="9"/>
  <c r="I12" i="9"/>
  <c r="J12" i="9"/>
  <c r="K12" i="9"/>
  <c r="AO7" i="58" s="1"/>
  <c r="H12" i="9"/>
  <c r="L12" i="9"/>
  <c r="AP7" i="58" s="1"/>
  <c r="G20" i="9"/>
  <c r="D20" i="9"/>
  <c r="E20" i="12" s="1"/>
  <c r="E20" i="9"/>
  <c r="G20" i="12" s="1"/>
  <c r="C20" i="9"/>
  <c r="F20" i="9"/>
  <c r="D22" i="9"/>
  <c r="AW6" i="58" s="1"/>
  <c r="E22" i="9"/>
  <c r="AX6" i="58" s="1"/>
  <c r="C22" i="9"/>
  <c r="F22" i="9"/>
  <c r="AY6" i="58" s="1"/>
  <c r="G22" i="9"/>
  <c r="AZ6" i="58" s="1"/>
  <c r="D21" i="9"/>
  <c r="E21" i="12" s="1"/>
  <c r="E21" i="9"/>
  <c r="G21" i="12" s="1"/>
  <c r="F21" i="9"/>
  <c r="G21" i="9"/>
  <c r="C21" i="9"/>
  <c r="D10" i="9"/>
  <c r="E10" i="12" s="1"/>
  <c r="E10" i="9"/>
  <c r="G10" i="12" s="1"/>
  <c r="F10" i="9"/>
  <c r="G10" i="9"/>
  <c r="C10" i="9"/>
  <c r="C10" i="12" s="1"/>
  <c r="D12" i="9"/>
  <c r="AM6" i="58" s="1"/>
  <c r="E12" i="9"/>
  <c r="AN6" i="58" s="1"/>
  <c r="F12" i="9"/>
  <c r="AO6" i="58" s="1"/>
  <c r="G12" i="9"/>
  <c r="AP6" i="58" s="1"/>
  <c r="C12" i="9"/>
  <c r="AL6" i="58" s="1"/>
  <c r="J13" i="49"/>
  <c r="G11" i="9"/>
  <c r="C11" i="9"/>
  <c r="C11" i="12" s="1"/>
  <c r="D11" i="9"/>
  <c r="E11" i="12" s="1"/>
  <c r="E11" i="9"/>
  <c r="G11" i="12" s="1"/>
  <c r="F11" i="9"/>
  <c r="I11" i="9"/>
  <c r="S11" i="12" s="1"/>
  <c r="J11" i="9"/>
  <c r="U11" i="12" s="1"/>
  <c r="K11" i="9"/>
  <c r="L11" i="9"/>
  <c r="H11" i="9"/>
  <c r="Q11" i="12" s="1"/>
  <c r="K14" i="49"/>
  <c r="H16" i="9"/>
  <c r="Q16" i="12" s="1"/>
  <c r="I16" i="9"/>
  <c r="S16" i="12" s="1"/>
  <c r="J16" i="9"/>
  <c r="U16" i="12" s="1"/>
  <c r="K16" i="9"/>
  <c r="L16" i="9"/>
  <c r="I15" i="9"/>
  <c r="S15" i="12" s="1"/>
  <c r="J15" i="9"/>
  <c r="U15" i="12" s="1"/>
  <c r="K15" i="9"/>
  <c r="H15" i="9"/>
  <c r="Q15" i="12" s="1"/>
  <c r="L15" i="9"/>
  <c r="L5" i="9"/>
  <c r="I5" i="9"/>
  <c r="J5" i="9"/>
  <c r="K5" i="9"/>
  <c r="H17" i="9"/>
  <c r="L17" i="9"/>
  <c r="AU7" i="58" s="1"/>
  <c r="I17" i="9"/>
  <c r="J17" i="9"/>
  <c r="K17" i="9"/>
  <c r="AT7" i="58" s="1"/>
  <c r="I6" i="9"/>
  <c r="J6" i="9"/>
  <c r="K6" i="9"/>
  <c r="L6" i="9"/>
  <c r="I7" i="9"/>
  <c r="AH7" i="58" s="1"/>
  <c r="J7" i="9"/>
  <c r="AI7" i="58" s="1"/>
  <c r="K7" i="9"/>
  <c r="AJ7" i="58" s="1"/>
  <c r="L7" i="9"/>
  <c r="AK7" i="58" s="1"/>
  <c r="H6" i="9"/>
  <c r="H5" i="9"/>
  <c r="H7" i="9"/>
  <c r="AG7" i="58" s="1"/>
  <c r="C5" i="12"/>
  <c r="F15" i="9"/>
  <c r="G15" i="9"/>
  <c r="D15" i="9"/>
  <c r="E15" i="12" s="1"/>
  <c r="C15" i="9"/>
  <c r="C15" i="12" s="1"/>
  <c r="E15" i="9"/>
  <c r="G15" i="12" s="1"/>
  <c r="D16" i="9"/>
  <c r="E16" i="12" s="1"/>
  <c r="E16" i="9"/>
  <c r="G16" i="12" s="1"/>
  <c r="F16" i="9"/>
  <c r="G16" i="9"/>
  <c r="C16" i="9"/>
  <c r="C16" i="12" s="1"/>
  <c r="D6" i="9"/>
  <c r="E6" i="9"/>
  <c r="F6" i="9"/>
  <c r="G6" i="9"/>
  <c r="J26" i="49"/>
  <c r="J40" i="49"/>
  <c r="D17" i="9"/>
  <c r="AR6" i="58" s="1"/>
  <c r="E17" i="9"/>
  <c r="AS6" i="58" s="1"/>
  <c r="F17" i="9"/>
  <c r="AT6" i="58" s="1"/>
  <c r="C17" i="9"/>
  <c r="AQ6" i="58" s="1"/>
  <c r="G17" i="9"/>
  <c r="AU6" i="58" s="1"/>
  <c r="D7" i="9"/>
  <c r="AH6" i="58" s="1"/>
  <c r="E7" i="9"/>
  <c r="AI6" i="58" s="1"/>
  <c r="F7" i="9"/>
  <c r="AJ6" i="58" s="1"/>
  <c r="G7" i="9"/>
  <c r="AK6" i="58" s="1"/>
  <c r="G5" i="12"/>
  <c r="J20" i="49"/>
  <c r="E5" i="12"/>
  <c r="J16" i="49"/>
  <c r="K16" i="49"/>
  <c r="K19" i="49"/>
  <c r="J18" i="49"/>
  <c r="K17" i="49"/>
  <c r="J27" i="49"/>
  <c r="J31" i="49"/>
  <c r="J21" i="49"/>
  <c r="J15" i="49"/>
  <c r="J29" i="49"/>
  <c r="K42" i="49"/>
  <c r="K32" i="49"/>
  <c r="J35" i="49"/>
  <c r="J17" i="49"/>
  <c r="K35" i="49"/>
  <c r="K25" i="49"/>
  <c r="J41" i="49"/>
  <c r="K37" i="49"/>
  <c r="J30" i="49"/>
  <c r="J42" i="49"/>
  <c r="J36" i="49"/>
  <c r="K33" i="49"/>
  <c r="K41" i="49"/>
  <c r="J24" i="49"/>
  <c r="K24" i="49"/>
  <c r="K29" i="49"/>
  <c r="J34" i="49"/>
  <c r="K26" i="49"/>
  <c r="K36" i="49"/>
  <c r="K22" i="49"/>
  <c r="K31" i="49"/>
  <c r="K23" i="49"/>
  <c r="K38" i="49"/>
  <c r="J39" i="49"/>
  <c r="J23" i="49"/>
  <c r="K27" i="49"/>
  <c r="K34" i="49"/>
  <c r="J32" i="49"/>
  <c r="K30" i="49"/>
  <c r="K40" i="49"/>
  <c r="J38" i="49"/>
  <c r="J28" i="49"/>
  <c r="K28" i="49"/>
  <c r="P4" i="12"/>
  <c r="P44" i="12" s="1"/>
  <c r="C12" i="58" s="1"/>
  <c r="Q20" i="12" l="1"/>
  <c r="Q21" i="12"/>
  <c r="AV6" i="58"/>
  <c r="C20" i="12"/>
  <c r="C21" i="12"/>
  <c r="E12" i="12"/>
  <c r="U12" i="12"/>
  <c r="AN7" i="58"/>
  <c r="C22" i="12"/>
  <c r="S12" i="12"/>
  <c r="AM7" i="58"/>
  <c r="U17" i="12"/>
  <c r="AS7" i="58"/>
  <c r="G22" i="12"/>
  <c r="U22" i="12"/>
  <c r="AX7" i="58"/>
  <c r="S17" i="12"/>
  <c r="AR7" i="58"/>
  <c r="E22" i="12"/>
  <c r="S22" i="12"/>
  <c r="AW7" i="58"/>
  <c r="G12" i="12"/>
  <c r="Q22" i="12"/>
  <c r="AV7" i="58"/>
  <c r="C17" i="12"/>
  <c r="Q17" i="12"/>
  <c r="AQ7" i="58"/>
  <c r="G17" i="12"/>
  <c r="E17" i="12"/>
  <c r="C12" i="12"/>
  <c r="Q12" i="12"/>
  <c r="AL7" i="58"/>
  <c r="G25" i="9"/>
  <c r="L5" i="10" s="1"/>
  <c r="P20" i="12"/>
  <c r="P21" i="12"/>
  <c r="AD20" i="12"/>
  <c r="P15" i="12"/>
  <c r="AD21" i="12"/>
  <c r="L26" i="9"/>
  <c r="O6" i="10" s="1"/>
  <c r="F27" i="9"/>
  <c r="AE6" i="58" s="1"/>
  <c r="F26" i="9"/>
  <c r="F25" i="9"/>
  <c r="AD11" i="12"/>
  <c r="P10" i="12"/>
  <c r="AD10" i="12"/>
  <c r="P11" i="12"/>
  <c r="L25" i="9"/>
  <c r="O5" i="10" s="1"/>
  <c r="K26" i="9"/>
  <c r="G27" i="9"/>
  <c r="G26" i="9"/>
  <c r="B6" i="10" s="1"/>
  <c r="S6" i="12"/>
  <c r="I26" i="9"/>
  <c r="AD15" i="12"/>
  <c r="Q7" i="12"/>
  <c r="H27" i="9"/>
  <c r="AB7" i="58" s="1"/>
  <c r="Q5" i="12"/>
  <c r="H25" i="9"/>
  <c r="I27" i="9"/>
  <c r="AC7" i="58" s="1"/>
  <c r="S7" i="12"/>
  <c r="Q6" i="12"/>
  <c r="H26" i="9"/>
  <c r="L27" i="9"/>
  <c r="AF7" i="58" s="1"/>
  <c r="S5" i="12"/>
  <c r="I25" i="9"/>
  <c r="U6" i="12"/>
  <c r="J26" i="9"/>
  <c r="K27" i="9"/>
  <c r="AE7" i="58" s="1"/>
  <c r="K25" i="9"/>
  <c r="U7" i="12"/>
  <c r="J27" i="9"/>
  <c r="AD7" i="58" s="1"/>
  <c r="U5" i="12"/>
  <c r="J25" i="9"/>
  <c r="AD16" i="12"/>
  <c r="E25" i="9"/>
  <c r="D27" i="9"/>
  <c r="AC6" i="58" s="1"/>
  <c r="E7" i="12"/>
  <c r="E26" i="9"/>
  <c r="G6" i="12"/>
  <c r="P5" i="12"/>
  <c r="G7" i="12"/>
  <c r="E27" i="9"/>
  <c r="AD6" i="58" s="1"/>
  <c r="E6" i="12"/>
  <c r="D26" i="9"/>
  <c r="C25" i="9"/>
  <c r="P16" i="12"/>
  <c r="D25" i="9"/>
  <c r="O4" i="11"/>
  <c r="E5" i="10" l="1"/>
  <c r="D5" i="10"/>
  <c r="K5" i="10"/>
  <c r="C5" i="10"/>
  <c r="H5" i="10"/>
  <c r="G5" i="10"/>
  <c r="F5" i="10"/>
  <c r="F5" i="11" s="1"/>
  <c r="AD17" i="12"/>
  <c r="F4" i="59" s="1"/>
  <c r="AD22" i="12"/>
  <c r="F5" i="59" s="1"/>
  <c r="AD12" i="12"/>
  <c r="F3" i="59" s="1"/>
  <c r="J5" i="10"/>
  <c r="J5" i="11" s="1"/>
  <c r="I5" i="10"/>
  <c r="I5" i="11" s="1"/>
  <c r="C26" i="12"/>
  <c r="C46" i="12" s="1"/>
  <c r="L7" i="10"/>
  <c r="Y6" i="58" s="1"/>
  <c r="AF6" i="58"/>
  <c r="P12" i="12"/>
  <c r="E3" i="59" s="1"/>
  <c r="P17" i="12"/>
  <c r="E4" i="59" s="1"/>
  <c r="M7" i="10"/>
  <c r="Z6" i="58" s="1"/>
  <c r="N5" i="10"/>
  <c r="N5" i="11" s="1"/>
  <c r="B5" i="10"/>
  <c r="M5" i="10"/>
  <c r="N25" i="12" s="1"/>
  <c r="N45" i="12" s="1"/>
  <c r="P22" i="12"/>
  <c r="E5" i="59" s="1"/>
  <c r="G7" i="10"/>
  <c r="T6" i="58" s="1"/>
  <c r="N7" i="10"/>
  <c r="AA6" i="58" s="1"/>
  <c r="J6" i="10"/>
  <c r="J6" i="11" s="1"/>
  <c r="B7" i="10"/>
  <c r="F7" i="10"/>
  <c r="S6" i="58" s="1"/>
  <c r="G6" i="10"/>
  <c r="H26" i="12" s="1"/>
  <c r="H46" i="12" s="1"/>
  <c r="K7" i="10"/>
  <c r="X6" i="58" s="1"/>
  <c r="M6" i="10"/>
  <c r="N26" i="12" s="1"/>
  <c r="N46" i="12" s="1"/>
  <c r="J7" i="10"/>
  <c r="Y6" i="10"/>
  <c r="AA26" i="12" s="1"/>
  <c r="AA46" i="12" s="1"/>
  <c r="L6" i="10"/>
  <c r="L6" i="11" s="1"/>
  <c r="I7" i="10"/>
  <c r="V6" i="58" s="1"/>
  <c r="Z6" i="10"/>
  <c r="AB26" i="12" s="1"/>
  <c r="AB46" i="12" s="1"/>
  <c r="K6" i="10"/>
  <c r="K6" i="11" s="1"/>
  <c r="T6" i="10"/>
  <c r="V26" i="12" s="1"/>
  <c r="V46" i="12" s="1"/>
  <c r="I6" i="10"/>
  <c r="I6" i="11" s="1"/>
  <c r="W6" i="10"/>
  <c r="Y26" i="12" s="1"/>
  <c r="Y46" i="12" s="1"/>
  <c r="H6" i="10"/>
  <c r="I26" i="12" s="1"/>
  <c r="I46" i="12" s="1"/>
  <c r="E7" i="10"/>
  <c r="R6" i="58" s="1"/>
  <c r="R6" i="10"/>
  <c r="S6" i="11" s="1"/>
  <c r="F6" i="10"/>
  <c r="F6" i="11" s="1"/>
  <c r="D7" i="10"/>
  <c r="Q6" i="58" s="1"/>
  <c r="S6" i="10"/>
  <c r="U26" i="12" s="1"/>
  <c r="U46" i="12" s="1"/>
  <c r="E6" i="10"/>
  <c r="E6" i="11" s="1"/>
  <c r="C7" i="10"/>
  <c r="P6" i="58" s="1"/>
  <c r="AA6" i="10"/>
  <c r="AC26" i="12" s="1"/>
  <c r="AC46" i="12" s="1"/>
  <c r="X6" i="10"/>
  <c r="Y6" i="11" s="1"/>
  <c r="V6" i="10"/>
  <c r="W6" i="11" s="1"/>
  <c r="Q6" i="10"/>
  <c r="S26" i="12" s="1"/>
  <c r="S46" i="12" s="1"/>
  <c r="U6" i="10"/>
  <c r="V6" i="11" s="1"/>
  <c r="P6" i="10"/>
  <c r="Q6" i="11" s="1"/>
  <c r="Y5" i="10"/>
  <c r="Z5" i="11" s="1"/>
  <c r="W5" i="10"/>
  <c r="Y25" i="12" s="1"/>
  <c r="Y45" i="12" s="1"/>
  <c r="Z5" i="10"/>
  <c r="AB25" i="12" s="1"/>
  <c r="AB45" i="12" s="1"/>
  <c r="V5" i="10"/>
  <c r="X25" i="12" s="1"/>
  <c r="X45" i="12" s="1"/>
  <c r="S5" i="10"/>
  <c r="T5" i="11" s="1"/>
  <c r="P5" i="10"/>
  <c r="Q5" i="11" s="1"/>
  <c r="U5" i="10"/>
  <c r="W25" i="12" s="1"/>
  <c r="W45" i="12" s="1"/>
  <c r="R5" i="10"/>
  <c r="T25" i="12" s="1"/>
  <c r="T45" i="12" s="1"/>
  <c r="Q5" i="10"/>
  <c r="R5" i="11" s="1"/>
  <c r="D6" i="10"/>
  <c r="D6" i="11" s="1"/>
  <c r="C6" i="10"/>
  <c r="D26" i="12" s="1"/>
  <c r="D46" i="12" s="1"/>
  <c r="H7" i="10"/>
  <c r="U6" i="58" s="1"/>
  <c r="X5" i="10"/>
  <c r="Y5" i="11" s="1"/>
  <c r="N6" i="10"/>
  <c r="N6" i="11" s="1"/>
  <c r="AA5" i="10"/>
  <c r="AC25" i="12" s="1"/>
  <c r="AC45" i="12" s="1"/>
  <c r="T5" i="10"/>
  <c r="V25" i="12" s="1"/>
  <c r="V45" i="12" s="1"/>
  <c r="AD7" i="12"/>
  <c r="F2" i="59" s="1"/>
  <c r="AD6" i="12"/>
  <c r="Q26" i="12"/>
  <c r="P6" i="11"/>
  <c r="AD5" i="12"/>
  <c r="Z7" i="10"/>
  <c r="Z7" i="58" s="1"/>
  <c r="W7" i="10"/>
  <c r="W7" i="58" s="1"/>
  <c r="X7" i="10"/>
  <c r="X7" i="58" s="1"/>
  <c r="AA7" i="10"/>
  <c r="AA7" i="58" s="1"/>
  <c r="P7" i="10"/>
  <c r="P7" i="58" s="1"/>
  <c r="Y7" i="10"/>
  <c r="Y7" i="58" s="1"/>
  <c r="R7" i="10"/>
  <c r="R7" i="58" s="1"/>
  <c r="V7" i="10"/>
  <c r="V7" i="58" s="1"/>
  <c r="T7" i="10"/>
  <c r="T7" i="58" s="1"/>
  <c r="U7" i="10"/>
  <c r="U7" i="58" s="1"/>
  <c r="Q7" i="10"/>
  <c r="Q7" i="58" s="1"/>
  <c r="S7" i="10"/>
  <c r="S7" i="58" s="1"/>
  <c r="O7" i="10"/>
  <c r="P5" i="11"/>
  <c r="Q25" i="12"/>
  <c r="Q45" i="12" s="1"/>
  <c r="K5" i="11"/>
  <c r="L25" i="12"/>
  <c r="L45" i="12" s="1"/>
  <c r="P6" i="12"/>
  <c r="H5" i="11"/>
  <c r="I25" i="12"/>
  <c r="I45" i="12" s="1"/>
  <c r="F25" i="12"/>
  <c r="F45" i="12" s="1"/>
  <c r="E5" i="11"/>
  <c r="D25" i="12"/>
  <c r="D45" i="12" s="1"/>
  <c r="C5" i="11"/>
  <c r="P7" i="12"/>
  <c r="E2" i="59" s="1"/>
  <c r="G5" i="11"/>
  <c r="H25" i="12"/>
  <c r="H45" i="12" s="1"/>
  <c r="G25" i="12"/>
  <c r="G45" i="12" s="1"/>
  <c r="E25" i="12"/>
  <c r="E45" i="12" s="1"/>
  <c r="D5" i="11"/>
  <c r="L5" i="11"/>
  <c r="M25" i="12"/>
  <c r="M45" i="12" s="1"/>
  <c r="C27" i="9"/>
  <c r="AB6" i="58" s="1"/>
  <c r="K14" i="58" l="1"/>
  <c r="AE10" i="1"/>
  <c r="K11" i="58"/>
  <c r="AE7" i="1"/>
  <c r="K13" i="58"/>
  <c r="AE9" i="1"/>
  <c r="K12" i="58"/>
  <c r="AE8" i="1"/>
  <c r="J13" i="58"/>
  <c r="AD9" i="1"/>
  <c r="J12" i="58"/>
  <c r="AD8" i="1"/>
  <c r="J11" i="58"/>
  <c r="AD7" i="1"/>
  <c r="J14" i="58"/>
  <c r="AD10" i="1"/>
  <c r="J25" i="12"/>
  <c r="J45" i="12" s="1"/>
  <c r="K25" i="12"/>
  <c r="K45" i="12" s="1"/>
  <c r="M27" i="12"/>
  <c r="M47" i="12" s="1"/>
  <c r="L7" i="11"/>
  <c r="L6" i="58" s="1"/>
  <c r="N27" i="12"/>
  <c r="N47" i="12" s="1"/>
  <c r="T26" i="12"/>
  <c r="T46" i="12" s="1"/>
  <c r="O25" i="12"/>
  <c r="O45" i="12" s="1"/>
  <c r="O7" i="58"/>
  <c r="D22" i="58"/>
  <c r="D36" i="58" s="1"/>
  <c r="D20" i="58"/>
  <c r="D34" i="58" s="1"/>
  <c r="D21" i="58"/>
  <c r="D35" i="58" s="1"/>
  <c r="M7" i="11"/>
  <c r="M6" i="58" s="1"/>
  <c r="C25" i="12"/>
  <c r="C45" i="12" s="1"/>
  <c r="C20" i="58"/>
  <c r="C34" i="58" s="1"/>
  <c r="O6" i="58"/>
  <c r="C22" i="58"/>
  <c r="C36" i="58" s="1"/>
  <c r="C21" i="58"/>
  <c r="C35" i="58" s="1"/>
  <c r="L26" i="12"/>
  <c r="L46" i="12" s="1"/>
  <c r="J7" i="11"/>
  <c r="J6" i="58" s="1"/>
  <c r="W6" i="58"/>
  <c r="B5" i="11"/>
  <c r="M5" i="11"/>
  <c r="H27" i="12"/>
  <c r="H47" i="12" s="1"/>
  <c r="G7" i="11"/>
  <c r="G6" i="58" s="1"/>
  <c r="H6" i="11"/>
  <c r="L27" i="12"/>
  <c r="L47" i="12" s="1"/>
  <c r="K26" i="12"/>
  <c r="K46" i="12" s="1"/>
  <c r="N7" i="11"/>
  <c r="N6" i="58" s="1"/>
  <c r="O27" i="12"/>
  <c r="O47" i="12" s="1"/>
  <c r="K7" i="11"/>
  <c r="K6" i="58" s="1"/>
  <c r="G27" i="12"/>
  <c r="G47" i="12" s="1"/>
  <c r="F7" i="11"/>
  <c r="F6" i="58" s="1"/>
  <c r="M6" i="11"/>
  <c r="AA5" i="11"/>
  <c r="G6" i="11"/>
  <c r="G26" i="12"/>
  <c r="G46" i="12" s="1"/>
  <c r="X6" i="11"/>
  <c r="D7" i="11"/>
  <c r="D6" i="58" s="1"/>
  <c r="K27" i="12"/>
  <c r="K47" i="12" s="1"/>
  <c r="I27" i="12"/>
  <c r="I47" i="12" s="1"/>
  <c r="F27" i="12"/>
  <c r="F47" i="12" s="1"/>
  <c r="B7" i="11"/>
  <c r="C27" i="12"/>
  <c r="C47" i="12" s="1"/>
  <c r="R6" i="11"/>
  <c r="C7" i="11"/>
  <c r="C6" i="58" s="1"/>
  <c r="J27" i="12"/>
  <c r="J47" i="12" s="1"/>
  <c r="Z6" i="11"/>
  <c r="E27" i="12"/>
  <c r="E47" i="12" s="1"/>
  <c r="R26" i="12"/>
  <c r="R46" i="12" s="1"/>
  <c r="E7" i="11"/>
  <c r="E6" i="58" s="1"/>
  <c r="O26" i="12"/>
  <c r="O46" i="12" s="1"/>
  <c r="I7" i="11"/>
  <c r="I6" i="58" s="1"/>
  <c r="M26" i="12"/>
  <c r="M46" i="12" s="1"/>
  <c r="F26" i="12"/>
  <c r="F46" i="12" s="1"/>
  <c r="AA6" i="11"/>
  <c r="AA25" i="12"/>
  <c r="AA45" i="12" s="1"/>
  <c r="Z25" i="12"/>
  <c r="Z45" i="12" s="1"/>
  <c r="W26" i="12"/>
  <c r="W46" i="12" s="1"/>
  <c r="X5" i="11"/>
  <c r="U6" i="11"/>
  <c r="U5" i="11"/>
  <c r="J26" i="12"/>
  <c r="J46" i="12" s="1"/>
  <c r="S25" i="12"/>
  <c r="S45" i="12" s="1"/>
  <c r="AB6" i="11"/>
  <c r="X26" i="12"/>
  <c r="X46" i="12" s="1"/>
  <c r="U25" i="12"/>
  <c r="U45" i="12" s="1"/>
  <c r="D27" i="12"/>
  <c r="D47" i="12" s="1"/>
  <c r="T6" i="11"/>
  <c r="Z26" i="12"/>
  <c r="Z46" i="12" s="1"/>
  <c r="W5" i="11"/>
  <c r="V5" i="11"/>
  <c r="H7" i="11"/>
  <c r="H6" i="58" s="1"/>
  <c r="R25" i="12"/>
  <c r="R45" i="12" s="1"/>
  <c r="E26" i="12"/>
  <c r="E46" i="12" s="1"/>
  <c r="S5" i="11"/>
  <c r="C6" i="11"/>
  <c r="AB5" i="11"/>
  <c r="R7" i="11"/>
  <c r="D7" i="58" s="1"/>
  <c r="S27" i="12"/>
  <c r="S47" i="12" s="1"/>
  <c r="V7" i="11"/>
  <c r="H7" i="58" s="1"/>
  <c r="W27" i="12"/>
  <c r="W47" i="12" s="1"/>
  <c r="U7" i="11"/>
  <c r="G7" i="58" s="1"/>
  <c r="V27" i="12"/>
  <c r="V47" i="12" s="1"/>
  <c r="X27" i="12"/>
  <c r="X47" i="12" s="1"/>
  <c r="W7" i="11"/>
  <c r="I7" i="58" s="1"/>
  <c r="T27" i="12"/>
  <c r="T47" i="12" s="1"/>
  <c r="S7" i="11"/>
  <c r="E7" i="58" s="1"/>
  <c r="AA27" i="12"/>
  <c r="AA47" i="12" s="1"/>
  <c r="Z7" i="11"/>
  <c r="L7" i="58" s="1"/>
  <c r="Q46" i="12"/>
  <c r="R27" i="12"/>
  <c r="R47" i="12" s="1"/>
  <c r="Q7" i="11"/>
  <c r="C7" i="58" s="1"/>
  <c r="AC27" i="12"/>
  <c r="AC47" i="12" s="1"/>
  <c r="AB7" i="11"/>
  <c r="N7" i="58" s="1"/>
  <c r="Y7" i="11"/>
  <c r="K7" i="58" s="1"/>
  <c r="Z27" i="12"/>
  <c r="Z47" i="12" s="1"/>
  <c r="X7" i="11"/>
  <c r="J7" i="58" s="1"/>
  <c r="Y27" i="12"/>
  <c r="Y47" i="12" s="1"/>
  <c r="U27" i="12"/>
  <c r="U47" i="12" s="1"/>
  <c r="T7" i="11"/>
  <c r="F7" i="58" s="1"/>
  <c r="Q27" i="12"/>
  <c r="P7" i="11"/>
  <c r="AA7" i="11"/>
  <c r="M7" i="58" s="1"/>
  <c r="AB27" i="12"/>
  <c r="AB47" i="12" s="1"/>
  <c r="C26" i="9"/>
  <c r="B6" i="11" s="1"/>
  <c r="B7" i="58" l="1"/>
  <c r="B6" i="58"/>
  <c r="P25" i="12"/>
  <c r="P45" i="12" s="1"/>
  <c r="C13" i="58" s="1"/>
  <c r="O5" i="11"/>
  <c r="C27" i="58" s="1"/>
  <c r="O7" i="11"/>
  <c r="C29" i="58" s="1"/>
  <c r="AC6" i="11"/>
  <c r="D28" i="58" s="1"/>
  <c r="AD26" i="12"/>
  <c r="AD46" i="12" s="1"/>
  <c r="D14" i="58" s="1"/>
  <c r="P27" i="12"/>
  <c r="O6" i="11"/>
  <c r="C28" i="58" s="1"/>
  <c r="AD25" i="12"/>
  <c r="AD45" i="12" s="1"/>
  <c r="D13" i="58" s="1"/>
  <c r="AC5" i="11"/>
  <c r="D27" i="58" s="1"/>
  <c r="P26" i="12"/>
  <c r="P46" i="12" s="1"/>
  <c r="C14" i="58" s="1"/>
  <c r="AC7" i="11"/>
  <c r="D29" i="58" s="1"/>
  <c r="AD27" i="12"/>
  <c r="Q47" i="12"/>
  <c r="P47" i="12" l="1"/>
  <c r="C15" i="58" s="1"/>
  <c r="E6" i="59"/>
  <c r="AD11" i="1" s="1"/>
  <c r="AD47" i="12"/>
  <c r="D15" i="58" s="1"/>
  <c r="F6" i="59"/>
  <c r="AE11" i="1" s="1"/>
  <c r="J15" i="58" l="1"/>
  <c r="E10" i="59"/>
  <c r="AD15" i="1" s="1"/>
  <c r="K15" i="58"/>
  <c r="F10" i="59"/>
  <c r="AE15" i="1" s="1"/>
</calcChain>
</file>

<file path=xl/sharedStrings.xml><?xml version="1.0" encoding="utf-8"?>
<sst xmlns="http://schemas.openxmlformats.org/spreadsheetml/2006/main" count="543" uniqueCount="110">
  <si>
    <t>シナリオ1</t>
    <phoneticPr fontId="1"/>
  </si>
  <si>
    <t>省エネレベル</t>
    <rPh sb="0" eb="1">
      <t>ショウ</t>
    </rPh>
    <phoneticPr fontId="1"/>
  </si>
  <si>
    <t>産業</t>
    <rPh sb="0" eb="2">
      <t>サンギョウ</t>
    </rPh>
    <phoneticPr fontId="1"/>
  </si>
  <si>
    <t>運輸</t>
    <rPh sb="0" eb="2">
      <t>ウンユ</t>
    </rPh>
    <phoneticPr fontId="1"/>
  </si>
  <si>
    <t>業務</t>
    <rPh sb="0" eb="2">
      <t>ギョウム</t>
    </rPh>
    <phoneticPr fontId="1"/>
  </si>
  <si>
    <t>家庭</t>
    <rPh sb="0" eb="2">
      <t>カテイ</t>
    </rPh>
    <phoneticPr fontId="1"/>
  </si>
  <si>
    <t>シナリオ2</t>
    <phoneticPr fontId="1"/>
  </si>
  <si>
    <t>石炭</t>
    <rPh sb="0" eb="2">
      <t>セキタン</t>
    </rPh>
    <phoneticPr fontId="1"/>
  </si>
  <si>
    <t>石油</t>
    <rPh sb="0" eb="2">
      <t>セキユ</t>
    </rPh>
    <phoneticPr fontId="1"/>
  </si>
  <si>
    <t>天然ガス</t>
    <rPh sb="0" eb="2">
      <t>テンネン</t>
    </rPh>
    <phoneticPr fontId="1"/>
  </si>
  <si>
    <t>バイオマス</t>
    <phoneticPr fontId="1"/>
  </si>
  <si>
    <t>電力</t>
    <rPh sb="0" eb="2">
      <t>デンリョク</t>
    </rPh>
    <phoneticPr fontId="1"/>
  </si>
  <si>
    <t>COL</t>
  </si>
  <si>
    <t>COLX</t>
  </si>
  <si>
    <t>OIL</t>
  </si>
  <si>
    <t>OILX</t>
  </si>
  <si>
    <t>GAS</t>
  </si>
  <si>
    <t>GASX</t>
  </si>
  <si>
    <t>NUC</t>
  </si>
  <si>
    <t>BMS</t>
  </si>
  <si>
    <t>BMSX</t>
  </si>
  <si>
    <t>HYD</t>
  </si>
  <si>
    <t>GEO</t>
  </si>
  <si>
    <t>WIN</t>
  </si>
  <si>
    <t>PV</t>
  </si>
  <si>
    <t>エネルギー
キャリアシェア(%)</t>
    <phoneticPr fontId="1"/>
  </si>
  <si>
    <t>電源構成(%)</t>
    <rPh sb="0" eb="4">
      <t>デンゲンコウセイ</t>
    </rPh>
    <phoneticPr fontId="1"/>
  </si>
  <si>
    <t>合計</t>
    <rPh sb="0" eb="2">
      <t>ゴウケイ</t>
    </rPh>
    <phoneticPr fontId="1"/>
  </si>
  <si>
    <t>Total</t>
    <phoneticPr fontId="1"/>
  </si>
  <si>
    <t>Year</t>
  </si>
  <si>
    <t>発電</t>
    <rPh sb="0" eb="2">
      <t>ハツデン</t>
    </rPh>
    <phoneticPr fontId="1"/>
  </si>
  <si>
    <t>COMFLOOR</t>
  </si>
  <si>
    <t>Sector</t>
  </si>
  <si>
    <t>intensity</t>
  </si>
  <si>
    <t>ELE</t>
  </si>
  <si>
    <t>ー</t>
    <phoneticPr fontId="1"/>
  </si>
  <si>
    <t>Blast furnaces</t>
  </si>
  <si>
    <t>GDP(Baseline)</t>
    <phoneticPr fontId="1"/>
  </si>
  <si>
    <t>POP(Baseline)</t>
    <phoneticPr fontId="1"/>
  </si>
  <si>
    <t>GDP(シナリオ1)</t>
    <phoneticPr fontId="1"/>
  </si>
  <si>
    <t>GDP(シナリオ2)</t>
    <phoneticPr fontId="1"/>
  </si>
  <si>
    <t>POP(シナリオ1)</t>
    <phoneticPr fontId="1"/>
  </si>
  <si>
    <t>POP(シナリオ2)</t>
    <phoneticPr fontId="1"/>
  </si>
  <si>
    <t>Industry(シナリオ1)</t>
    <phoneticPr fontId="1"/>
  </si>
  <si>
    <t>Industry(シナリオ2)</t>
    <phoneticPr fontId="1"/>
  </si>
  <si>
    <t>Transport(シナリオ1)</t>
    <phoneticPr fontId="1"/>
  </si>
  <si>
    <t>Commercial and public services(シナリオ1)</t>
    <phoneticPr fontId="1"/>
  </si>
  <si>
    <t>Residential(シナリオ1)</t>
    <phoneticPr fontId="1"/>
  </si>
  <si>
    <t>Transport(シナリオ2)</t>
    <phoneticPr fontId="1"/>
  </si>
  <si>
    <t>Residential(シナリオ2)</t>
    <phoneticPr fontId="1"/>
  </si>
  <si>
    <t>Commercial and public services(シナリオ2)</t>
    <phoneticPr fontId="1"/>
  </si>
  <si>
    <t>Commercial and public services
(シナリオ1)</t>
    <phoneticPr fontId="1"/>
  </si>
  <si>
    <t>Commercial and public services
(シナリオ2)</t>
    <phoneticPr fontId="1"/>
  </si>
  <si>
    <t>Residential
(シナリオ1)</t>
    <phoneticPr fontId="1"/>
  </si>
  <si>
    <t>Residential
(シナリオ2)</t>
    <phoneticPr fontId="1"/>
  </si>
  <si>
    <t>Transport
(シナリオ2)</t>
    <phoneticPr fontId="1"/>
  </si>
  <si>
    <t>Transport
(シナリオ1)</t>
    <phoneticPr fontId="1"/>
  </si>
  <si>
    <t>Industry
(シナリオ2)</t>
    <phoneticPr fontId="1"/>
  </si>
  <si>
    <t>Industry
(シナリオ1)</t>
    <phoneticPr fontId="1"/>
  </si>
  <si>
    <t>IND
(シナリオ1)</t>
    <phoneticPr fontId="1"/>
  </si>
  <si>
    <t>IND
(シナリオ2)</t>
    <phoneticPr fontId="1"/>
  </si>
  <si>
    <t>TRA
(シナリオ1)</t>
    <phoneticPr fontId="1"/>
  </si>
  <si>
    <t>COM
(シナリオ1)</t>
    <phoneticPr fontId="1"/>
  </si>
  <si>
    <t>RES
(シナリオ1)</t>
    <phoneticPr fontId="1"/>
  </si>
  <si>
    <t>Total (EJ/yr)
(シナリオ1)</t>
    <phoneticPr fontId="1"/>
  </si>
  <si>
    <t>TRA
(シナリオ2)</t>
    <phoneticPr fontId="1"/>
  </si>
  <si>
    <t>COM
(シナリオ2)</t>
    <phoneticPr fontId="1"/>
  </si>
  <si>
    <t>RES
(シナリオ2)</t>
    <phoneticPr fontId="1"/>
  </si>
  <si>
    <t>Total (EJ/yr)
(シナリオ2)</t>
    <phoneticPr fontId="1"/>
  </si>
  <si>
    <t>Cement</t>
    <phoneticPr fontId="1"/>
  </si>
  <si>
    <t>Waste</t>
    <phoneticPr fontId="1"/>
  </si>
  <si>
    <t>LULUCF</t>
    <phoneticPr fontId="1"/>
  </si>
  <si>
    <t>Consumption</t>
    <phoneticPr fontId="1"/>
  </si>
  <si>
    <t>セメント</t>
    <phoneticPr fontId="1"/>
  </si>
  <si>
    <t>廃棄物</t>
    <rPh sb="0" eb="3">
      <t>ハイキブツ</t>
    </rPh>
    <phoneticPr fontId="1"/>
  </si>
  <si>
    <t>土地利用</t>
    <rPh sb="0" eb="4">
      <t>トチリヨウ</t>
    </rPh>
    <phoneticPr fontId="1"/>
  </si>
  <si>
    <t>石炭CCS</t>
    <rPh sb="0" eb="2">
      <t>セキタン</t>
    </rPh>
    <phoneticPr fontId="1"/>
  </si>
  <si>
    <t>石油CCS</t>
    <rPh sb="0" eb="2">
      <t>セキユ</t>
    </rPh>
    <phoneticPr fontId="1"/>
  </si>
  <si>
    <t>天然ガスCCS</t>
    <rPh sb="0" eb="2">
      <t>テンネン</t>
    </rPh>
    <phoneticPr fontId="1"/>
  </si>
  <si>
    <t>原子力</t>
    <rPh sb="0" eb="3">
      <t>ゲンシリョク</t>
    </rPh>
    <phoneticPr fontId="1"/>
  </si>
  <si>
    <t>バイオマスCCS</t>
    <phoneticPr fontId="1"/>
  </si>
  <si>
    <t>水力</t>
    <rPh sb="0" eb="2">
      <t>スイリョク</t>
    </rPh>
    <phoneticPr fontId="1"/>
  </si>
  <si>
    <t>地熱</t>
    <rPh sb="0" eb="2">
      <t>チネツ</t>
    </rPh>
    <phoneticPr fontId="1"/>
  </si>
  <si>
    <t>風力</t>
    <rPh sb="0" eb="2">
      <t>フウリョク</t>
    </rPh>
    <phoneticPr fontId="1"/>
  </si>
  <si>
    <t>太陽光</t>
    <rPh sb="0" eb="3">
      <t>タイヨウコウ</t>
    </rPh>
    <phoneticPr fontId="1"/>
  </si>
  <si>
    <t>一次エネルギー供給</t>
    <rPh sb="0" eb="2">
      <t>イチジ</t>
    </rPh>
    <rPh sb="7" eb="9">
      <t>キョウキュウ</t>
    </rPh>
    <phoneticPr fontId="1"/>
  </si>
  <si>
    <t>発電電力量</t>
    <rPh sb="0" eb="2">
      <t>ハツデン</t>
    </rPh>
    <rPh sb="2" eb="4">
      <t>デンリョク</t>
    </rPh>
    <rPh sb="4" eb="5">
      <t>リョウ</t>
    </rPh>
    <phoneticPr fontId="1"/>
  </si>
  <si>
    <t>最終エネルギー消費
（全部門）</t>
    <rPh sb="0" eb="2">
      <t>サイシュウ</t>
    </rPh>
    <rPh sb="7" eb="9">
      <t>ショウヒ</t>
    </rPh>
    <rPh sb="11" eb="12">
      <t>ゼン</t>
    </rPh>
    <rPh sb="12" eb="14">
      <t>ブモン</t>
    </rPh>
    <phoneticPr fontId="1"/>
  </si>
  <si>
    <t>最終エネルギー消費
（産業）</t>
    <rPh sb="0" eb="2">
      <t>サイシュウ</t>
    </rPh>
    <rPh sb="7" eb="9">
      <t>ショウヒ</t>
    </rPh>
    <rPh sb="11" eb="13">
      <t>サンギョウ</t>
    </rPh>
    <phoneticPr fontId="1"/>
  </si>
  <si>
    <t>最終エネルギー消費
（運輸）</t>
    <rPh sb="0" eb="2">
      <t>サイシュウ</t>
    </rPh>
    <rPh sb="7" eb="9">
      <t>ショウヒ</t>
    </rPh>
    <rPh sb="11" eb="13">
      <t>ウンユ</t>
    </rPh>
    <phoneticPr fontId="1"/>
  </si>
  <si>
    <t>最終エネルギー消費
（業務）</t>
    <rPh sb="0" eb="2">
      <t>サイシュウ</t>
    </rPh>
    <rPh sb="7" eb="9">
      <t>ショウヒ</t>
    </rPh>
    <rPh sb="11" eb="13">
      <t>ギョウム</t>
    </rPh>
    <phoneticPr fontId="1"/>
  </si>
  <si>
    <t>最終エネルギー消費
（家庭）</t>
    <rPh sb="0" eb="2">
      <t>サイシュウ</t>
    </rPh>
    <rPh sb="7" eb="9">
      <t>ショウヒ</t>
    </rPh>
    <rPh sb="11" eb="13">
      <t>カテイ</t>
    </rPh>
    <phoneticPr fontId="1"/>
  </si>
  <si>
    <t>2050
シナリオ1</t>
    <phoneticPr fontId="1"/>
  </si>
  <si>
    <t>2050
シナリオ2</t>
    <phoneticPr fontId="1"/>
  </si>
  <si>
    <t>排出量</t>
    <rPh sb="0" eb="2">
      <t>ハイシュツ</t>
    </rPh>
    <rPh sb="2" eb="3">
      <t>リョウ</t>
    </rPh>
    <phoneticPr fontId="1"/>
  </si>
  <si>
    <t>LCOE</t>
    <phoneticPr fontId="1"/>
  </si>
  <si>
    <t>輸入依存度</t>
    <rPh sb="0" eb="2">
      <t>ユニュウ</t>
    </rPh>
    <rPh sb="2" eb="4">
      <t>イゾン</t>
    </rPh>
    <rPh sb="4" eb="5">
      <t>ド</t>
    </rPh>
    <phoneticPr fontId="1"/>
  </si>
  <si>
    <t>ベースライン</t>
  </si>
  <si>
    <t>ベースライン</t>
    <phoneticPr fontId="1"/>
  </si>
  <si>
    <t>シナリオ2</t>
  </si>
  <si>
    <t>シナリオ1</t>
  </si>
  <si>
    <t>(2020年)</t>
    <rPh sb="5" eb="6">
      <t>ネン</t>
    </rPh>
    <phoneticPr fontId="1"/>
  </si>
  <si>
    <t>(2050年)</t>
    <rPh sb="5" eb="6">
      <t>ネン</t>
    </rPh>
    <phoneticPr fontId="1"/>
  </si>
  <si>
    <t>家庭のエネルギー関連支出</t>
    <rPh sb="0" eb="2">
      <t>カテイ</t>
    </rPh>
    <rPh sb="8" eb="10">
      <t>カンレン</t>
    </rPh>
    <rPh sb="10" eb="12">
      <t>シシュツ</t>
    </rPh>
    <phoneticPr fontId="1"/>
  </si>
  <si>
    <t>人口（百万人）</t>
    <rPh sb="0" eb="2">
      <t>ジンコウ</t>
    </rPh>
    <rPh sb="3" eb="5">
      <t>ヒャクマン</t>
    </rPh>
    <rPh sb="5" eb="6">
      <t>ニン</t>
    </rPh>
    <phoneticPr fontId="1"/>
  </si>
  <si>
    <t>GDP（兆円）</t>
    <rPh sb="4" eb="6">
      <t>チョウエン</t>
    </rPh>
    <phoneticPr fontId="1"/>
  </si>
  <si>
    <t>1ドル=137円</t>
    <rPh sb="7" eb="8">
      <t>エン</t>
    </rPh>
    <phoneticPr fontId="1"/>
  </si>
  <si>
    <t>2050
ベースライン</t>
    <phoneticPr fontId="1"/>
  </si>
  <si>
    <t>社会経済条件</t>
    <rPh sb="0" eb="6">
      <t>シャカイケイザイジョウケン</t>
    </rPh>
    <phoneticPr fontId="1"/>
  </si>
  <si>
    <t>部門別CO₂排出量
（MtCO₂/年）</t>
    <rPh sb="0" eb="3">
      <t>ブモンベツ</t>
    </rPh>
    <rPh sb="6" eb="9">
      <t>ハイシュツリョウ</t>
    </rPh>
    <rPh sb="17" eb="18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</si>
</sst>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.0"/>
    <numFmt numFmtId="178" formatCode="0_ 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2"/>
      <scheme val="minor"/>
    </font>
    <font>
      <sz val="11"/>
      <color rgb="FF00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40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0" fillId="0" borderId="9" xfId="0" applyBorder="1" applyAlignment="1"/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0" fontId="0" fillId="0" borderId="8" xfId="0" applyBorder="1" applyAlignment="1"/>
    <xf numFmtId="0" fontId="2" fillId="0" borderId="0" xfId="1"/>
    <xf numFmtId="0" fontId="2" fillId="2" borderId="0" xfId="1" applyFill="1"/>
    <xf numFmtId="0" fontId="3" fillId="0" borderId="0" xfId="1" applyFont="1"/>
    <xf numFmtId="0" fontId="2" fillId="0" borderId="0" xfId="1" applyAlignment="1">
      <alignment wrapText="1"/>
    </xf>
    <xf numFmtId="0" fontId="3" fillId="0" borderId="0" xfId="1" applyFont="1" applyAlignment="1">
      <alignment wrapText="1"/>
    </xf>
    <xf numFmtId="0" fontId="0" fillId="0" borderId="0" xfId="0" applyAlignment="1">
      <alignment vertical="center" wrapText="1"/>
    </xf>
    <xf numFmtId="0" fontId="2" fillId="0" borderId="5" xfId="1" applyBorder="1"/>
    <xf numFmtId="0" fontId="2" fillId="0" borderId="2" xfId="1" applyBorder="1"/>
    <xf numFmtId="0" fontId="2" fillId="0" borderId="3" xfId="1" applyBorder="1"/>
    <xf numFmtId="0" fontId="2" fillId="0" borderId="6" xfId="1" applyBorder="1"/>
    <xf numFmtId="0" fontId="2" fillId="0" borderId="10" xfId="1" applyBorder="1"/>
    <xf numFmtId="0" fontId="2" fillId="2" borderId="6" xfId="1" applyFill="1" applyBorder="1"/>
    <xf numFmtId="0" fontId="2" fillId="0" borderId="4" xfId="1" applyBorder="1"/>
    <xf numFmtId="0" fontId="0" fillId="0" borderId="11" xfId="0" applyBorder="1" applyAlignme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/>
    <xf numFmtId="0" fontId="0" fillId="0" borderId="12" xfId="0" applyBorder="1" applyAlignment="1"/>
    <xf numFmtId="0" fontId="0" fillId="0" borderId="13" xfId="0" applyBorder="1" applyAlignment="1"/>
    <xf numFmtId="176" fontId="0" fillId="0" borderId="10" xfId="0" applyNumberFormat="1" applyBorder="1" applyAlignment="1">
      <alignment horizontal="center" vertical="center"/>
    </xf>
    <xf numFmtId="176" fontId="0" fillId="0" borderId="7" xfId="0" applyNumberFormat="1" applyBorder="1" applyAlignment="1"/>
    <xf numFmtId="176" fontId="0" fillId="0" borderId="15" xfId="0" applyNumberFormat="1" applyBorder="1" applyAlignment="1"/>
    <xf numFmtId="176" fontId="0" fillId="0" borderId="0" xfId="0" applyNumberFormat="1" applyAlignment="1"/>
    <xf numFmtId="176" fontId="0" fillId="0" borderId="12" xfId="0" applyNumberFormat="1" applyBorder="1" applyAlignment="1"/>
    <xf numFmtId="176" fontId="0" fillId="0" borderId="8" xfId="0" applyNumberFormat="1" applyBorder="1" applyAlignment="1"/>
    <xf numFmtId="176" fontId="0" fillId="0" borderId="13" xfId="0" applyNumberFormat="1" applyBorder="1" applyAlignment="1"/>
    <xf numFmtId="177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77" fontId="0" fillId="3" borderId="1" xfId="0" applyNumberFormat="1" applyFill="1" applyBorder="1" applyAlignment="1">
      <alignment horizontal="center" vertical="center"/>
    </xf>
    <xf numFmtId="176" fontId="0" fillId="0" borderId="10" xfId="0" applyNumberFormat="1" applyBorder="1">
      <alignment vertical="center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3" borderId="6" xfId="0" applyFill="1" applyBorder="1">
      <alignment vertical="center"/>
    </xf>
    <xf numFmtId="176" fontId="0" fillId="3" borderId="0" xfId="0" applyNumberFormat="1" applyFill="1" applyAlignment="1"/>
    <xf numFmtId="176" fontId="0" fillId="3" borderId="12" xfId="0" applyNumberFormat="1" applyFill="1" applyBorder="1" applyAlignment="1"/>
    <xf numFmtId="0" fontId="0" fillId="3" borderId="12" xfId="0" applyFill="1" applyBorder="1" applyAlignment="1"/>
    <xf numFmtId="0" fontId="0" fillId="5" borderId="6" xfId="0" applyFill="1" applyBorder="1">
      <alignment vertical="center"/>
    </xf>
    <xf numFmtId="176" fontId="0" fillId="5" borderId="0" xfId="0" applyNumberFormat="1" applyFill="1" applyAlignment="1"/>
    <xf numFmtId="176" fontId="0" fillId="5" borderId="12" xfId="0" applyNumberFormat="1" applyFill="1" applyBorder="1" applyAlignment="1"/>
    <xf numFmtId="0" fontId="0" fillId="5" borderId="12" xfId="0" applyFill="1" applyBorder="1" applyAlignment="1">
      <alignment horizontal="right"/>
    </xf>
    <xf numFmtId="0" fontId="0" fillId="5" borderId="4" xfId="0" applyFill="1" applyBorder="1">
      <alignment vertical="center"/>
    </xf>
    <xf numFmtId="176" fontId="0" fillId="5" borderId="7" xfId="0" applyNumberFormat="1" applyFill="1" applyBorder="1" applyAlignment="1"/>
    <xf numFmtId="176" fontId="0" fillId="5" borderId="15" xfId="0" applyNumberFormat="1" applyFill="1" applyBorder="1" applyAlignment="1"/>
    <xf numFmtId="0" fontId="0" fillId="5" borderId="15" xfId="0" applyFill="1" applyBorder="1" applyAlignment="1"/>
    <xf numFmtId="0" fontId="0" fillId="5" borderId="12" xfId="0" applyFill="1" applyBorder="1" applyAlignment="1"/>
    <xf numFmtId="0" fontId="0" fillId="5" borderId="9" xfId="0" applyFill="1" applyBorder="1">
      <alignment vertical="center"/>
    </xf>
    <xf numFmtId="176" fontId="0" fillId="5" borderId="8" xfId="0" applyNumberFormat="1" applyFill="1" applyBorder="1" applyAlignment="1"/>
    <xf numFmtId="176" fontId="0" fillId="5" borderId="13" xfId="0" applyNumberFormat="1" applyFill="1" applyBorder="1" applyAlignment="1"/>
    <xf numFmtId="0" fontId="0" fillId="5" borderId="13" xfId="0" applyFill="1" applyBorder="1" applyAlignment="1"/>
    <xf numFmtId="176" fontId="0" fillId="2" borderId="10" xfId="0" applyNumberFormat="1" applyFill="1" applyBorder="1" applyAlignment="1">
      <alignment horizontal="center" vertical="center"/>
    </xf>
    <xf numFmtId="176" fontId="0" fillId="2" borderId="10" xfId="0" applyNumberFormat="1" applyFill="1" applyBorder="1">
      <alignment vertical="center"/>
    </xf>
    <xf numFmtId="176" fontId="0" fillId="2" borderId="11" xfId="0" applyNumberFormat="1" applyFill="1" applyBorder="1" applyAlignment="1">
      <alignment horizontal="center" vertical="center"/>
    </xf>
    <xf numFmtId="176" fontId="0" fillId="2" borderId="11" xfId="0" applyNumberFormat="1" applyFill="1" applyBorder="1">
      <alignment vertical="center"/>
    </xf>
    <xf numFmtId="178" fontId="2" fillId="6" borderId="8" xfId="1" applyNumberFormat="1" applyFill="1" applyBorder="1"/>
    <xf numFmtId="178" fontId="0" fillId="0" borderId="15" xfId="0" applyNumberFormat="1" applyBorder="1">
      <alignment vertical="center"/>
    </xf>
    <xf numFmtId="178" fontId="0" fillId="6" borderId="13" xfId="0" applyNumberFormat="1" applyFill="1" applyBorder="1">
      <alignment vertical="center"/>
    </xf>
    <xf numFmtId="178" fontId="2" fillId="0" borderId="7" xfId="1" applyNumberFormat="1" applyBorder="1"/>
    <xf numFmtId="0" fontId="4" fillId="7" borderId="15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0" borderId="4" xfId="0" applyFont="1" applyBorder="1">
      <alignment vertical="center"/>
    </xf>
    <xf numFmtId="0" fontId="4" fillId="5" borderId="6" xfId="0" applyFont="1" applyFill="1" applyBorder="1">
      <alignment vertical="center"/>
    </xf>
    <xf numFmtId="0" fontId="4" fillId="0" borderId="6" xfId="0" applyFont="1" applyBorder="1">
      <alignment vertical="center"/>
    </xf>
    <xf numFmtId="0" fontId="4" fillId="0" borderId="9" xfId="0" applyFont="1" applyBorder="1">
      <alignment vertical="center"/>
    </xf>
    <xf numFmtId="0" fontId="4" fillId="5" borderId="4" xfId="0" applyFont="1" applyFill="1" applyBorder="1">
      <alignment vertical="center"/>
    </xf>
    <xf numFmtId="0" fontId="4" fillId="5" borderId="9" xfId="0" applyFont="1" applyFill="1" applyBorder="1">
      <alignment vertical="center"/>
    </xf>
    <xf numFmtId="0" fontId="4" fillId="3" borderId="6" xfId="0" applyFont="1" applyFill="1" applyBorder="1">
      <alignment vertical="center"/>
    </xf>
    <xf numFmtId="0" fontId="0" fillId="4" borderId="9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178" fontId="2" fillId="6" borderId="11" xfId="1" applyNumberFormat="1" applyFill="1" applyBorder="1" applyAlignment="1">
      <alignment horizontal="center"/>
    </xf>
    <xf numFmtId="178" fontId="2" fillId="6" borderId="9" xfId="1" applyNumberFormat="1" applyFill="1" applyBorder="1" applyAlignment="1">
      <alignment horizontal="center"/>
    </xf>
    <xf numFmtId="178" fontId="2" fillId="6" borderId="8" xfId="1" applyNumberFormat="1" applyFill="1" applyBorder="1" applyAlignment="1">
      <alignment horizontal="center"/>
    </xf>
    <xf numFmtId="0" fontId="4" fillId="2" borderId="14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78" fontId="2" fillId="0" borderId="15" xfId="1" applyNumberFormat="1" applyBorder="1" applyAlignment="1">
      <alignment horizontal="center"/>
    </xf>
    <xf numFmtId="178" fontId="2" fillId="0" borderId="4" xfId="1" applyNumberFormat="1" applyBorder="1" applyAlignment="1">
      <alignment horizontal="center"/>
    </xf>
    <xf numFmtId="0" fontId="4" fillId="6" borderId="8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5" xfId="1" applyBorder="1" applyAlignment="1">
      <alignment horizontal="center"/>
    </xf>
    <xf numFmtId="0" fontId="2" fillId="0" borderId="4" xfId="1" applyBorder="1" applyAlignment="1">
      <alignment horizontal="center"/>
    </xf>
    <xf numFmtId="0" fontId="2" fillId="0" borderId="0" xfId="1" applyAlignment="1">
      <alignment horizontal="center"/>
    </xf>
    <xf numFmtId="0" fontId="2" fillId="0" borderId="6" xfId="1" applyBorder="1" applyAlignment="1">
      <alignment horizontal="center"/>
    </xf>
  </cellXfs>
  <cellStyles count="2">
    <cellStyle name="標準" xfId="0" builtinId="0"/>
    <cellStyle name="標準 2" xfId="1" xr:uid="{70DD43AA-AD5B-4D12-80B7-1D771529C2C7}"/>
  </cellStyles>
  <dxfs count="20"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D5D5"/>
      <color rgb="FFFF9999"/>
      <color rgb="FFFFFF99"/>
      <color rgb="FFFFFF66"/>
      <color rgb="FFFFA07A"/>
      <color rgb="FFF19D2D"/>
      <color rgb="FF608F13"/>
      <color rgb="FFF2E492"/>
      <color rgb="FF71B9E5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sharedStrings" Target="sharedStrings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一次エネルギー供給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[1]グラフ作成用!$B$2</c:f>
              <c:strCache>
                <c:ptCount val="1"/>
                <c:pt idx="0">
                  <c:v>石炭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[1]グラフ作成用!$B$3:$B$7</c:f>
              <c:numCache>
                <c:formatCode>General</c:formatCode>
                <c:ptCount val="5"/>
                <c:pt idx="0">
                  <c:v>4.6214429510245836</c:v>
                </c:pt>
                <c:pt idx="1">
                  <c:v>4.1996589281993275</c:v>
                </c:pt>
                <c:pt idx="2">
                  <c:v>4.8559848070185208</c:v>
                </c:pt>
                <c:pt idx="3">
                  <c:v>4.8066724405697787</c:v>
                </c:pt>
                <c:pt idx="4">
                  <c:v>4.8066724405697787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E1-4877-AAED-71D873AF0FB1}"/>
            </c:ext>
          </c:extLst>
        </c:ser>
        <c:ser>
          <c:idx val="1"/>
          <c:order val="1"/>
          <c:tx>
            <c:strRef>
              <c:f>[1]グラフ作成用!$C$2</c:f>
              <c:strCache>
                <c:ptCount val="1"/>
                <c:pt idx="0">
                  <c:v>石炭CCS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[1]グラフ作成用!$C$3:$C$7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E1-4877-AAED-71D873AF0FB1}"/>
            </c:ext>
          </c:extLst>
        </c:ser>
        <c:ser>
          <c:idx val="2"/>
          <c:order val="2"/>
          <c:tx>
            <c:strRef>
              <c:f>[1]グラフ作成用!$D$2</c:f>
              <c:strCache>
                <c:ptCount val="1"/>
                <c:pt idx="0">
                  <c:v>石油</c:v>
                </c:pt>
              </c:strCache>
            </c:strRef>
          </c:tx>
          <c:spPr>
            <a:solidFill>
              <a:srgbClr val="F19D2D"/>
            </a:solidFill>
            <a:ln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[1]グラフ作成用!$D$3:$D$7</c:f>
              <c:numCache>
                <c:formatCode>General</c:formatCode>
                <c:ptCount val="5"/>
                <c:pt idx="0">
                  <c:v>6.3598072392570097</c:v>
                </c:pt>
                <c:pt idx="1">
                  <c:v>4.5301466613559409</c:v>
                </c:pt>
                <c:pt idx="2">
                  <c:v>4.4444606250889214</c:v>
                </c:pt>
                <c:pt idx="3">
                  <c:v>4.4429370729677418</c:v>
                </c:pt>
                <c:pt idx="4">
                  <c:v>4.4429370729677418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E1-4877-AAED-71D873AF0FB1}"/>
            </c:ext>
          </c:extLst>
        </c:ser>
        <c:ser>
          <c:idx val="3"/>
          <c:order val="3"/>
          <c:tx>
            <c:strRef>
              <c:f>[1]グラフ作成用!$E$2</c:f>
              <c:strCache>
                <c:ptCount val="1"/>
                <c:pt idx="0">
                  <c:v>石油CCS</c:v>
                </c:pt>
              </c:strCache>
            </c:strRef>
          </c:tx>
          <c:spPr>
            <a:solidFill>
              <a:srgbClr val="90570A"/>
            </a:solidFill>
            <a:ln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[1]グラフ作成用!$E$3:$E$7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E1-4877-AAED-71D873AF0FB1}"/>
            </c:ext>
          </c:extLst>
        </c:ser>
        <c:ser>
          <c:idx val="4"/>
          <c:order val="4"/>
          <c:tx>
            <c:strRef>
              <c:f>[1]グラフ作成用!$F$2</c:f>
              <c:strCache>
                <c:ptCount val="1"/>
                <c:pt idx="0">
                  <c:v>天然ガス</c:v>
                </c:pt>
              </c:strCache>
            </c:strRef>
          </c:tx>
          <c:spPr>
            <a:solidFill>
              <a:srgbClr val="F2E492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[1]グラフ作成用!$F$3:$F$7</c:f>
              <c:numCache>
                <c:formatCode>General</c:formatCode>
                <c:ptCount val="5"/>
                <c:pt idx="0">
                  <c:v>3.5416367594791192</c:v>
                </c:pt>
                <c:pt idx="1">
                  <c:v>3.9173540691601554</c:v>
                </c:pt>
                <c:pt idx="2">
                  <c:v>4.3663423534669175</c:v>
                </c:pt>
                <c:pt idx="3">
                  <c:v>4.3929707038673298</c:v>
                </c:pt>
                <c:pt idx="4">
                  <c:v>4.3929707038673298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E1-4877-AAED-71D873AF0FB1}"/>
            </c:ext>
          </c:extLst>
        </c:ser>
        <c:ser>
          <c:idx val="5"/>
          <c:order val="5"/>
          <c:tx>
            <c:strRef>
              <c:f>[1]グラフ作成用!$G$2</c:f>
              <c:strCache>
                <c:ptCount val="1"/>
                <c:pt idx="0">
                  <c:v>天然ガスCCS</c:v>
                </c:pt>
              </c:strCache>
            </c:strRef>
          </c:tx>
          <c:spPr>
            <a:solidFill>
              <a:srgbClr val="CDC51D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[1]グラフ作成用!$G$3:$G$7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E1-4877-AAED-71D873AF0FB1}"/>
            </c:ext>
          </c:extLst>
        </c:ser>
        <c:ser>
          <c:idx val="6"/>
          <c:order val="6"/>
          <c:tx>
            <c:strRef>
              <c:f>[1]グラフ作成用!$H$2</c:f>
              <c:strCache>
                <c:ptCount val="1"/>
                <c:pt idx="0">
                  <c:v>原子力</c:v>
                </c:pt>
              </c:strCache>
            </c:strRef>
          </c:tx>
          <c:spPr>
            <a:solidFill>
              <a:srgbClr val="FFE4B5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[1]グラフ作成用!$H$3:$H$7</c:f>
              <c:numCache>
                <c:formatCode>General</c:formatCode>
                <c:ptCount val="5"/>
                <c:pt idx="0">
                  <c:v>3.1921672047082059</c:v>
                </c:pt>
                <c:pt idx="1">
                  <c:v>0.43282370168859208</c:v>
                </c:pt>
                <c:pt idx="2">
                  <c:v>0.48420870994772131</c:v>
                </c:pt>
                <c:pt idx="3">
                  <c:v>0.49314412596009055</c:v>
                </c:pt>
                <c:pt idx="4">
                  <c:v>0.49314412596009055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9E1-4877-AAED-71D873AF0FB1}"/>
            </c:ext>
          </c:extLst>
        </c:ser>
        <c:ser>
          <c:idx val="7"/>
          <c:order val="7"/>
          <c:tx>
            <c:strRef>
              <c:f>[1]グラフ作成用!$I$2</c:f>
              <c:strCache>
                <c:ptCount val="1"/>
                <c:pt idx="0">
                  <c:v>バイオマス</c:v>
                </c:pt>
              </c:strCache>
            </c:strRef>
          </c:tx>
          <c:spPr>
            <a:solidFill>
              <a:srgbClr val="B8F17F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[1]グラフ作成用!$I$3:$I$7</c:f>
              <c:numCache>
                <c:formatCode>General</c:formatCode>
                <c:ptCount val="5"/>
                <c:pt idx="0">
                  <c:v>0.37536473688953492</c:v>
                </c:pt>
                <c:pt idx="1">
                  <c:v>0.61623070139794456</c:v>
                </c:pt>
                <c:pt idx="2">
                  <c:v>0.70872822713912309</c:v>
                </c:pt>
                <c:pt idx="3">
                  <c:v>0.71197897269429788</c:v>
                </c:pt>
                <c:pt idx="4">
                  <c:v>0.71197897269429788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9E1-4877-AAED-71D873AF0FB1}"/>
            </c:ext>
          </c:extLst>
        </c:ser>
        <c:ser>
          <c:idx val="8"/>
          <c:order val="8"/>
          <c:tx>
            <c:strRef>
              <c:f>[1]グラフ作成用!$J$2</c:f>
              <c:strCache>
                <c:ptCount val="1"/>
                <c:pt idx="0">
                  <c:v>バイオマスCCS</c:v>
                </c:pt>
              </c:strCache>
            </c:strRef>
          </c:tx>
          <c:spPr>
            <a:solidFill>
              <a:srgbClr val="608F13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[1]グラフ作成用!$J$3:$J$7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9E1-4877-AAED-71D873AF0FB1}"/>
            </c:ext>
          </c:extLst>
        </c:ser>
        <c:ser>
          <c:idx val="9"/>
          <c:order val="9"/>
          <c:tx>
            <c:strRef>
              <c:f>[1]グラフ作成用!$K$2</c:f>
              <c:strCache>
                <c:ptCount val="1"/>
                <c:pt idx="0">
                  <c:v>水力</c:v>
                </c:pt>
              </c:strCache>
            </c:strRef>
          </c:tx>
          <c:spPr>
            <a:solidFill>
              <a:srgbClr val="B0C4DE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[1]グラフ作成用!$K$3:$K$7</c:f>
              <c:numCache>
                <c:formatCode>General</c:formatCode>
                <c:ptCount val="5"/>
                <c:pt idx="0">
                  <c:v>0.30626996453873956</c:v>
                </c:pt>
                <c:pt idx="1">
                  <c:v>0.29046623042581166</c:v>
                </c:pt>
                <c:pt idx="2">
                  <c:v>0.32495050102189632</c:v>
                </c:pt>
                <c:pt idx="3">
                  <c:v>0.32547512313365973</c:v>
                </c:pt>
                <c:pt idx="4">
                  <c:v>0.32547512313365973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9E1-4877-AAED-71D873AF0FB1}"/>
            </c:ext>
          </c:extLst>
        </c:ser>
        <c:ser>
          <c:idx val="10"/>
          <c:order val="10"/>
          <c:tx>
            <c:strRef>
              <c:f>[1]グラフ作成用!$L$2</c:f>
              <c:strCache>
                <c:ptCount val="1"/>
                <c:pt idx="0">
                  <c:v>地熱</c:v>
                </c:pt>
              </c:strCache>
            </c:strRef>
          </c:tx>
          <c:spPr>
            <a:solidFill>
              <a:srgbClr val="CC6600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[1]グラフ作成用!$L$3:$L$7</c:f>
              <c:numCache>
                <c:formatCode>General</c:formatCode>
                <c:ptCount val="5"/>
                <c:pt idx="0">
                  <c:v>9.6193621320520527E-3</c:v>
                </c:pt>
                <c:pt idx="1">
                  <c:v>1.1027890434022726E-2</c:v>
                </c:pt>
                <c:pt idx="2">
                  <c:v>1.2337126131657267E-2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9E1-4877-AAED-71D873AF0FB1}"/>
            </c:ext>
          </c:extLst>
        </c:ser>
        <c:ser>
          <c:idx val="11"/>
          <c:order val="11"/>
          <c:tx>
            <c:strRef>
              <c:f>[1]グラフ作成用!$M$2</c:f>
              <c:strCache>
                <c:ptCount val="1"/>
                <c:pt idx="0">
                  <c:v>風力</c:v>
                </c:pt>
              </c:strCache>
            </c:strRef>
          </c:tx>
          <c:spPr>
            <a:solidFill>
              <a:srgbClr val="71B9E5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[1]グラフ作成用!$M$3:$M$7</c:f>
              <c:numCache>
                <c:formatCode>General</c:formatCode>
                <c:ptCount val="5"/>
                <c:pt idx="0">
                  <c:v>1.4677567751641748E-2</c:v>
                </c:pt>
                <c:pt idx="1">
                  <c:v>3.3061556548524024E-2</c:v>
                </c:pt>
                <c:pt idx="2">
                  <c:v>3.6986638168771971E-2</c:v>
                </c:pt>
                <c:pt idx="3">
                  <c:v>4.0684390391707452E-2</c:v>
                </c:pt>
                <c:pt idx="4">
                  <c:v>4.0684390391707452E-2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9E1-4877-AAED-71D873AF0FB1}"/>
            </c:ext>
          </c:extLst>
        </c:ser>
        <c:ser>
          <c:idx val="12"/>
          <c:order val="12"/>
          <c:tx>
            <c:strRef>
              <c:f>[1]グラフ作成用!$N$2</c:f>
              <c:strCache>
                <c:ptCount val="1"/>
                <c:pt idx="0">
                  <c:v>太陽光</c:v>
                </c:pt>
              </c:strCache>
            </c:strRef>
          </c:tx>
          <c:spPr>
            <a:solidFill>
              <a:srgbClr val="FFA07A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[1]グラフ作成用!$N$3:$N$7</c:f>
              <c:numCache>
                <c:formatCode>General</c:formatCode>
                <c:ptCount val="5"/>
                <c:pt idx="0">
                  <c:v>1.2948860195235742E-2</c:v>
                </c:pt>
                <c:pt idx="1">
                  <c:v>0.29149825225787274</c:v>
                </c:pt>
                <c:pt idx="2">
                  <c:v>0.32610504491122272</c:v>
                </c:pt>
                <c:pt idx="3">
                  <c:v>0.32547512313365973</c:v>
                </c:pt>
                <c:pt idx="4">
                  <c:v>0.32547512313365973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9E1-4877-AAED-71D873AF0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485792"/>
        <c:axId val="78486272"/>
      </c:barChart>
      <c:catAx>
        <c:axId val="78485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8486272"/>
        <c:crosses val="autoZero"/>
        <c:auto val="1"/>
        <c:lblAlgn val="ctr"/>
        <c:lblOffset val="100"/>
        <c:noMultiLvlLbl val="0"/>
      </c:catAx>
      <c:valAx>
        <c:axId val="7848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ja-JP" altLang="en-US" b="0"/>
                  <a:t>一次エネルギー供給量（</a:t>
                </a:r>
                <a:r>
                  <a:rPr lang="en-US" altLang="ja-JP" b="0"/>
                  <a:t>EJ/</a:t>
                </a:r>
                <a:r>
                  <a:rPr lang="ja-JP" altLang="en-US" b="0"/>
                  <a:t>年）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848579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発電電力量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[1]グラフ作成用!$O$2</c:f>
              <c:strCache>
                <c:ptCount val="1"/>
                <c:pt idx="0">
                  <c:v>石炭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[1]グラフ作成用!$O$3:$O$7</c:f>
              <c:numCache>
                <c:formatCode>General</c:formatCode>
                <c:ptCount val="5"/>
                <c:pt idx="0">
                  <c:v>1.1594328282856896</c:v>
                </c:pt>
                <c:pt idx="1">
                  <c:v>1.1461339603488307</c:v>
                </c:pt>
                <c:pt idx="2">
                  <c:v>1.2822034565174258</c:v>
                </c:pt>
                <c:pt idx="3">
                  <c:v>1.2612161021429318</c:v>
                </c:pt>
                <c:pt idx="4">
                  <c:v>1.2612161021429318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E9-4CC5-A84C-F639E59105C1}"/>
            </c:ext>
          </c:extLst>
        </c:ser>
        <c:ser>
          <c:idx val="1"/>
          <c:order val="1"/>
          <c:tx>
            <c:strRef>
              <c:f>[1]グラフ作成用!$P$2</c:f>
              <c:strCache>
                <c:ptCount val="1"/>
                <c:pt idx="0">
                  <c:v>石炭CCS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[1]グラフ作成用!$P$3:$P$7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E9-4CC5-A84C-F639E59105C1}"/>
            </c:ext>
          </c:extLst>
        </c:ser>
        <c:ser>
          <c:idx val="2"/>
          <c:order val="2"/>
          <c:tx>
            <c:strRef>
              <c:f>[1]グラフ作成用!$Q$2</c:f>
              <c:strCache>
                <c:ptCount val="1"/>
                <c:pt idx="0">
                  <c:v>石油</c:v>
                </c:pt>
              </c:strCache>
            </c:strRef>
          </c:tx>
          <c:spPr>
            <a:solidFill>
              <a:srgbClr val="F19D2D"/>
            </a:solidFill>
            <a:ln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[1]グラフ作成用!$Q$3:$Q$7</c:f>
              <c:numCache>
                <c:formatCode>General</c:formatCode>
                <c:ptCount val="5"/>
                <c:pt idx="0">
                  <c:v>0.33189357696572164</c:v>
                </c:pt>
                <c:pt idx="1">
                  <c:v>0.11752148612594081</c:v>
                </c:pt>
                <c:pt idx="2">
                  <c:v>0.13147368539702284</c:v>
                </c:pt>
                <c:pt idx="3">
                  <c:v>0.1220531711751224</c:v>
                </c:pt>
                <c:pt idx="4">
                  <c:v>0.1220531711751224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E9-4CC5-A84C-F639E59105C1}"/>
            </c:ext>
          </c:extLst>
        </c:ser>
        <c:ser>
          <c:idx val="3"/>
          <c:order val="3"/>
          <c:tx>
            <c:strRef>
              <c:f>[1]グラフ作成用!$R$2</c:f>
              <c:strCache>
                <c:ptCount val="1"/>
                <c:pt idx="0">
                  <c:v>石油CCS</c:v>
                </c:pt>
              </c:strCache>
            </c:strRef>
          </c:tx>
          <c:spPr>
            <a:solidFill>
              <a:srgbClr val="90570A"/>
            </a:solidFill>
            <a:ln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[1]グラフ作成用!$R$3:$R$7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E9-4CC5-A84C-F639E59105C1}"/>
            </c:ext>
          </c:extLst>
        </c:ser>
        <c:ser>
          <c:idx val="4"/>
          <c:order val="4"/>
          <c:tx>
            <c:strRef>
              <c:f>[1]グラフ作成用!$S$2</c:f>
              <c:strCache>
                <c:ptCount val="1"/>
                <c:pt idx="0">
                  <c:v>天然ガス</c:v>
                </c:pt>
              </c:strCache>
            </c:strRef>
          </c:tx>
          <c:spPr>
            <a:solidFill>
              <a:srgbClr val="F2E492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[1]グラフ作成用!$S$3:$S$7</c:f>
              <c:numCache>
                <c:formatCode>General</c:formatCode>
                <c:ptCount val="5"/>
                <c:pt idx="0">
                  <c:v>1.2144225405344946</c:v>
                </c:pt>
                <c:pt idx="1">
                  <c:v>1.4551839553362556</c:v>
                </c:pt>
                <c:pt idx="2">
                  <c:v>1.6279439942892622</c:v>
                </c:pt>
                <c:pt idx="3">
                  <c:v>1.6273756156682988</c:v>
                </c:pt>
                <c:pt idx="4">
                  <c:v>1.6273756156682988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9E9-4CC5-A84C-F639E59105C1}"/>
            </c:ext>
          </c:extLst>
        </c:ser>
        <c:ser>
          <c:idx val="5"/>
          <c:order val="5"/>
          <c:tx>
            <c:strRef>
              <c:f>[1]グラフ作成用!$T$2</c:f>
              <c:strCache>
                <c:ptCount val="1"/>
                <c:pt idx="0">
                  <c:v>天然ガスCCS</c:v>
                </c:pt>
              </c:strCache>
            </c:strRef>
          </c:tx>
          <c:spPr>
            <a:solidFill>
              <a:srgbClr val="CDC51D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[1]グラフ作成用!$T$3:$T$7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9E9-4CC5-A84C-F639E59105C1}"/>
            </c:ext>
          </c:extLst>
        </c:ser>
        <c:ser>
          <c:idx val="6"/>
          <c:order val="6"/>
          <c:tx>
            <c:strRef>
              <c:f>[1]グラフ作成用!$U$2</c:f>
              <c:strCache>
                <c:ptCount val="1"/>
                <c:pt idx="0">
                  <c:v>原子力</c:v>
                </c:pt>
              </c:strCache>
            </c:strRef>
          </c:tx>
          <c:spPr>
            <a:solidFill>
              <a:srgbClr val="FFE4B5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[1]グラフ作成用!$U$3:$U$7</c:f>
              <c:numCache>
                <c:formatCode>General</c:formatCode>
                <c:ptCount val="5"/>
                <c:pt idx="0">
                  <c:v>1.0534151775537079</c:v>
                </c:pt>
                <c:pt idx="1">
                  <c:v>0.14283182155723539</c:v>
                </c:pt>
                <c:pt idx="2">
                  <c:v>0.15978887428274804</c:v>
                </c:pt>
                <c:pt idx="3">
                  <c:v>0.16273756156682989</c:v>
                </c:pt>
                <c:pt idx="4">
                  <c:v>0.16273756156682989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E9-4CC5-A84C-F639E59105C1}"/>
            </c:ext>
          </c:extLst>
        </c:ser>
        <c:ser>
          <c:idx val="7"/>
          <c:order val="7"/>
          <c:tx>
            <c:strRef>
              <c:f>[1]グラフ作成用!$V$2</c:f>
              <c:strCache>
                <c:ptCount val="1"/>
                <c:pt idx="0">
                  <c:v>バイオマス</c:v>
                </c:pt>
              </c:strCache>
            </c:strRef>
          </c:tx>
          <c:spPr>
            <a:solidFill>
              <a:srgbClr val="B8F17F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[1]グラフ作成用!$V$3:$V$7</c:f>
              <c:numCache>
                <c:formatCode>General</c:formatCode>
                <c:ptCount val="5"/>
                <c:pt idx="0">
                  <c:v>7.5321213594020039E-2</c:v>
                </c:pt>
                <c:pt idx="1">
                  <c:v>0.16905623346835569</c:v>
                </c:pt>
                <c:pt idx="2">
                  <c:v>0.18912665918473387</c:v>
                </c:pt>
                <c:pt idx="3">
                  <c:v>0.20342195195853729</c:v>
                </c:pt>
                <c:pt idx="4">
                  <c:v>0.20342195195853729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9E9-4CC5-A84C-F639E59105C1}"/>
            </c:ext>
          </c:extLst>
        </c:ser>
        <c:ser>
          <c:idx val="8"/>
          <c:order val="8"/>
          <c:tx>
            <c:strRef>
              <c:f>[1]グラフ作成用!$W$2</c:f>
              <c:strCache>
                <c:ptCount val="1"/>
                <c:pt idx="0">
                  <c:v>バイオマスCCS</c:v>
                </c:pt>
              </c:strCache>
            </c:strRef>
          </c:tx>
          <c:spPr>
            <a:solidFill>
              <a:srgbClr val="608F13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[1]グラフ作成用!$W$3:$W$7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9E9-4CC5-A84C-F639E59105C1}"/>
            </c:ext>
          </c:extLst>
        </c:ser>
        <c:ser>
          <c:idx val="9"/>
          <c:order val="9"/>
          <c:tx>
            <c:strRef>
              <c:f>[1]グラフ作成用!$X$2</c:f>
              <c:strCache>
                <c:ptCount val="1"/>
                <c:pt idx="0">
                  <c:v>水力</c:v>
                </c:pt>
              </c:strCache>
            </c:strRef>
          </c:tx>
          <c:spPr>
            <a:solidFill>
              <a:srgbClr val="B0C4DE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[1]グラフ作成用!$X$3:$X$7</c:f>
              <c:numCache>
                <c:formatCode>General</c:formatCode>
                <c:ptCount val="5"/>
                <c:pt idx="0">
                  <c:v>0.30626996453873956</c:v>
                </c:pt>
                <c:pt idx="1">
                  <c:v>0.29046623042581166</c:v>
                </c:pt>
                <c:pt idx="2">
                  <c:v>0.32495050102189632</c:v>
                </c:pt>
                <c:pt idx="3">
                  <c:v>0.32547512313365973</c:v>
                </c:pt>
                <c:pt idx="4">
                  <c:v>0.32547512313365973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9E9-4CC5-A84C-F639E59105C1}"/>
            </c:ext>
          </c:extLst>
        </c:ser>
        <c:ser>
          <c:idx val="10"/>
          <c:order val="10"/>
          <c:tx>
            <c:strRef>
              <c:f>[1]グラフ作成用!$Y$2</c:f>
              <c:strCache>
                <c:ptCount val="1"/>
                <c:pt idx="0">
                  <c:v>地熱</c:v>
                </c:pt>
              </c:strCache>
            </c:strRef>
          </c:tx>
          <c:spPr>
            <a:solidFill>
              <a:srgbClr val="CC6600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[1]グラフ作成用!$Y$3:$Y$7</c:f>
              <c:numCache>
                <c:formatCode>General</c:formatCode>
                <c:ptCount val="5"/>
                <c:pt idx="0">
                  <c:v>9.6193621320520527E-3</c:v>
                </c:pt>
                <c:pt idx="1">
                  <c:v>1.1027890434022726E-2</c:v>
                </c:pt>
                <c:pt idx="2">
                  <c:v>1.2337126131657267E-2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9E9-4CC5-A84C-F639E59105C1}"/>
            </c:ext>
          </c:extLst>
        </c:ser>
        <c:ser>
          <c:idx val="11"/>
          <c:order val="11"/>
          <c:tx>
            <c:strRef>
              <c:f>[1]グラフ作成用!$Z$2</c:f>
              <c:strCache>
                <c:ptCount val="1"/>
                <c:pt idx="0">
                  <c:v>風力</c:v>
                </c:pt>
              </c:strCache>
            </c:strRef>
          </c:tx>
          <c:spPr>
            <a:solidFill>
              <a:srgbClr val="71B9E5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[1]グラフ作成用!$Z$3:$Z$7</c:f>
              <c:numCache>
                <c:formatCode>General</c:formatCode>
                <c:ptCount val="5"/>
                <c:pt idx="0">
                  <c:v>1.4677567751641748E-2</c:v>
                </c:pt>
                <c:pt idx="1">
                  <c:v>3.3061556548524024E-2</c:v>
                </c:pt>
                <c:pt idx="2">
                  <c:v>3.6986638168771971E-2</c:v>
                </c:pt>
                <c:pt idx="3">
                  <c:v>4.0684390391707452E-2</c:v>
                </c:pt>
                <c:pt idx="4">
                  <c:v>4.0684390391707452E-2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9E9-4CC5-A84C-F639E59105C1}"/>
            </c:ext>
          </c:extLst>
        </c:ser>
        <c:ser>
          <c:idx val="12"/>
          <c:order val="12"/>
          <c:tx>
            <c:strRef>
              <c:f>[1]グラフ作成用!$AA$2</c:f>
              <c:strCache>
                <c:ptCount val="1"/>
                <c:pt idx="0">
                  <c:v>太陽光</c:v>
                </c:pt>
              </c:strCache>
            </c:strRef>
          </c:tx>
          <c:spPr>
            <a:solidFill>
              <a:srgbClr val="FFA07A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[1]グラフ作成用!$AA$3:$AA$7</c:f>
              <c:numCache>
                <c:formatCode>General</c:formatCode>
                <c:ptCount val="5"/>
                <c:pt idx="0">
                  <c:v>1.2948860195235742E-2</c:v>
                </c:pt>
                <c:pt idx="1">
                  <c:v>0.29149825225787274</c:v>
                </c:pt>
                <c:pt idx="2">
                  <c:v>0.32610504491122272</c:v>
                </c:pt>
                <c:pt idx="3">
                  <c:v>0.32547512313365973</c:v>
                </c:pt>
                <c:pt idx="4">
                  <c:v>0.32547512313365973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9E9-4CC5-A84C-F639E5910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485792"/>
        <c:axId val="78486272"/>
      </c:barChart>
      <c:catAx>
        <c:axId val="78485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8486272"/>
        <c:crosses val="autoZero"/>
        <c:auto val="1"/>
        <c:lblAlgn val="ctr"/>
        <c:lblOffset val="100"/>
        <c:noMultiLvlLbl val="0"/>
      </c:catAx>
      <c:valAx>
        <c:axId val="7848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ja-JP" altLang="en-US" b="0"/>
                  <a:t>発電電力量（</a:t>
                </a:r>
                <a:r>
                  <a:rPr lang="en-US" altLang="ja-JP" b="0"/>
                  <a:t>EJ/</a:t>
                </a:r>
                <a:r>
                  <a:rPr lang="ja-JP" altLang="en-US" b="0"/>
                  <a:t>年）</a:t>
                </a:r>
              </a:p>
            </c:rich>
          </c:tx>
          <c:layout>
            <c:manualLayout>
              <c:xMode val="edge"/>
              <c:yMode val="edge"/>
              <c:x val="1.1520243539762642E-2"/>
              <c:y val="0.2294186987592052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848579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最終エネルギー消費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[1]グラフ作成用!$AB$2</c:f>
              <c:strCache>
                <c:ptCount val="1"/>
                <c:pt idx="0">
                  <c:v>石炭</c:v>
                </c:pt>
              </c:strCache>
            </c:strRef>
          </c:tx>
          <c:spPr>
            <a:solidFill>
              <a:srgbClr val="7F7F7F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[1]グラフ作成用!$AB$3:$AB$7</c:f>
              <c:numCache>
                <c:formatCode>General</c:formatCode>
                <c:ptCount val="5"/>
                <c:pt idx="0">
                  <c:v>1.7935580039863157</c:v>
                </c:pt>
                <c:pt idx="1">
                  <c:v>1.4042102444216913</c:v>
                </c:pt>
                <c:pt idx="2">
                  <c:v>1.7286593033174815</c:v>
                </c:pt>
                <c:pt idx="3">
                  <c:v>1.7305356060748225</c:v>
                </c:pt>
                <c:pt idx="4">
                  <c:v>1.7305356060748225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AA-4C52-82ED-D8D259C2B8AE}"/>
            </c:ext>
          </c:extLst>
        </c:ser>
        <c:ser>
          <c:idx val="1"/>
          <c:order val="1"/>
          <c:tx>
            <c:strRef>
              <c:f>[1]グラフ作成用!$AC$2</c:f>
              <c:strCache>
                <c:ptCount val="1"/>
                <c:pt idx="0">
                  <c:v>石油</c:v>
                </c:pt>
              </c:strCache>
            </c:strRef>
          </c:tx>
          <c:spPr>
            <a:solidFill>
              <a:srgbClr val="F19D2D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[1]グラフ作成用!$AC$3:$AC$7</c:f>
              <c:numCache>
                <c:formatCode>General</c:formatCode>
                <c:ptCount val="5"/>
                <c:pt idx="0">
                  <c:v>5.3540691272396712</c:v>
                </c:pt>
                <c:pt idx="1">
                  <c:v>4.1740209458227868</c:v>
                </c:pt>
                <c:pt idx="2">
                  <c:v>4.0460555178252156</c:v>
                </c:pt>
                <c:pt idx="3">
                  <c:v>4.0730789784976738</c:v>
                </c:pt>
                <c:pt idx="4">
                  <c:v>4.0730789784976738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AA-4C52-82ED-D8D259C2B8AE}"/>
            </c:ext>
          </c:extLst>
        </c:ser>
        <c:ser>
          <c:idx val="2"/>
          <c:order val="2"/>
          <c:tx>
            <c:strRef>
              <c:f>[1]グラフ作成用!$AD$2</c:f>
              <c:strCache>
                <c:ptCount val="1"/>
                <c:pt idx="0">
                  <c:v>天然ガス</c:v>
                </c:pt>
              </c:strCache>
            </c:strRef>
          </c:tx>
          <c:spPr>
            <a:solidFill>
              <a:srgbClr val="F2E492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[1]グラフ作成用!$AD$3:$AD$7</c:f>
              <c:numCache>
                <c:formatCode>General</c:formatCode>
                <c:ptCount val="5"/>
                <c:pt idx="0">
                  <c:v>1.2062087969127833</c:v>
                </c:pt>
                <c:pt idx="1">
                  <c:v>1.1189233858212027</c:v>
                </c:pt>
                <c:pt idx="2">
                  <c:v>1.2356808259875667</c:v>
                </c:pt>
                <c:pt idx="3">
                  <c:v>1.2634022121975244</c:v>
                </c:pt>
                <c:pt idx="4">
                  <c:v>1.2634022121975244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AA-4C52-82ED-D8D259C2B8AE}"/>
            </c:ext>
          </c:extLst>
        </c:ser>
        <c:ser>
          <c:idx val="3"/>
          <c:order val="3"/>
          <c:tx>
            <c:strRef>
              <c:f>[1]グラフ作成用!$AE$2</c:f>
              <c:strCache>
                <c:ptCount val="1"/>
                <c:pt idx="0">
                  <c:v>バイオマス</c:v>
                </c:pt>
              </c:strCache>
            </c:strRef>
          </c:tx>
          <c:spPr>
            <a:solidFill>
              <a:srgbClr val="B8F17F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[1]グラフ作成用!$AE$3:$AE$7</c:f>
              <c:numCache>
                <c:formatCode>General</c:formatCode>
                <c:ptCount val="5"/>
                <c:pt idx="0">
                  <c:v>0.20418016053948937</c:v>
                </c:pt>
                <c:pt idx="1">
                  <c:v>0.2320119889698635</c:v>
                </c:pt>
                <c:pt idx="2">
                  <c:v>0.27889491081018242</c:v>
                </c:pt>
                <c:pt idx="3">
                  <c:v>0.24965635460671315</c:v>
                </c:pt>
                <c:pt idx="4">
                  <c:v>0.24965635460671315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AA-4C52-82ED-D8D259C2B8AE}"/>
            </c:ext>
          </c:extLst>
        </c:ser>
        <c:ser>
          <c:idx val="4"/>
          <c:order val="4"/>
          <c:tx>
            <c:strRef>
              <c:f>[1]グラフ作成用!$AF$2</c:f>
              <c:strCache>
                <c:ptCount val="1"/>
                <c:pt idx="0">
                  <c:v>電力</c:v>
                </c:pt>
              </c:strCache>
            </c:strRef>
          </c:tx>
          <c:spPr>
            <a:solidFill>
              <a:srgbClr val="B0C4DE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[1]グラフ作成用!$AF$3:$AF$7</c:f>
              <c:numCache>
                <c:formatCode>General</c:formatCode>
                <c:ptCount val="5"/>
                <c:pt idx="0">
                  <c:v>3.7404319113217492</c:v>
                </c:pt>
                <c:pt idx="1">
                  <c:v>3.2738004349644645</c:v>
                </c:pt>
                <c:pt idx="2">
                  <c:v>3.662467371948483</c:v>
                </c:pt>
                <c:pt idx="3">
                  <c:v>3.642344479553759</c:v>
                </c:pt>
                <c:pt idx="4">
                  <c:v>3.642344479553759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AA-4C52-82ED-D8D259C2B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5130079"/>
        <c:axId val="1765127199"/>
      </c:barChart>
      <c:catAx>
        <c:axId val="17651300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5127199"/>
        <c:crosses val="autoZero"/>
        <c:auto val="1"/>
        <c:lblAlgn val="ctr"/>
        <c:lblOffset val="100"/>
        <c:noMultiLvlLbl val="0"/>
      </c:catAx>
      <c:valAx>
        <c:axId val="176512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ja-JP" altLang="en-US" b="0"/>
                  <a:t>最終エネルギー消費（</a:t>
                </a:r>
                <a:r>
                  <a:rPr lang="en-US" altLang="ja-JP" b="0"/>
                  <a:t>EJ/</a:t>
                </a:r>
                <a:r>
                  <a:rPr lang="ja-JP" altLang="en-US" b="0"/>
                  <a:t>年）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5130079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zero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最終エネルギー消費（産業部門）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[1]グラフ作成用!$AG$2</c:f>
              <c:strCache>
                <c:ptCount val="1"/>
                <c:pt idx="0">
                  <c:v>石炭</c:v>
                </c:pt>
              </c:strCache>
            </c:strRef>
          </c:tx>
          <c:spPr>
            <a:solidFill>
              <a:srgbClr val="7F7F7F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[1]グラフ作成用!$AG$3:$AG$7</c:f>
              <c:numCache>
                <c:formatCode>General</c:formatCode>
                <c:ptCount val="5"/>
                <c:pt idx="0">
                  <c:v>1.7832728242011091</c:v>
                </c:pt>
                <c:pt idx="1">
                  <c:v>1.398922421627145</c:v>
                </c:pt>
                <c:pt idx="2">
                  <c:v>1.7221614016311924</c:v>
                </c:pt>
                <c:pt idx="3">
                  <c:v>1.7305356060748225</c:v>
                </c:pt>
                <c:pt idx="4">
                  <c:v>1.7305356060748225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CA-49D3-89B5-73112C162EE4}"/>
            </c:ext>
          </c:extLst>
        </c:ser>
        <c:ser>
          <c:idx val="1"/>
          <c:order val="1"/>
          <c:tx>
            <c:strRef>
              <c:f>[1]グラフ作成用!$AH$2</c:f>
              <c:strCache>
                <c:ptCount val="1"/>
                <c:pt idx="0">
                  <c:v>石油</c:v>
                </c:pt>
              </c:strCache>
            </c:strRef>
          </c:tx>
          <c:spPr>
            <a:solidFill>
              <a:srgbClr val="F19D2D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[1]グラフ作成用!$AH$3:$AH$7</c:f>
              <c:numCache>
                <c:formatCode>General</c:formatCode>
                <c:ptCount val="5"/>
                <c:pt idx="0">
                  <c:v>0.97419637188492003</c:v>
                </c:pt>
                <c:pt idx="1">
                  <c:v>0.68893591189137815</c:v>
                </c:pt>
                <c:pt idx="2">
                  <c:v>0.84812339649034985</c:v>
                </c:pt>
                <c:pt idx="3">
                  <c:v>0.85215587589330233</c:v>
                </c:pt>
                <c:pt idx="4">
                  <c:v>0.85215587589330233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CA-49D3-89B5-73112C162EE4}"/>
            </c:ext>
          </c:extLst>
        </c:ser>
        <c:ser>
          <c:idx val="2"/>
          <c:order val="2"/>
          <c:tx>
            <c:strRef>
              <c:f>[1]グラフ作成用!$AI$2</c:f>
              <c:strCache>
                <c:ptCount val="1"/>
                <c:pt idx="0">
                  <c:v>天然ガス</c:v>
                </c:pt>
              </c:strCache>
            </c:strRef>
          </c:tx>
          <c:spPr>
            <a:solidFill>
              <a:srgbClr val="F2E492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[1]グラフ作成用!$AI$3:$AI$7</c:f>
              <c:numCache>
                <c:formatCode>General</c:formatCode>
                <c:ptCount val="5"/>
                <c:pt idx="0">
                  <c:v>0.45301842805600184</c:v>
                </c:pt>
                <c:pt idx="1">
                  <c:v>0.42356163466373675</c:v>
                </c:pt>
                <c:pt idx="2">
                  <c:v>0.52143098655982378</c:v>
                </c:pt>
                <c:pt idx="3">
                  <c:v>0.54228101193210143</c:v>
                </c:pt>
                <c:pt idx="4">
                  <c:v>0.54228101193210143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CA-49D3-89B5-73112C162EE4}"/>
            </c:ext>
          </c:extLst>
        </c:ser>
        <c:ser>
          <c:idx val="3"/>
          <c:order val="3"/>
          <c:tx>
            <c:strRef>
              <c:f>[1]グラフ作成用!$AJ$2</c:f>
              <c:strCache>
                <c:ptCount val="1"/>
                <c:pt idx="0">
                  <c:v>バイオマス</c:v>
                </c:pt>
              </c:strCache>
            </c:strRef>
          </c:tx>
          <c:spPr>
            <a:solidFill>
              <a:srgbClr val="B8F17F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[1]グラフ作成用!$AJ$3:$AJ$7</c:f>
              <c:numCache>
                <c:formatCode>General</c:formatCode>
                <c:ptCount val="5"/>
                <c:pt idx="0">
                  <c:v>0.13971205722135449</c:v>
                </c:pt>
                <c:pt idx="1">
                  <c:v>0.14016420277594438</c:v>
                </c:pt>
                <c:pt idx="2">
                  <c:v>0.17255094076651772</c:v>
                </c:pt>
                <c:pt idx="3">
                  <c:v>0.15493743198060053</c:v>
                </c:pt>
                <c:pt idx="4">
                  <c:v>0.15493743198060053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CA-49D3-89B5-73112C162EE4}"/>
            </c:ext>
          </c:extLst>
        </c:ser>
        <c:ser>
          <c:idx val="4"/>
          <c:order val="4"/>
          <c:tx>
            <c:strRef>
              <c:f>[1]グラフ作成用!$AK$2</c:f>
              <c:strCache>
                <c:ptCount val="1"/>
                <c:pt idx="0">
                  <c:v>電力</c:v>
                </c:pt>
              </c:strCache>
            </c:strRef>
          </c:tx>
          <c:spPr>
            <a:solidFill>
              <a:srgbClr val="B0C4DE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[1]グラフ作成用!$AK$3:$AK$7</c:f>
              <c:numCache>
                <c:formatCode>General</c:formatCode>
                <c:ptCount val="5"/>
                <c:pt idx="0">
                  <c:v>1.3636103186366102</c:v>
                </c:pt>
                <c:pt idx="1">
                  <c:v>1.1454168290418023</c:v>
                </c:pt>
                <c:pt idx="2">
                  <c:v>1.4100800882583475</c:v>
                </c:pt>
                <c:pt idx="3">
                  <c:v>1.3944368878254034</c:v>
                </c:pt>
                <c:pt idx="4">
                  <c:v>1.3944368878254034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CA-49D3-89B5-73112C162E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5130079"/>
        <c:axId val="1765127199"/>
      </c:barChart>
      <c:catAx>
        <c:axId val="17651300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5127199"/>
        <c:crosses val="autoZero"/>
        <c:auto val="1"/>
        <c:lblAlgn val="ctr"/>
        <c:lblOffset val="100"/>
        <c:noMultiLvlLbl val="0"/>
      </c:catAx>
      <c:valAx>
        <c:axId val="176512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ja-JP" altLang="en-US" b="0"/>
                  <a:t>最終エネルギー消費（</a:t>
                </a:r>
                <a:r>
                  <a:rPr lang="en-US" altLang="ja-JP" b="0"/>
                  <a:t>EJ/</a:t>
                </a:r>
                <a:r>
                  <a:rPr lang="ja-JP" altLang="en-US" b="0"/>
                  <a:t>年）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5130079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zero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最終エネルギー消費（運輸部門）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[1]グラフ作成用!$AL$2</c:f>
              <c:strCache>
                <c:ptCount val="1"/>
                <c:pt idx="0">
                  <c:v>石炭</c:v>
                </c:pt>
              </c:strCache>
            </c:strRef>
          </c:tx>
          <c:spPr>
            <a:solidFill>
              <a:srgbClr val="7F7F7F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[1]グラフ作成用!$AL$3:$AL$7</c:f>
              <c:numCache>
                <c:formatCode>General</c:formatCode>
                <c:ptCount val="5"/>
                <c:pt idx="0">
                  <c:v>4.1999987243639068E-5</c:v>
                </c:pt>
                <c:pt idx="1">
                  <c:v>3.6000013765472331E-5</c:v>
                </c:pt>
                <c:pt idx="2">
                  <c:v>3.1326294911056619E-5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B7-463A-B86E-E753FC62460F}"/>
            </c:ext>
          </c:extLst>
        </c:ser>
        <c:ser>
          <c:idx val="1"/>
          <c:order val="1"/>
          <c:tx>
            <c:strRef>
              <c:f>[1]グラフ作成用!$AM$2</c:f>
              <c:strCache>
                <c:ptCount val="1"/>
                <c:pt idx="0">
                  <c:v>石油</c:v>
                </c:pt>
              </c:strCache>
            </c:strRef>
          </c:tx>
          <c:spPr>
            <a:solidFill>
              <a:srgbClr val="F19D2D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[1]グラフ作成用!$AM$3:$AM$7</c:f>
              <c:numCache>
                <c:formatCode>General</c:formatCode>
                <c:ptCount val="5"/>
                <c:pt idx="0">
                  <c:v>3.2142520237578216</c:v>
                </c:pt>
                <c:pt idx="1">
                  <c:v>2.5335019687455023</c:v>
                </c:pt>
                <c:pt idx="2">
                  <c:v>2.2045888745404723</c:v>
                </c:pt>
                <c:pt idx="3">
                  <c:v>2.2115739118908952</c:v>
                </c:pt>
                <c:pt idx="4">
                  <c:v>2.2115739118908952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B7-463A-B86E-E753FC62460F}"/>
            </c:ext>
          </c:extLst>
        </c:ser>
        <c:ser>
          <c:idx val="2"/>
          <c:order val="2"/>
          <c:tx>
            <c:strRef>
              <c:f>[1]グラフ作成用!$AN$2</c:f>
              <c:strCache>
                <c:ptCount val="1"/>
                <c:pt idx="0">
                  <c:v>天然ガス</c:v>
                </c:pt>
              </c:strCache>
            </c:strRef>
          </c:tx>
          <c:spPr>
            <a:solidFill>
              <a:srgbClr val="F2E492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[1]グラフ作成用!$AN$3:$AN$7</c:f>
              <c:numCache>
                <c:formatCode>General</c:formatCode>
                <c:ptCount val="5"/>
                <c:pt idx="0">
                  <c:v>4.2009987240601791E-3</c:v>
                </c:pt>
                <c:pt idx="1">
                  <c:v>1.0630004064638109E-3</c:v>
                </c:pt>
                <c:pt idx="2">
                  <c:v>9.2499587473481319E-4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B7-463A-B86E-E753FC62460F}"/>
            </c:ext>
          </c:extLst>
        </c:ser>
        <c:ser>
          <c:idx val="3"/>
          <c:order val="3"/>
          <c:tx>
            <c:strRef>
              <c:f>[1]グラフ作成用!$AO$2</c:f>
              <c:strCache>
                <c:ptCount val="1"/>
                <c:pt idx="0">
                  <c:v>バイオマス</c:v>
                </c:pt>
              </c:strCache>
            </c:strRef>
          </c:tx>
          <c:spPr>
            <a:solidFill>
              <a:srgbClr val="B8F17F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[1]グラフ作成用!$AO$3:$AO$7</c:f>
              <c:numCache>
                <c:formatCode>General</c:formatCode>
                <c:ptCount val="5"/>
                <c:pt idx="0">
                  <c:v>8.299997479100079E-3</c:v>
                </c:pt>
                <c:pt idx="1">
                  <c:v>1.8345007014655294E-2</c:v>
                </c:pt>
                <c:pt idx="2">
                  <c:v>1.5963357781759287E-2</c:v>
                </c:pt>
                <c:pt idx="3">
                  <c:v>2.2799731050421618E-2</c:v>
                </c:pt>
                <c:pt idx="4">
                  <c:v>2.2799731050421618E-2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B7-463A-B86E-E753FC62460F}"/>
            </c:ext>
          </c:extLst>
        </c:ser>
        <c:ser>
          <c:idx val="4"/>
          <c:order val="4"/>
          <c:tx>
            <c:strRef>
              <c:f>[1]グラフ作成用!$AP$2</c:f>
              <c:strCache>
                <c:ptCount val="1"/>
                <c:pt idx="0">
                  <c:v>電力</c:v>
                </c:pt>
              </c:strCache>
            </c:strRef>
          </c:tx>
          <c:spPr>
            <a:solidFill>
              <a:srgbClr val="B0C4DE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[1]グラフ作成用!$AP$3:$AP$7</c:f>
              <c:numCache>
                <c:formatCode>General</c:formatCode>
                <c:ptCount val="5"/>
                <c:pt idx="0">
                  <c:v>6.5678980051785088E-2</c:v>
                </c:pt>
                <c:pt idx="1">
                  <c:v>6.2294023819620542E-2</c:v>
                </c:pt>
                <c:pt idx="2">
                  <c:v>5.4206672644149065E-2</c:v>
                </c:pt>
                <c:pt idx="3">
                  <c:v>4.5599462100843237E-2</c:v>
                </c:pt>
                <c:pt idx="4">
                  <c:v>4.5599462100843237E-2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B7-463A-B86E-E753FC624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5130079"/>
        <c:axId val="1765127199"/>
      </c:barChart>
      <c:catAx>
        <c:axId val="17651300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5127199"/>
        <c:crosses val="autoZero"/>
        <c:auto val="1"/>
        <c:lblAlgn val="ctr"/>
        <c:lblOffset val="100"/>
        <c:noMultiLvlLbl val="0"/>
      </c:catAx>
      <c:valAx>
        <c:axId val="176512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ja-JP" altLang="en-US" sz="1000" b="0" i="0" u="none" strike="noStrike" kern="1200" baseline="0">
                    <a:solidFill>
                      <a:sysClr val="windowText" lastClr="000000"/>
                    </a:solidFill>
                  </a:rPr>
                  <a:t>最終エネルギー消費（</a:t>
                </a:r>
                <a:r>
                  <a:rPr lang="en-US" altLang="ja-JP" sz="1000" b="0" i="0" u="none" strike="noStrike" kern="1200" baseline="0">
                    <a:solidFill>
                      <a:sysClr val="windowText" lastClr="000000"/>
                    </a:solidFill>
                  </a:rPr>
                  <a:t>EJ/</a:t>
                </a:r>
                <a:r>
                  <a:rPr lang="ja-JP" altLang="en-US" sz="1000" b="0" i="0" u="none" strike="noStrike" kern="1200" baseline="0">
                    <a:solidFill>
                      <a:sysClr val="windowText" lastClr="000000"/>
                    </a:solidFill>
                  </a:rPr>
                  <a:t>年）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5130079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zero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最終エネルギー消費（業務部門）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[1]グラフ作成用!$AQ$2</c:f>
              <c:strCache>
                <c:ptCount val="1"/>
                <c:pt idx="0">
                  <c:v>石炭</c:v>
                </c:pt>
              </c:strCache>
            </c:strRef>
          </c:tx>
          <c:spPr>
            <a:solidFill>
              <a:srgbClr val="7F7F7F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[1]グラフ作成用!$AQ$3:$AQ$7</c:f>
              <c:numCache>
                <c:formatCode>General</c:formatCode>
                <c:ptCount val="5"/>
                <c:pt idx="0">
                  <c:v>1.0243179797963074E-2</c:v>
                </c:pt>
                <c:pt idx="1">
                  <c:v>5.2518227807806907E-3</c:v>
                </c:pt>
                <c:pt idx="2">
                  <c:v>6.4665753913781682E-3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9A-457D-B892-4816EA9C26B3}"/>
            </c:ext>
          </c:extLst>
        </c:ser>
        <c:ser>
          <c:idx val="1"/>
          <c:order val="1"/>
          <c:tx>
            <c:strRef>
              <c:f>[1]グラフ作成用!$AR$2</c:f>
              <c:strCache>
                <c:ptCount val="1"/>
                <c:pt idx="0">
                  <c:v>石油</c:v>
                </c:pt>
              </c:strCache>
            </c:strRef>
          </c:tx>
          <c:spPr>
            <a:solidFill>
              <a:srgbClr val="F19D2D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[1]グラフ作成用!$AR$3:$AR$7</c:f>
              <c:numCache>
                <c:formatCode>General</c:formatCode>
                <c:ptCount val="5"/>
                <c:pt idx="0">
                  <c:v>0.54780723886409621</c:v>
                </c:pt>
                <c:pt idx="1">
                  <c:v>0.45773392623303627</c:v>
                </c:pt>
                <c:pt idx="2">
                  <c:v>0.56360830643593385</c:v>
                </c:pt>
                <c:pt idx="3">
                  <c:v>0.57535353260552935</c:v>
                </c:pt>
                <c:pt idx="4">
                  <c:v>0.57535353260552935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9A-457D-B892-4816EA9C26B3}"/>
            </c:ext>
          </c:extLst>
        </c:ser>
        <c:ser>
          <c:idx val="2"/>
          <c:order val="2"/>
          <c:tx>
            <c:strRef>
              <c:f>[1]グラフ作成用!$AS$2</c:f>
              <c:strCache>
                <c:ptCount val="1"/>
                <c:pt idx="0">
                  <c:v>天然ガス</c:v>
                </c:pt>
              </c:strCache>
            </c:strRef>
          </c:tx>
          <c:spPr>
            <a:solidFill>
              <a:srgbClr val="F2E492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[1]グラフ作成用!$AS$3:$AS$7</c:f>
              <c:numCache>
                <c:formatCode>General</c:formatCode>
                <c:ptCount val="5"/>
                <c:pt idx="0">
                  <c:v>0.36094585685184333</c:v>
                </c:pt>
                <c:pt idx="1">
                  <c:v>0.302286655691762</c:v>
                </c:pt>
                <c:pt idx="2">
                  <c:v>0.37220590458457464</c:v>
                </c:pt>
                <c:pt idx="3">
                  <c:v>0.38356902173701957</c:v>
                </c:pt>
                <c:pt idx="4">
                  <c:v>0.38356902173701957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9A-457D-B892-4816EA9C26B3}"/>
            </c:ext>
          </c:extLst>
        </c:ser>
        <c:ser>
          <c:idx val="3"/>
          <c:order val="3"/>
          <c:tx>
            <c:strRef>
              <c:f>[1]グラフ作成用!$AT$2</c:f>
              <c:strCache>
                <c:ptCount val="1"/>
                <c:pt idx="0">
                  <c:v>バイオマス</c:v>
                </c:pt>
              </c:strCache>
            </c:strRef>
          </c:tx>
          <c:spPr>
            <a:solidFill>
              <a:srgbClr val="B8F17F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[1]グラフ作成用!$AT$3:$AT$7</c:f>
              <c:numCache>
                <c:formatCode>General</c:formatCode>
                <c:ptCount val="5"/>
                <c:pt idx="0">
                  <c:v>5.5761227810565077E-2</c:v>
                </c:pt>
                <c:pt idx="1">
                  <c:v>7.31609496673198E-2</c:v>
                </c:pt>
                <c:pt idx="2">
                  <c:v>9.0083160928408151E-2</c:v>
                </c:pt>
                <c:pt idx="3">
                  <c:v>7.1919191575690974E-2</c:v>
                </c:pt>
                <c:pt idx="4">
                  <c:v>7.1919191575690974E-2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9A-457D-B892-4816EA9C26B3}"/>
            </c:ext>
          </c:extLst>
        </c:ser>
        <c:ser>
          <c:idx val="4"/>
          <c:order val="4"/>
          <c:tx>
            <c:strRef>
              <c:f>[1]グラフ作成用!$AU$2</c:f>
              <c:strCache>
                <c:ptCount val="1"/>
                <c:pt idx="0">
                  <c:v>電力</c:v>
                </c:pt>
              </c:strCache>
            </c:strRef>
          </c:tx>
          <c:spPr>
            <a:solidFill>
              <a:srgbClr val="B0C4DE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[1]グラフ作成用!$AU$3:$AU$7</c:f>
              <c:numCache>
                <c:formatCode>General</c:formatCode>
                <c:ptCount val="5"/>
                <c:pt idx="0">
                  <c:v>1.2272144966755287</c:v>
                </c:pt>
                <c:pt idx="1">
                  <c:v>1.108536645627096</c:v>
                </c:pt>
                <c:pt idx="2">
                  <c:v>1.3649424385160769</c:v>
                </c:pt>
                <c:pt idx="3">
                  <c:v>1.3664646399381326</c:v>
                </c:pt>
                <c:pt idx="4">
                  <c:v>1.3664646399381326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39A-457D-B892-4816EA9C2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5130079"/>
        <c:axId val="1765127199"/>
      </c:barChart>
      <c:catAx>
        <c:axId val="17651300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5127199"/>
        <c:crosses val="autoZero"/>
        <c:auto val="1"/>
        <c:lblAlgn val="ctr"/>
        <c:lblOffset val="100"/>
        <c:noMultiLvlLbl val="0"/>
      </c:catAx>
      <c:valAx>
        <c:axId val="176512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ja-JP" altLang="en-US" sz="1000" b="0" i="0" u="none" strike="noStrike" kern="1200" baseline="0">
                    <a:solidFill>
                      <a:sysClr val="windowText" lastClr="000000"/>
                    </a:solidFill>
                  </a:rPr>
                  <a:t>最終エネルギー消費（</a:t>
                </a:r>
                <a:r>
                  <a:rPr lang="en-US" altLang="ja-JP" sz="1000" b="0" i="0" u="none" strike="noStrike" kern="1200" baseline="0">
                    <a:solidFill>
                      <a:sysClr val="windowText" lastClr="000000"/>
                    </a:solidFill>
                  </a:rPr>
                  <a:t>EJ/</a:t>
                </a:r>
                <a:r>
                  <a:rPr lang="ja-JP" altLang="en-US" sz="1000" b="0" i="0" u="none" strike="noStrike" kern="1200" baseline="0">
                    <a:solidFill>
                      <a:sysClr val="windowText" lastClr="000000"/>
                    </a:solidFill>
                  </a:rPr>
                  <a:t>年）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5130079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zero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最終エネルギー消費（家庭部門）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[1]グラフ作成用!$AV$2</c:f>
              <c:strCache>
                <c:ptCount val="1"/>
                <c:pt idx="0">
                  <c:v>石炭</c:v>
                </c:pt>
              </c:strCache>
            </c:strRef>
          </c:tx>
          <c:spPr>
            <a:solidFill>
              <a:srgbClr val="7F7F7F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[1]グラフ作成用!$AV$3:$AV$7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F9-4361-9278-D8555C12B06F}"/>
            </c:ext>
          </c:extLst>
        </c:ser>
        <c:ser>
          <c:idx val="1"/>
          <c:order val="1"/>
          <c:tx>
            <c:strRef>
              <c:f>[1]グラフ作成用!$AW$2</c:f>
              <c:strCache>
                <c:ptCount val="1"/>
                <c:pt idx="0">
                  <c:v>石油</c:v>
                </c:pt>
              </c:strCache>
            </c:strRef>
          </c:tx>
          <c:spPr>
            <a:solidFill>
              <a:srgbClr val="F19D2D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[1]グラフ作成用!$AW$3:$AW$7</c:f>
              <c:numCache>
                <c:formatCode>General</c:formatCode>
                <c:ptCount val="5"/>
                <c:pt idx="0">
                  <c:v>0.61781349273283348</c:v>
                </c:pt>
                <c:pt idx="1">
                  <c:v>0.4938491389528698</c:v>
                </c:pt>
                <c:pt idx="2">
                  <c:v>0.42973494035845972</c:v>
                </c:pt>
                <c:pt idx="3">
                  <c:v>0.43399565810794716</c:v>
                </c:pt>
                <c:pt idx="4">
                  <c:v>0.43399565810794716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F9-4361-9278-D8555C12B06F}"/>
            </c:ext>
          </c:extLst>
        </c:ser>
        <c:ser>
          <c:idx val="2"/>
          <c:order val="2"/>
          <c:tx>
            <c:strRef>
              <c:f>[1]グラフ作成用!$AX$2</c:f>
              <c:strCache>
                <c:ptCount val="1"/>
                <c:pt idx="0">
                  <c:v>天然ガス</c:v>
                </c:pt>
              </c:strCache>
            </c:strRef>
          </c:tx>
          <c:spPr>
            <a:solidFill>
              <a:srgbClr val="F2E492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[1]グラフ作成用!$AX$3:$AX$7</c:f>
              <c:numCache>
                <c:formatCode>General</c:formatCode>
                <c:ptCount val="5"/>
                <c:pt idx="0">
                  <c:v>0.38804351328087799</c:v>
                </c:pt>
                <c:pt idx="1">
                  <c:v>0.39201209505924012</c:v>
                </c:pt>
                <c:pt idx="2">
                  <c:v>0.34111893896843343</c:v>
                </c:pt>
                <c:pt idx="3">
                  <c:v>0.33755217852840336</c:v>
                </c:pt>
                <c:pt idx="4">
                  <c:v>0.33755217852840336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F9-4361-9278-D8555C12B06F}"/>
            </c:ext>
          </c:extLst>
        </c:ser>
        <c:ser>
          <c:idx val="3"/>
          <c:order val="3"/>
          <c:tx>
            <c:strRef>
              <c:f>[1]グラフ作成用!$AY$2</c:f>
              <c:strCache>
                <c:ptCount val="1"/>
                <c:pt idx="0">
                  <c:v>バイオマス</c:v>
                </c:pt>
              </c:strCache>
            </c:strRef>
          </c:tx>
          <c:spPr>
            <a:solidFill>
              <a:srgbClr val="B8F17F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[1]グラフ作成用!$AY$3:$AY$7</c:f>
              <c:numCache>
                <c:formatCode>General</c:formatCode>
                <c:ptCount val="5"/>
                <c:pt idx="0">
                  <c:v>4.0687802846971861E-4</c:v>
                </c:pt>
                <c:pt idx="1">
                  <c:v>3.4182951194402361E-4</c:v>
                </c:pt>
                <c:pt idx="2">
                  <c:v>2.9745133349730373E-4</c:v>
                </c:pt>
                <c:pt idx="3">
                  <c:v>2.7883794688587406E-18</c:v>
                </c:pt>
                <c:pt idx="4">
                  <c:v>2.7883794688587406E-18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F9-4361-9278-D8555C12B06F}"/>
            </c:ext>
          </c:extLst>
        </c:ser>
        <c:ser>
          <c:idx val="4"/>
          <c:order val="4"/>
          <c:tx>
            <c:strRef>
              <c:f>[1]グラフ作成用!$AZ$2</c:f>
              <c:strCache>
                <c:ptCount val="1"/>
                <c:pt idx="0">
                  <c:v>電力</c:v>
                </c:pt>
              </c:strCache>
            </c:strRef>
          </c:tx>
          <c:spPr>
            <a:solidFill>
              <a:srgbClr val="B0C4DE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[1]グラフ作成用!$AZ$3:$AZ$7</c:f>
              <c:numCache>
                <c:formatCode>General</c:formatCode>
                <c:ptCount val="5"/>
                <c:pt idx="0">
                  <c:v>1.0839281159578253</c:v>
                </c:pt>
                <c:pt idx="1">
                  <c:v>0.95755293647594575</c:v>
                </c:pt>
                <c:pt idx="2">
                  <c:v>0.83323817252990939</c:v>
                </c:pt>
                <c:pt idx="3">
                  <c:v>0.8358434896893796</c:v>
                </c:pt>
                <c:pt idx="4">
                  <c:v>0.8358434896893796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AF9-4361-9278-D8555C12B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5130079"/>
        <c:axId val="1765127199"/>
      </c:barChart>
      <c:catAx>
        <c:axId val="17651300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5127199"/>
        <c:crosses val="autoZero"/>
        <c:auto val="1"/>
        <c:lblAlgn val="ctr"/>
        <c:lblOffset val="100"/>
        <c:noMultiLvlLbl val="0"/>
      </c:catAx>
      <c:valAx>
        <c:axId val="176512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ja-JP" altLang="en-US" sz="1000" b="0" i="0" u="none" strike="noStrike" kern="1200" baseline="0">
                    <a:solidFill>
                      <a:sysClr val="windowText" lastClr="000000"/>
                    </a:solidFill>
                  </a:rPr>
                  <a:t>最終エネルギー消費（</a:t>
                </a:r>
                <a:r>
                  <a:rPr lang="en-US" altLang="ja-JP" sz="1000" b="0" i="0" u="none" strike="noStrike" kern="1200" baseline="0">
                    <a:solidFill>
                      <a:sysClr val="windowText" lastClr="000000"/>
                    </a:solidFill>
                  </a:rPr>
                  <a:t>EJ/</a:t>
                </a:r>
                <a:r>
                  <a:rPr lang="ja-JP" altLang="en-US" sz="1000" b="0" i="0" u="none" strike="noStrike" kern="1200" baseline="0">
                    <a:solidFill>
                      <a:sysClr val="windowText" lastClr="000000"/>
                    </a:solidFill>
                  </a:rPr>
                  <a:t>年）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5130079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zero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b="1"/>
              <a:t>CO</a:t>
            </a:r>
            <a:r>
              <a:rPr lang="ja-JP" altLang="en-US" b="1"/>
              <a:t>₂排出量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[1]グラフ作成用!$B$10</c:f>
              <c:strCache>
                <c:ptCount val="1"/>
                <c:pt idx="0">
                  <c:v>ベースライン</c:v>
                </c:pt>
              </c:strCache>
            </c:strRef>
          </c:tx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[1]グラフ作成用!$A$11:$A$15</c:f>
              <c:numCache>
                <c:formatCode>General</c:formatCode>
                <c:ptCount val="5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f>[1]グラフ作成用!$B$11:$B$15</c:f>
              <c:numCache>
                <c:formatCode>General</c:formatCode>
                <c:ptCount val="5"/>
                <c:pt idx="0">
                  <c:v>1062.47414396465</c:v>
                </c:pt>
                <c:pt idx="1">
                  <c:v>970.46242648442171</c:v>
                </c:pt>
                <c:pt idx="2">
                  <c:v>1000.2706216729191</c:v>
                </c:pt>
                <c:pt idx="3">
                  <c:v>1020.2921596305989</c:v>
                </c:pt>
                <c:pt idx="4">
                  <c:v>1043.6968487030956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5C-40A1-8083-8405BB436860}"/>
            </c:ext>
          </c:extLst>
        </c:ser>
        <c:ser>
          <c:idx val="1"/>
          <c:order val="1"/>
          <c:tx>
            <c:strRef>
              <c:f>[1]グラフ作成用!$C$10</c:f>
              <c:strCache>
                <c:ptCount val="1"/>
                <c:pt idx="0">
                  <c:v>シナリオ1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[1]グラフ作成用!$A$11:$A$15</c:f>
              <c:numCache>
                <c:formatCode>General</c:formatCode>
                <c:ptCount val="5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f>[1]グラフ作成用!$C$11:$C$15</c:f>
              <c:numCache>
                <c:formatCode>General</c:formatCode>
                <c:ptCount val="5"/>
                <c:pt idx="0">
                  <c:v>1062.4741439646548</c:v>
                </c:pt>
                <c:pt idx="1">
                  <c:v>970.46242648442171</c:v>
                </c:pt>
                <c:pt idx="2">
                  <c:v>999.21856025365423</c:v>
                </c:pt>
                <c:pt idx="3">
                  <c:v>1018.1767801134213</c:v>
                </c:pt>
                <c:pt idx="4">
                  <c:v>1040.5007548126514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5C-40A1-8083-8405BB436860}"/>
            </c:ext>
          </c:extLst>
        </c:ser>
        <c:ser>
          <c:idx val="2"/>
          <c:order val="2"/>
          <c:tx>
            <c:strRef>
              <c:f>[1]グラフ作成用!$D$10</c:f>
              <c:strCache>
                <c:ptCount val="1"/>
                <c:pt idx="0">
                  <c:v>シナリオ2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[1]グラフ作成用!$A$11:$A$15</c:f>
              <c:numCache>
                <c:formatCode>General</c:formatCode>
                <c:ptCount val="5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f>[1]グラフ作成用!$D$11:$D$15</c:f>
              <c:numCache>
                <c:formatCode>General</c:formatCode>
                <c:ptCount val="5"/>
                <c:pt idx="0">
                  <c:v>1062.4741439646548</c:v>
                </c:pt>
                <c:pt idx="1">
                  <c:v>970.46242648442171</c:v>
                </c:pt>
                <c:pt idx="2">
                  <c:v>999.21856025365423</c:v>
                </c:pt>
                <c:pt idx="3">
                  <c:v>1018.1767801134213</c:v>
                </c:pt>
                <c:pt idx="4">
                  <c:v>1040.5007548126514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5C-40A1-8083-8405BB436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1805535"/>
        <c:axId val="264390191"/>
      </c:lineChart>
      <c:catAx>
        <c:axId val="1191805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64390191"/>
        <c:crosses val="autoZero"/>
        <c:auto val="1"/>
        <c:lblAlgn val="ctr"/>
        <c:lblOffset val="100"/>
        <c:noMultiLvlLbl val="0"/>
      </c:catAx>
      <c:valAx>
        <c:axId val="26439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ja-JP">
                    <a:latin typeface="+mn-ea"/>
                    <a:ea typeface="+mn-ea"/>
                  </a:rPr>
                  <a:t>CO</a:t>
                </a:r>
                <a:r>
                  <a:rPr lang="ja-JP" altLang="en-US">
                    <a:latin typeface="+mn-ea"/>
                    <a:ea typeface="+mn-ea"/>
                  </a:rPr>
                  <a:t>₂排出量（</a:t>
                </a:r>
                <a:r>
                  <a:rPr lang="en-US" altLang="ja-JP">
                    <a:latin typeface="+mn-ea"/>
                    <a:ea typeface="+mn-ea"/>
                  </a:rPr>
                  <a:t>MtCO</a:t>
                </a:r>
                <a:r>
                  <a:rPr lang="ja-JP" altLang="en-US">
                    <a:latin typeface="+mn-ea"/>
                    <a:ea typeface="+mn-ea"/>
                  </a:rPr>
                  <a:t>₂</a:t>
                </a:r>
                <a:r>
                  <a:rPr lang="en-US" altLang="ja-JP">
                    <a:latin typeface="+mn-ea"/>
                    <a:ea typeface="+mn-ea"/>
                  </a:rPr>
                  <a:t>/</a:t>
                </a:r>
                <a:r>
                  <a:rPr lang="ja-JP" altLang="en-US">
                    <a:latin typeface="+mn-ea"/>
                    <a:ea typeface="+mn-ea"/>
                  </a:rPr>
                  <a:t>年）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ea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91805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b="1"/>
              <a:t>部門別</a:t>
            </a:r>
            <a:r>
              <a:rPr lang="en-US" altLang="ja-JP" b="1"/>
              <a:t>CO</a:t>
            </a:r>
            <a:r>
              <a:rPr lang="ja-JP" altLang="en-US" b="1"/>
              <a:t>₂排出量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[1]グラフ作成用!$F$11</c:f>
              <c:strCache>
                <c:ptCount val="1"/>
                <c:pt idx="0">
                  <c:v>産業</c:v>
                </c:pt>
              </c:strCache>
            </c:strRef>
          </c:tx>
          <c:spPr>
            <a:solidFill>
              <a:srgbClr val="F19D2D"/>
            </a:solidFill>
          </c:spPr>
          <c:invertIfNegative val="0"/>
          <c:cat>
            <c:strRef>
              <c:f>[1]グラフ作成用!$G$10:$K$10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[1]グラフ作成用!$G$11:$K$11</c:f>
              <c:numCache>
                <c:formatCode>General</c:formatCode>
                <c:ptCount val="5"/>
                <c:pt idx="0">
                  <c:v>269.51474216725944</c:v>
                </c:pt>
                <c:pt idx="1">
                  <c:v>209.4235083709562</c:v>
                </c:pt>
                <c:pt idx="2">
                  <c:v>257.81349782866999</c:v>
                </c:pt>
                <c:pt idx="3">
                  <c:v>260.0874978982107</c:v>
                </c:pt>
                <c:pt idx="4">
                  <c:v>260.0874978982107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BC-49E0-8CDF-5E3A62EB79CE}"/>
            </c:ext>
          </c:extLst>
        </c:ser>
        <c:ser>
          <c:idx val="1"/>
          <c:order val="1"/>
          <c:tx>
            <c:strRef>
              <c:f>[1]グラフ作成用!$F$12</c:f>
              <c:strCache>
                <c:ptCount val="1"/>
                <c:pt idx="0">
                  <c:v>運輸</c:v>
                </c:pt>
              </c:strCache>
            </c:strRef>
          </c:tx>
          <c:spPr>
            <a:solidFill>
              <a:srgbClr val="B8F17F"/>
            </a:solidFill>
          </c:spPr>
          <c:invertIfNegative val="0"/>
          <c:cat>
            <c:strRef>
              <c:f>[1]グラフ作成用!$G$10:$K$10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[1]グラフ作成用!$G$12:$K$12</c:f>
              <c:numCache>
                <c:formatCode>General</c:formatCode>
                <c:ptCount val="5"/>
                <c:pt idx="0">
                  <c:v>249.02275586606845</c:v>
                </c:pt>
                <c:pt idx="1">
                  <c:v>196.15609230500672</c:v>
                </c:pt>
                <c:pt idx="2">
                  <c:v>170.69003462550376</c:v>
                </c:pt>
                <c:pt idx="3">
                  <c:v>171.17582078035531</c:v>
                </c:pt>
                <c:pt idx="4">
                  <c:v>171.17582078035531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BC-49E0-8CDF-5E3A62EB79CE}"/>
            </c:ext>
          </c:extLst>
        </c:ser>
        <c:ser>
          <c:idx val="2"/>
          <c:order val="2"/>
          <c:tx>
            <c:strRef>
              <c:f>[1]グラフ作成用!$F$13</c:f>
              <c:strCache>
                <c:ptCount val="1"/>
                <c:pt idx="0">
                  <c:v>業務</c:v>
                </c:pt>
              </c:strCache>
            </c:strRef>
          </c:tx>
          <c:spPr>
            <a:solidFill>
              <a:srgbClr val="B0C4DE"/>
            </a:solidFill>
          </c:spPr>
          <c:invertIfNegative val="0"/>
          <c:cat>
            <c:strRef>
              <c:f>[1]グラフ作成用!$G$10:$K$10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[1]グラフ作成用!$G$13:$K$13</c:f>
              <c:numCache>
                <c:formatCode>General</c:formatCode>
                <c:ptCount val="5"/>
                <c:pt idx="0">
                  <c:v>63.618347666356769</c:v>
                </c:pt>
                <c:pt idx="1">
                  <c:v>52.883709709806709</c:v>
                </c:pt>
                <c:pt idx="2">
                  <c:v>65.1157721973603</c:v>
                </c:pt>
                <c:pt idx="3">
                  <c:v>66.050585543114778</c:v>
                </c:pt>
                <c:pt idx="4">
                  <c:v>66.050585543114778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BC-49E0-8CDF-5E3A62EB79CE}"/>
            </c:ext>
          </c:extLst>
        </c:ser>
        <c:ser>
          <c:idx val="3"/>
          <c:order val="3"/>
          <c:tx>
            <c:strRef>
              <c:f>[1]グラフ作成用!$F$14</c:f>
              <c:strCache>
                <c:ptCount val="1"/>
                <c:pt idx="0">
                  <c:v>家庭</c:v>
                </c:pt>
              </c:strCache>
            </c:strRef>
          </c:tx>
          <c:spPr>
            <a:solidFill>
              <a:srgbClr val="71B9E5"/>
            </a:solidFill>
          </c:spPr>
          <c:invertIfNegative val="0"/>
          <c:cat>
            <c:strRef>
              <c:f>[1]グラフ作成用!$G$10:$K$10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[1]グラフ作成用!$G$14:$K$14</c:f>
              <c:numCache>
                <c:formatCode>General</c:formatCode>
                <c:ptCount val="5"/>
                <c:pt idx="0">
                  <c:v>69.588005432578569</c:v>
                </c:pt>
                <c:pt idx="1">
                  <c:v>52.883709709806709</c:v>
                </c:pt>
                <c:pt idx="2">
                  <c:v>52.398256859873904</c:v>
                </c:pt>
                <c:pt idx="3">
                  <c:v>52.527941152998537</c:v>
                </c:pt>
                <c:pt idx="4">
                  <c:v>52.527941152998537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BC-49E0-8CDF-5E3A62EB79CE}"/>
            </c:ext>
          </c:extLst>
        </c:ser>
        <c:ser>
          <c:idx val="4"/>
          <c:order val="4"/>
          <c:tx>
            <c:strRef>
              <c:f>[1]グラフ作成用!$F$15</c:f>
              <c:strCache>
                <c:ptCount val="1"/>
                <c:pt idx="0">
                  <c:v>発電</c:v>
                </c:pt>
              </c:strCache>
            </c:strRef>
          </c:tx>
          <c:spPr>
            <a:solidFill>
              <a:srgbClr val="FFFF99"/>
            </a:solidFill>
          </c:spPr>
          <c:invertIfNegative val="0"/>
          <c:cat>
            <c:strRef>
              <c:f>[1]グラフ作成用!$G$10:$K$10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[1]グラフ作成用!$G$15:$K$15</c:f>
              <c:numCache>
                <c:formatCode>General</c:formatCode>
                <c:ptCount val="5"/>
                <c:pt idx="0">
                  <c:v>476.37955455993358</c:v>
                </c:pt>
                <c:pt idx="1">
                  <c:v>449.00553720294573</c:v>
                </c:pt>
                <c:pt idx="2">
                  <c:v>502.31165964392062</c:v>
                </c:pt>
                <c:pt idx="3">
                  <c:v>495.19835343788213</c:v>
                </c:pt>
                <c:pt idx="4">
                  <c:v>495.19835343788213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BC-49E0-8CDF-5E3A62EB79CE}"/>
            </c:ext>
          </c:extLst>
        </c:ser>
        <c:ser>
          <c:idx val="5"/>
          <c:order val="5"/>
          <c:tx>
            <c:strRef>
              <c:f>[1]グラフ作成用!$F$16</c:f>
              <c:strCache>
                <c:ptCount val="1"/>
                <c:pt idx="0">
                  <c:v>セメント</c:v>
                </c:pt>
              </c:strCache>
            </c:strRef>
          </c:tx>
          <c:spPr>
            <a:solidFill>
              <a:srgbClr val="7F7F7F"/>
            </a:solidFill>
          </c:spPr>
          <c:invertIfNegative val="0"/>
          <c:cat>
            <c:strRef>
              <c:f>[1]グラフ作成用!$G$10:$K$10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[1]グラフ作成用!$G$16:$K$16</c:f>
              <c:numCache>
                <c:formatCode>General</c:formatCode>
                <c:ptCount val="5"/>
                <c:pt idx="0">
                  <c:v>28.775119328906975</c:v>
                </c:pt>
                <c:pt idx="1">
                  <c:v>25.99212785621209</c:v>
                </c:pt>
                <c:pt idx="2">
                  <c:v>22.617687534623279</c:v>
                </c:pt>
                <c:pt idx="3">
                  <c:v>22.660005374260319</c:v>
                </c:pt>
                <c:pt idx="4">
                  <c:v>22.660005374260319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5BC-49E0-8CDF-5E3A62EB79CE}"/>
            </c:ext>
          </c:extLst>
        </c:ser>
        <c:ser>
          <c:idx val="6"/>
          <c:order val="6"/>
          <c:tx>
            <c:strRef>
              <c:f>[1]グラフ作成用!$F$17</c:f>
              <c:strCache>
                <c:ptCount val="1"/>
                <c:pt idx="0">
                  <c:v>廃棄物</c:v>
                </c:pt>
              </c:strCache>
            </c:strRef>
          </c:tx>
          <c:spPr>
            <a:solidFill>
              <a:srgbClr val="FFA07A"/>
            </a:solidFill>
          </c:spPr>
          <c:invertIfNegative val="0"/>
          <c:cat>
            <c:strRef>
              <c:f>[1]グラフ作成用!$G$10:$K$10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[1]グラフ作成用!$G$17:$K$17</c:f>
              <c:numCache>
                <c:formatCode>General</c:formatCode>
                <c:ptCount val="5"/>
                <c:pt idx="0">
                  <c:v>29.46362437612942</c:v>
                </c:pt>
                <c:pt idx="1">
                  <c:v>31.085649151718691</c:v>
                </c:pt>
                <c:pt idx="2">
                  <c:v>27.049940013143782</c:v>
                </c:pt>
                <c:pt idx="3">
                  <c:v>27.100550625829783</c:v>
                </c:pt>
                <c:pt idx="4">
                  <c:v>27.100550625829783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5BC-49E0-8CDF-5E3A62EB79CE}"/>
            </c:ext>
          </c:extLst>
        </c:ser>
        <c:ser>
          <c:idx val="7"/>
          <c:order val="7"/>
          <c:tx>
            <c:strRef>
              <c:f>[1]グラフ作成用!$F$18</c:f>
              <c:strCache>
                <c:ptCount val="1"/>
                <c:pt idx="0">
                  <c:v>土地利用</c:v>
                </c:pt>
              </c:strCache>
            </c:strRef>
          </c:tx>
          <c:spPr>
            <a:solidFill>
              <a:srgbClr val="608F13"/>
            </a:solidFill>
          </c:spPr>
          <c:invertIfNegative val="0"/>
          <c:cat>
            <c:strRef>
              <c:f>[1]グラフ作成用!$G$10:$K$10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[1]グラフ作成用!$G$18:$K$18</c:f>
              <c:numCache>
                <c:formatCode>General</c:formatCode>
                <c:ptCount val="5"/>
                <c:pt idx="0">
                  <c:v>-54.3</c:v>
                </c:pt>
                <c:pt idx="1">
                  <c:v>-54.3</c:v>
                </c:pt>
                <c:pt idx="2">
                  <c:v>-54.3</c:v>
                </c:pt>
                <c:pt idx="3">
                  <c:v>-54.3</c:v>
                </c:pt>
                <c:pt idx="4">
                  <c:v>-54.3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5BC-49E0-8CDF-5E3A62EB7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5130079"/>
        <c:axId val="1765127199"/>
      </c:barChart>
      <c:catAx>
        <c:axId val="17651300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5127199"/>
        <c:crosses val="autoZero"/>
        <c:auto val="1"/>
        <c:lblAlgn val="ctr"/>
        <c:lblOffset val="1"/>
        <c:noMultiLvlLbl val="0"/>
      </c:catAx>
      <c:valAx>
        <c:axId val="176512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>
                    <a:latin typeface="+mn-ea"/>
                    <a:ea typeface="+mn-ea"/>
                  </a:defRPr>
                </a:pPr>
                <a:r>
                  <a:rPr lang="en-US" altLang="ja-JP" b="0">
                    <a:latin typeface="+mn-ea"/>
                    <a:ea typeface="+mn-ea"/>
                  </a:rPr>
                  <a:t>CO</a:t>
                </a:r>
                <a:r>
                  <a:rPr lang="ja-JP" altLang="en-US" b="0">
                    <a:latin typeface="+mn-ea"/>
                    <a:ea typeface="+mn-ea"/>
                  </a:rPr>
                  <a:t>₂排出量（</a:t>
                </a:r>
                <a:r>
                  <a:rPr lang="en-US" altLang="ja-JP" b="0">
                    <a:latin typeface="+mn-ea"/>
                    <a:ea typeface="+mn-ea"/>
                  </a:rPr>
                  <a:t>MtCO</a:t>
                </a:r>
                <a:r>
                  <a:rPr lang="ja-JP" altLang="en-US" b="0">
                    <a:latin typeface="+mn-ea"/>
                    <a:ea typeface="+mn-ea"/>
                  </a:rPr>
                  <a:t>₂</a:t>
                </a:r>
                <a:r>
                  <a:rPr lang="en-US" altLang="ja-JP" b="0">
                    <a:latin typeface="+mn-ea"/>
                    <a:ea typeface="+mn-ea"/>
                  </a:rPr>
                  <a:t>/</a:t>
                </a:r>
                <a:r>
                  <a:rPr lang="ja-JP" altLang="en-US" b="0">
                    <a:latin typeface="+mn-ea"/>
                    <a:ea typeface="+mn-ea"/>
                  </a:rPr>
                  <a:t>年）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5130079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zero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輸入依存度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[1]グラフ作成用!$B$24</c:f>
              <c:strCache>
                <c:ptCount val="1"/>
                <c:pt idx="0">
                  <c:v>ベースライン</c:v>
                </c:pt>
              </c:strCache>
            </c:strRef>
          </c:tx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[1]グラフ作成用!$A$25:$A$29</c:f>
              <c:numCache>
                <c:formatCode>General</c:formatCode>
                <c:ptCount val="5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f>[1]グラフ作成用!$B$25:$B$29</c:f>
              <c:numCache>
                <c:formatCode>General</c:formatCode>
                <c:ptCount val="5"/>
                <c:pt idx="0">
                  <c:v>78.783435162773898</c:v>
                </c:pt>
                <c:pt idx="1">
                  <c:v>88.304168489581173</c:v>
                </c:pt>
                <c:pt idx="2">
                  <c:v>88.108661675038377</c:v>
                </c:pt>
                <c:pt idx="3">
                  <c:v>87.975789886411462</c:v>
                </c:pt>
                <c:pt idx="4">
                  <c:v>87.832239146230407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E4-4351-9528-A9732A51FA6C}"/>
            </c:ext>
          </c:extLst>
        </c:ser>
        <c:ser>
          <c:idx val="1"/>
          <c:order val="1"/>
          <c:tx>
            <c:strRef>
              <c:f>[1]グラフ作成用!$C$24</c:f>
              <c:strCache>
                <c:ptCount val="1"/>
                <c:pt idx="0">
                  <c:v>シナリオ1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[1]グラフ作成用!$A$25:$A$29</c:f>
              <c:numCache>
                <c:formatCode>General</c:formatCode>
                <c:ptCount val="5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f>[1]グラフ作成用!$C$25:$C$29</c:f>
              <c:numCache>
                <c:formatCode>General</c:formatCode>
                <c:ptCount val="5"/>
                <c:pt idx="0">
                  <c:v>78.783435162773898</c:v>
                </c:pt>
                <c:pt idx="1">
                  <c:v>88.304168489581173</c:v>
                </c:pt>
                <c:pt idx="2">
                  <c:v>88.089630026516971</c:v>
                </c:pt>
                <c:pt idx="3">
                  <c:v>87.943987730635513</c:v>
                </c:pt>
                <c:pt idx="4">
                  <c:v>87.79383175084611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E4-4351-9528-A9732A51FA6C}"/>
            </c:ext>
          </c:extLst>
        </c:ser>
        <c:ser>
          <c:idx val="2"/>
          <c:order val="2"/>
          <c:tx>
            <c:strRef>
              <c:f>[1]グラフ作成用!$D$24</c:f>
              <c:strCache>
                <c:ptCount val="1"/>
                <c:pt idx="0">
                  <c:v>シナリオ2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[1]グラフ作成用!$A$25:$A$29</c:f>
              <c:numCache>
                <c:formatCode>General</c:formatCode>
                <c:ptCount val="5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f>[1]グラフ作成用!$D$25:$D$29</c:f>
              <c:numCache>
                <c:formatCode>General</c:formatCode>
                <c:ptCount val="5"/>
                <c:pt idx="0">
                  <c:v>78.783435162773898</c:v>
                </c:pt>
                <c:pt idx="1">
                  <c:v>88.304168489581173</c:v>
                </c:pt>
                <c:pt idx="2">
                  <c:v>88.089630026516971</c:v>
                </c:pt>
                <c:pt idx="3">
                  <c:v>87.943987730635513</c:v>
                </c:pt>
                <c:pt idx="4">
                  <c:v>87.79383175084611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E4-4351-9528-A9732A51F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1805535"/>
        <c:axId val="264390191"/>
      </c:lineChart>
      <c:catAx>
        <c:axId val="1191805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64390191"/>
        <c:crosses val="autoZero"/>
        <c:auto val="1"/>
        <c:lblAlgn val="ctr"/>
        <c:lblOffset val="100"/>
        <c:noMultiLvlLbl val="0"/>
      </c:catAx>
      <c:valAx>
        <c:axId val="26439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輸入依存度</a:t>
                </a:r>
                <a:r>
                  <a:rPr lang="ja-JP" altLang="en-US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</a:rPr>
                  <a:t>（</a:t>
                </a:r>
                <a:r>
                  <a:rPr lang="en-US" altLang="ja-JP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</a:rPr>
                  <a:t>%</a:t>
                </a:r>
                <a:r>
                  <a:rPr lang="ja-JP" altLang="en-US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</a:rPr>
                  <a:t>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91805535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発電コスト（</a:t>
            </a:r>
            <a:r>
              <a:rPr lang="en-US" altLang="ja-JP"/>
              <a:t>LCOE</a:t>
            </a:r>
            <a:r>
              <a:rPr lang="ja-JP" altLang="en-US"/>
              <a:t>）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[1]グラフ作成用!$B$17</c:f>
              <c:strCache>
                <c:ptCount val="1"/>
                <c:pt idx="0">
                  <c:v>ベースライン</c:v>
                </c:pt>
              </c:strCache>
            </c:strRef>
          </c:tx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[1]グラフ作成用!$A$18:$A$22</c:f>
              <c:numCache>
                <c:formatCode>General</c:formatCode>
                <c:ptCount val="5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f>[1]グラフ作成用!$B$18:$B$22</c:f>
              <c:numCache>
                <c:formatCode>General</c:formatCode>
                <c:ptCount val="5"/>
                <c:pt idx="0">
                  <c:v>10.202671385469241</c:v>
                </c:pt>
                <c:pt idx="1">
                  <c:v>10.093993459056732</c:v>
                </c:pt>
                <c:pt idx="2">
                  <c:v>10.09399345905673</c:v>
                </c:pt>
                <c:pt idx="3">
                  <c:v>10.093993459056732</c:v>
                </c:pt>
                <c:pt idx="4">
                  <c:v>10.093993459056733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2A-4E0E-849F-61036F1B81A1}"/>
            </c:ext>
          </c:extLst>
        </c:ser>
        <c:ser>
          <c:idx val="1"/>
          <c:order val="1"/>
          <c:tx>
            <c:strRef>
              <c:f>[1]グラフ作成用!$C$17</c:f>
              <c:strCache>
                <c:ptCount val="1"/>
                <c:pt idx="0">
                  <c:v>シナリオ1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[1]グラフ作成用!$A$18:$A$22</c:f>
              <c:numCache>
                <c:formatCode>General</c:formatCode>
                <c:ptCount val="5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f>[1]グラフ作成用!$C$18:$C$22</c:f>
              <c:numCache>
                <c:formatCode>General</c:formatCode>
                <c:ptCount val="5"/>
                <c:pt idx="0">
                  <c:v>10.202671385469241</c:v>
                </c:pt>
                <c:pt idx="1">
                  <c:v>10.093993459056732</c:v>
                </c:pt>
                <c:pt idx="2">
                  <c:v>10.108792247987822</c:v>
                </c:pt>
                <c:pt idx="3">
                  <c:v>10.12359103691891</c:v>
                </c:pt>
                <c:pt idx="4">
                  <c:v>10.138389825849996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2A-4E0E-849F-61036F1B81A1}"/>
            </c:ext>
          </c:extLst>
        </c:ser>
        <c:ser>
          <c:idx val="2"/>
          <c:order val="2"/>
          <c:tx>
            <c:strRef>
              <c:f>[1]グラフ作成用!$D$17</c:f>
              <c:strCache>
                <c:ptCount val="1"/>
                <c:pt idx="0">
                  <c:v>シナリオ2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[1]グラフ作成用!$A$18:$A$22</c:f>
              <c:numCache>
                <c:formatCode>General</c:formatCode>
                <c:ptCount val="5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f>[1]グラフ作成用!$D$18:$D$22</c:f>
              <c:numCache>
                <c:formatCode>General</c:formatCode>
                <c:ptCount val="5"/>
                <c:pt idx="0">
                  <c:v>10.202671385469241</c:v>
                </c:pt>
                <c:pt idx="1">
                  <c:v>10.093993459056732</c:v>
                </c:pt>
                <c:pt idx="2">
                  <c:v>10.108792247987822</c:v>
                </c:pt>
                <c:pt idx="3">
                  <c:v>10.12359103691891</c:v>
                </c:pt>
                <c:pt idx="4">
                  <c:v>10.138389825849996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2A-4E0E-849F-61036F1B8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1805535"/>
        <c:axId val="264390191"/>
      </c:lineChart>
      <c:catAx>
        <c:axId val="1191805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64390191"/>
        <c:crosses val="autoZero"/>
        <c:auto val="1"/>
        <c:lblAlgn val="ctr"/>
        <c:lblOffset val="100"/>
        <c:noMultiLvlLbl val="0"/>
      </c:catAx>
      <c:valAx>
        <c:axId val="26439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 sz="1000" b="0" i="0" u="none" strike="noStrike" baseline="0">
                    <a:effectLst/>
                  </a:rPr>
                  <a:t>均等化発電原価</a:t>
                </a:r>
                <a:r>
                  <a:rPr lang="ja-JP" altLang="en-US" sz="1000" b="0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（円</a:t>
                </a:r>
                <a:r>
                  <a:rPr lang="en-US" altLang="ja-JP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</a:rPr>
                  <a:t>/kWh</a:t>
                </a:r>
                <a:r>
                  <a:rPr lang="ja-JP" altLang="en-US" sz="1000" b="0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）</a:t>
                </a:r>
                <a:endParaRPr lang="ja-JP" altLang="en-US" b="0">
                  <a:latin typeface="+mn-ea"/>
                  <a:ea typeface="+mn-ea"/>
                </a:endParaRP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91805535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家庭のエネルギー関連支出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[1]グラフ作成用!$B$31</c:f>
              <c:strCache>
                <c:ptCount val="1"/>
                <c:pt idx="0">
                  <c:v>ベースライン</c:v>
                </c:pt>
              </c:strCache>
            </c:strRef>
          </c:tx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[1]グラフ作成用!$A$32:$A$36</c:f>
              <c:numCache>
                <c:formatCode>General</c:formatCode>
                <c:ptCount val="5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f>[1]グラフ作成用!$B$32:$B$36</c:f>
              <c:numCache>
                <c:formatCode>General</c:formatCode>
                <c:ptCount val="5"/>
                <c:pt idx="0">
                  <c:v>70.943107201375042</c:v>
                </c:pt>
                <c:pt idx="1">
                  <c:v>76.403160940504492</c:v>
                </c:pt>
                <c:pt idx="2">
                  <c:v>76.403160940504478</c:v>
                </c:pt>
                <c:pt idx="3">
                  <c:v>76.403160940504506</c:v>
                </c:pt>
                <c:pt idx="4">
                  <c:v>76.403160940504492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18-40F2-A440-03263085626D}"/>
            </c:ext>
          </c:extLst>
        </c:ser>
        <c:ser>
          <c:idx val="1"/>
          <c:order val="1"/>
          <c:tx>
            <c:strRef>
              <c:f>[1]グラフ作成用!$C$31</c:f>
              <c:strCache>
                <c:ptCount val="1"/>
                <c:pt idx="0">
                  <c:v>シナリオ1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[1]グラフ作成用!$A$32:$A$36</c:f>
              <c:numCache>
                <c:formatCode>General</c:formatCode>
                <c:ptCount val="5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f>[1]グラフ作成用!$C$32:$C$36</c:f>
              <c:numCache>
                <c:formatCode>General</c:formatCode>
                <c:ptCount val="5"/>
                <c:pt idx="0">
                  <c:v>70.943107201375042</c:v>
                </c:pt>
                <c:pt idx="1">
                  <c:v>76.403160940504492</c:v>
                </c:pt>
                <c:pt idx="2">
                  <c:v>76.486715147663233</c:v>
                </c:pt>
                <c:pt idx="3">
                  <c:v>76.570339720997623</c:v>
                </c:pt>
                <c:pt idx="4">
                  <c:v>76.654034660507619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18-40F2-A440-03263085626D}"/>
            </c:ext>
          </c:extLst>
        </c:ser>
        <c:ser>
          <c:idx val="2"/>
          <c:order val="2"/>
          <c:tx>
            <c:strRef>
              <c:f>[1]グラフ作成用!$D$31</c:f>
              <c:strCache>
                <c:ptCount val="1"/>
                <c:pt idx="0">
                  <c:v>シナリオ2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[1]グラフ作成用!$A$32:$A$36</c:f>
              <c:numCache>
                <c:formatCode>General</c:formatCode>
                <c:ptCount val="5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f>[1]グラフ作成用!$D$32:$D$36</c:f>
              <c:numCache>
                <c:formatCode>General</c:formatCode>
                <c:ptCount val="5"/>
                <c:pt idx="0">
                  <c:v>70.943107201375042</c:v>
                </c:pt>
                <c:pt idx="1">
                  <c:v>76.403160940504492</c:v>
                </c:pt>
                <c:pt idx="2">
                  <c:v>76.486715147663233</c:v>
                </c:pt>
                <c:pt idx="3">
                  <c:v>76.570339720997623</c:v>
                </c:pt>
                <c:pt idx="4">
                  <c:v>76.654034660507619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18-40F2-A440-032630856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1805535"/>
        <c:axId val="264390191"/>
      </c:lineChart>
      <c:catAx>
        <c:axId val="1191805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64390191"/>
        <c:crosses val="autoZero"/>
        <c:auto val="1"/>
        <c:lblAlgn val="ctr"/>
        <c:lblOffset val="100"/>
        <c:noMultiLvlLbl val="0"/>
      </c:catAx>
      <c:valAx>
        <c:axId val="26439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/>
                </a:pPr>
                <a:r>
                  <a:rPr lang="ja-JP" altLang="en-US" sz="1000" b="0" i="0" u="none" strike="noStrike" kern="1200" baseline="0">
                    <a:solidFill>
                      <a:sysClr val="windowText" lastClr="000000"/>
                    </a:solidFill>
                  </a:rPr>
                  <a:t>エネルギー関連支出額（千円</a:t>
                </a:r>
                <a:r>
                  <a:rPr lang="en-US" altLang="ja-JP" sz="1000" b="0" i="0" u="none" strike="noStrike" kern="1200" baseline="0">
                    <a:solidFill>
                      <a:sysClr val="windowText" lastClr="000000"/>
                    </a:solidFill>
                  </a:rPr>
                  <a:t>/</a:t>
                </a:r>
                <a:r>
                  <a:rPr lang="ja-JP" altLang="en-US" sz="1000" b="0" i="0" u="none" strike="noStrike" kern="1200" baseline="0">
                    <a:solidFill>
                      <a:sysClr val="windowText" lastClr="000000"/>
                    </a:solidFill>
                  </a:rPr>
                  <a:t>人）</a:t>
                </a:r>
                <a:endParaRPr lang="ja-JP" altLang="en-US" sz="1000" b="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91805535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b="1"/>
              <a:t>一次エネルギー供給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グラフ作成用!$B$2</c:f>
              <c:strCache>
                <c:ptCount val="1"/>
                <c:pt idx="0">
                  <c:v>石炭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グラフ作成用!$B$3:$B$7</c:f>
              <c:numCache>
                <c:formatCode>General</c:formatCode>
                <c:ptCount val="5"/>
                <c:pt idx="0">
                  <c:v>4.6214429510245836</c:v>
                </c:pt>
                <c:pt idx="1">
                  <c:v>4.1996589281993275</c:v>
                </c:pt>
                <c:pt idx="2">
                  <c:v>4.8559848070185208</c:v>
                </c:pt>
                <c:pt idx="3">
                  <c:v>0.80091101419122013</c:v>
                </c:pt>
                <c:pt idx="4">
                  <c:v>0.80091101419122013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13C-4D59-B6F3-A7658654C16C}"/>
            </c:ext>
          </c:extLst>
        </c:ser>
        <c:ser>
          <c:idx val="1"/>
          <c:order val="1"/>
          <c:tx>
            <c:strRef>
              <c:f>グラフ作成用!$C$2</c:f>
              <c:strCache>
                <c:ptCount val="1"/>
                <c:pt idx="0">
                  <c:v>石炭CCS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cat>
            <c:strRef>
              <c:f>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グラフ作成用!$C$3:$C$7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13C-4D59-B6F3-A7658654C16C}"/>
            </c:ext>
          </c:extLst>
        </c:ser>
        <c:ser>
          <c:idx val="2"/>
          <c:order val="2"/>
          <c:tx>
            <c:strRef>
              <c:f>グラフ作成用!$D$2</c:f>
              <c:strCache>
                <c:ptCount val="1"/>
                <c:pt idx="0">
                  <c:v>石油</c:v>
                </c:pt>
              </c:strCache>
            </c:strRef>
          </c:tx>
          <c:spPr>
            <a:solidFill>
              <a:srgbClr val="F19D2D"/>
            </a:solidFill>
            <a:ln>
              <a:noFill/>
            </a:ln>
            <a:effectLst/>
          </c:spPr>
          <c:invertIfNegative val="0"/>
          <c:cat>
            <c:strRef>
              <c:f>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グラフ作成用!$D$3:$D$7</c:f>
              <c:numCache>
                <c:formatCode>General</c:formatCode>
                <c:ptCount val="5"/>
                <c:pt idx="0">
                  <c:v>6.3598072392570097</c:v>
                </c:pt>
                <c:pt idx="1">
                  <c:v>4.5301466613559409</c:v>
                </c:pt>
                <c:pt idx="2">
                  <c:v>4.4444606250889214</c:v>
                </c:pt>
                <c:pt idx="3">
                  <c:v>7.9650032949756699E-2</c:v>
                </c:pt>
                <c:pt idx="4">
                  <c:v>7.9650032949756699E-2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13C-4D59-B6F3-A7658654C16C}"/>
            </c:ext>
          </c:extLst>
        </c:ser>
        <c:ser>
          <c:idx val="3"/>
          <c:order val="3"/>
          <c:tx>
            <c:strRef>
              <c:f>グラフ作成用!$E$2</c:f>
              <c:strCache>
                <c:ptCount val="1"/>
                <c:pt idx="0">
                  <c:v>石油CCS</c:v>
                </c:pt>
              </c:strCache>
            </c:strRef>
          </c:tx>
          <c:spPr>
            <a:solidFill>
              <a:srgbClr val="90570A"/>
            </a:solidFill>
            <a:ln>
              <a:noFill/>
            </a:ln>
            <a:effectLst/>
          </c:spPr>
          <c:invertIfNegative val="0"/>
          <c:cat>
            <c:strRef>
              <c:f>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グラフ作成用!$E$3:$E$7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13C-4D59-B6F3-A7658654C16C}"/>
            </c:ext>
          </c:extLst>
        </c:ser>
        <c:ser>
          <c:idx val="4"/>
          <c:order val="4"/>
          <c:tx>
            <c:strRef>
              <c:f>グラフ作成用!$F$2</c:f>
              <c:strCache>
                <c:ptCount val="1"/>
                <c:pt idx="0">
                  <c:v>天然ガス</c:v>
                </c:pt>
              </c:strCache>
            </c:strRef>
          </c:tx>
          <c:spPr>
            <a:solidFill>
              <a:srgbClr val="F2E492"/>
            </a:solidFill>
            <a:ln w="25400">
              <a:noFill/>
            </a:ln>
            <a:effectLst/>
          </c:spPr>
          <c:invertIfNegative val="0"/>
          <c:cat>
            <c:strRef>
              <c:f>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グラフ作成用!$F$3:$F$7</c:f>
              <c:numCache>
                <c:formatCode>General</c:formatCode>
                <c:ptCount val="5"/>
                <c:pt idx="0">
                  <c:v>3.5416367594791192</c:v>
                </c:pt>
                <c:pt idx="1">
                  <c:v>3.9173540691601554</c:v>
                </c:pt>
                <c:pt idx="2">
                  <c:v>4.3663423534669175</c:v>
                </c:pt>
                <c:pt idx="3">
                  <c:v>0.47379050220901781</c:v>
                </c:pt>
                <c:pt idx="4">
                  <c:v>0.55125921819931878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113C-4D59-B6F3-A7658654C16C}"/>
            </c:ext>
          </c:extLst>
        </c:ser>
        <c:ser>
          <c:idx val="5"/>
          <c:order val="5"/>
          <c:tx>
            <c:strRef>
              <c:f>グラフ作成用!$G$2</c:f>
              <c:strCache>
                <c:ptCount val="1"/>
                <c:pt idx="0">
                  <c:v>天然ガスCCS</c:v>
                </c:pt>
              </c:strCache>
            </c:strRef>
          </c:tx>
          <c:spPr>
            <a:solidFill>
              <a:srgbClr val="CDC51D"/>
            </a:solidFill>
            <a:ln w="25400">
              <a:noFill/>
            </a:ln>
            <a:effectLst/>
          </c:spPr>
          <c:invertIfNegative val="0"/>
          <c:cat>
            <c:strRef>
              <c:f>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グラフ作成用!$G$3:$G$7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0.49749833534104249</c:v>
                </c:pt>
                <c:pt idx="4">
                  <c:v>0.5557405464395605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13C-4D59-B6F3-A7658654C16C}"/>
            </c:ext>
          </c:extLst>
        </c:ser>
        <c:ser>
          <c:idx val="6"/>
          <c:order val="6"/>
          <c:tx>
            <c:strRef>
              <c:f>グラフ作成用!$H$2</c:f>
              <c:strCache>
                <c:ptCount val="1"/>
                <c:pt idx="0">
                  <c:v>原子力</c:v>
                </c:pt>
              </c:strCache>
            </c:strRef>
          </c:tx>
          <c:spPr>
            <a:solidFill>
              <a:srgbClr val="FFE4B5"/>
            </a:solidFill>
            <a:ln w="25400">
              <a:noFill/>
            </a:ln>
            <a:effectLst/>
          </c:spPr>
          <c:invertIfNegative val="0"/>
          <c:cat>
            <c:strRef>
              <c:f>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グラフ作成用!$H$3:$H$7</c:f>
              <c:numCache>
                <c:formatCode>General</c:formatCode>
                <c:ptCount val="5"/>
                <c:pt idx="0">
                  <c:v>3.1921672047082059</c:v>
                </c:pt>
                <c:pt idx="1">
                  <c:v>0.43282370168859208</c:v>
                </c:pt>
                <c:pt idx="2">
                  <c:v>0.48420870994772131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113C-4D59-B6F3-A7658654C16C}"/>
            </c:ext>
          </c:extLst>
        </c:ser>
        <c:ser>
          <c:idx val="7"/>
          <c:order val="7"/>
          <c:tx>
            <c:strRef>
              <c:f>グラフ作成用!$I$2</c:f>
              <c:strCache>
                <c:ptCount val="1"/>
                <c:pt idx="0">
                  <c:v>バイオマス</c:v>
                </c:pt>
              </c:strCache>
            </c:strRef>
          </c:tx>
          <c:spPr>
            <a:solidFill>
              <a:srgbClr val="B8F17F"/>
            </a:solidFill>
            <a:ln w="25400">
              <a:noFill/>
            </a:ln>
            <a:effectLst/>
          </c:spPr>
          <c:invertIfNegative val="0"/>
          <c:cat>
            <c:strRef>
              <c:f>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グラフ作成用!$I$3:$I$7</c:f>
              <c:numCache>
                <c:formatCode>General</c:formatCode>
                <c:ptCount val="5"/>
                <c:pt idx="0">
                  <c:v>0.37536473688953492</c:v>
                </c:pt>
                <c:pt idx="1">
                  <c:v>0.61623070139794456</c:v>
                </c:pt>
                <c:pt idx="2">
                  <c:v>0.70872822713912309</c:v>
                </c:pt>
                <c:pt idx="3">
                  <c:v>1.145362489883333</c:v>
                </c:pt>
                <c:pt idx="4">
                  <c:v>1.3002999218639366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113C-4D59-B6F3-A7658654C16C}"/>
            </c:ext>
          </c:extLst>
        </c:ser>
        <c:ser>
          <c:idx val="8"/>
          <c:order val="8"/>
          <c:tx>
            <c:strRef>
              <c:f>グラフ作成用!$J$2</c:f>
              <c:strCache>
                <c:ptCount val="1"/>
                <c:pt idx="0">
                  <c:v>バイオマスCCS</c:v>
                </c:pt>
              </c:strCache>
            </c:strRef>
          </c:tx>
          <c:spPr>
            <a:solidFill>
              <a:srgbClr val="608F13"/>
            </a:solidFill>
            <a:ln w="25400">
              <a:noFill/>
            </a:ln>
            <a:effectLst/>
          </c:spPr>
          <c:invertIfNegative val="0"/>
          <c:cat>
            <c:strRef>
              <c:f>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グラフ作成用!$J$3:$J$7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5.291573203172959</c:v>
                </c:pt>
                <c:pt idx="4">
                  <c:v>1.3135685643116886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113C-4D59-B6F3-A7658654C16C}"/>
            </c:ext>
          </c:extLst>
        </c:ser>
        <c:ser>
          <c:idx val="9"/>
          <c:order val="9"/>
          <c:tx>
            <c:strRef>
              <c:f>グラフ作成用!$K$2</c:f>
              <c:strCache>
                <c:ptCount val="1"/>
                <c:pt idx="0">
                  <c:v>水力</c:v>
                </c:pt>
              </c:strCache>
            </c:strRef>
          </c:tx>
          <c:spPr>
            <a:solidFill>
              <a:srgbClr val="B0C4DE"/>
            </a:solidFill>
            <a:ln w="25400">
              <a:noFill/>
            </a:ln>
            <a:effectLst/>
          </c:spPr>
          <c:invertIfNegative val="0"/>
          <c:cat>
            <c:strRef>
              <c:f>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グラフ作成用!$K$3:$K$7</c:f>
              <c:numCache>
                <c:formatCode>General</c:formatCode>
                <c:ptCount val="5"/>
                <c:pt idx="0">
                  <c:v>0.30626996453873956</c:v>
                </c:pt>
                <c:pt idx="1">
                  <c:v>0.29046623042581166</c:v>
                </c:pt>
                <c:pt idx="2">
                  <c:v>0.32495050102189632</c:v>
                </c:pt>
                <c:pt idx="3">
                  <c:v>0.12934956718867333</c:v>
                </c:pt>
                <c:pt idx="4">
                  <c:v>0.14449254207428833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113C-4D59-B6F3-A7658654C16C}"/>
            </c:ext>
          </c:extLst>
        </c:ser>
        <c:ser>
          <c:idx val="10"/>
          <c:order val="10"/>
          <c:tx>
            <c:strRef>
              <c:f>グラフ作成用!$L$2</c:f>
              <c:strCache>
                <c:ptCount val="1"/>
                <c:pt idx="0">
                  <c:v>地熱</c:v>
                </c:pt>
              </c:strCache>
            </c:strRef>
          </c:tx>
          <c:spPr>
            <a:solidFill>
              <a:srgbClr val="CC6600"/>
            </a:solidFill>
            <a:ln w="25400">
              <a:noFill/>
            </a:ln>
            <a:effectLst/>
          </c:spPr>
          <c:invertIfNegative val="0"/>
          <c:cat>
            <c:strRef>
              <c:f>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グラフ作成用!$L$3:$L$7</c:f>
              <c:numCache>
                <c:formatCode>General</c:formatCode>
                <c:ptCount val="5"/>
                <c:pt idx="0">
                  <c:v>9.6193621320520527E-3</c:v>
                </c:pt>
                <c:pt idx="1">
                  <c:v>1.1027890434022726E-2</c:v>
                </c:pt>
                <c:pt idx="2">
                  <c:v>1.2337126131657267E-2</c:v>
                </c:pt>
                <c:pt idx="3">
                  <c:v>0.12934956718867105</c:v>
                </c:pt>
                <c:pt idx="4">
                  <c:v>0.14449254207428575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113C-4D59-B6F3-A7658654C16C}"/>
            </c:ext>
          </c:extLst>
        </c:ser>
        <c:ser>
          <c:idx val="11"/>
          <c:order val="11"/>
          <c:tx>
            <c:strRef>
              <c:f>グラフ作成用!$M$2</c:f>
              <c:strCache>
                <c:ptCount val="1"/>
                <c:pt idx="0">
                  <c:v>風力</c:v>
                </c:pt>
              </c:strCache>
            </c:strRef>
          </c:tx>
          <c:spPr>
            <a:solidFill>
              <a:srgbClr val="71B9E5"/>
            </a:solidFill>
            <a:ln w="25400">
              <a:noFill/>
            </a:ln>
            <a:effectLst/>
          </c:spPr>
          <c:invertIfNegative val="0"/>
          <c:cat>
            <c:strRef>
              <c:f>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グラフ作成用!$M$3:$M$7</c:f>
              <c:numCache>
                <c:formatCode>General</c:formatCode>
                <c:ptCount val="5"/>
                <c:pt idx="0">
                  <c:v>1.4677567751641748E-2</c:v>
                </c:pt>
                <c:pt idx="1">
                  <c:v>3.3061556548524024E-2</c:v>
                </c:pt>
                <c:pt idx="2">
                  <c:v>3.6986638168771971E-2</c:v>
                </c:pt>
                <c:pt idx="3">
                  <c:v>1.0347965375093775</c:v>
                </c:pt>
                <c:pt idx="4">
                  <c:v>2.3118806731885719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113C-4D59-B6F3-A7658654C16C}"/>
            </c:ext>
          </c:extLst>
        </c:ser>
        <c:ser>
          <c:idx val="12"/>
          <c:order val="12"/>
          <c:tx>
            <c:strRef>
              <c:f>グラフ作成用!$N$2</c:f>
              <c:strCache>
                <c:ptCount val="1"/>
                <c:pt idx="0">
                  <c:v>太陽光</c:v>
                </c:pt>
              </c:strCache>
            </c:strRef>
          </c:tx>
          <c:spPr>
            <a:solidFill>
              <a:srgbClr val="FFA07A"/>
            </a:solidFill>
            <a:ln w="25400">
              <a:noFill/>
            </a:ln>
            <a:effectLst/>
          </c:spPr>
          <c:invertIfNegative val="0"/>
          <c:cat>
            <c:strRef>
              <c:f>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グラフ作成用!$N$3:$N$7</c:f>
              <c:numCache>
                <c:formatCode>General</c:formatCode>
                <c:ptCount val="5"/>
                <c:pt idx="0">
                  <c:v>1.2948860195235742E-2</c:v>
                </c:pt>
                <c:pt idx="1">
                  <c:v>0.29149825225787274</c:v>
                </c:pt>
                <c:pt idx="2">
                  <c:v>0.32610504491122272</c:v>
                </c:pt>
                <c:pt idx="3">
                  <c:v>1.293495671886715</c:v>
                </c:pt>
                <c:pt idx="4">
                  <c:v>2.3118806731885519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113C-4D59-B6F3-A7658654C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485792"/>
        <c:axId val="78486272"/>
      </c:barChart>
      <c:catAx>
        <c:axId val="78485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8486272"/>
        <c:crosses val="autoZero"/>
        <c:auto val="1"/>
        <c:lblAlgn val="ctr"/>
        <c:lblOffset val="100"/>
        <c:noMultiLvlLbl val="0"/>
      </c:catAx>
      <c:valAx>
        <c:axId val="7848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ja-JP" altLang="en-US" b="0"/>
                  <a:t>一次エネルギー供給量（</a:t>
                </a:r>
                <a:r>
                  <a:rPr lang="en-US" altLang="ja-JP" b="0"/>
                  <a:t>EJ/</a:t>
                </a:r>
                <a:r>
                  <a:rPr lang="ja-JP" altLang="en-US" b="0"/>
                  <a:t>年）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848579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b="1"/>
              <a:t>発電電力量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グラフ作成用!$O$2</c:f>
              <c:strCache>
                <c:ptCount val="1"/>
                <c:pt idx="0">
                  <c:v>石炭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グラフ作成用!$O$3:$O$7</c:f>
              <c:numCache>
                <c:formatCode>General</c:formatCode>
                <c:ptCount val="5"/>
                <c:pt idx="0">
                  <c:v>1.1594328282856896</c:v>
                </c:pt>
                <c:pt idx="1">
                  <c:v>1.1461339603488307</c:v>
                </c:pt>
                <c:pt idx="2">
                  <c:v>1.2822034565174258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2BA-414B-BC27-9AC9EDE2296A}"/>
            </c:ext>
          </c:extLst>
        </c:ser>
        <c:ser>
          <c:idx val="1"/>
          <c:order val="1"/>
          <c:tx>
            <c:strRef>
              <c:f>グラフ作成用!$P$2</c:f>
              <c:strCache>
                <c:ptCount val="1"/>
                <c:pt idx="0">
                  <c:v>石炭CCS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cat>
            <c:strRef>
              <c:f>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グラフ作成用!$P$3:$P$7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2BA-414B-BC27-9AC9EDE2296A}"/>
            </c:ext>
          </c:extLst>
        </c:ser>
        <c:ser>
          <c:idx val="2"/>
          <c:order val="2"/>
          <c:tx>
            <c:strRef>
              <c:f>グラフ作成用!$Q$2</c:f>
              <c:strCache>
                <c:ptCount val="1"/>
                <c:pt idx="0">
                  <c:v>石油</c:v>
                </c:pt>
              </c:strCache>
            </c:strRef>
          </c:tx>
          <c:spPr>
            <a:solidFill>
              <a:srgbClr val="F19D2D"/>
            </a:solidFill>
            <a:ln>
              <a:noFill/>
            </a:ln>
            <a:effectLst/>
          </c:spPr>
          <c:invertIfNegative val="0"/>
          <c:cat>
            <c:strRef>
              <c:f>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グラフ作成用!$Q$3:$Q$7</c:f>
              <c:numCache>
                <c:formatCode>General</c:formatCode>
                <c:ptCount val="5"/>
                <c:pt idx="0">
                  <c:v>0.33189357696572164</c:v>
                </c:pt>
                <c:pt idx="1">
                  <c:v>0.11752148612594081</c:v>
                </c:pt>
                <c:pt idx="2">
                  <c:v>0.13147368539702284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2BA-414B-BC27-9AC9EDE2296A}"/>
            </c:ext>
          </c:extLst>
        </c:ser>
        <c:ser>
          <c:idx val="3"/>
          <c:order val="3"/>
          <c:tx>
            <c:strRef>
              <c:f>グラフ作成用!$R$2</c:f>
              <c:strCache>
                <c:ptCount val="1"/>
                <c:pt idx="0">
                  <c:v>石油CCS</c:v>
                </c:pt>
              </c:strCache>
            </c:strRef>
          </c:tx>
          <c:spPr>
            <a:solidFill>
              <a:srgbClr val="90570A"/>
            </a:solidFill>
            <a:ln>
              <a:noFill/>
            </a:ln>
            <a:effectLst/>
          </c:spPr>
          <c:invertIfNegative val="0"/>
          <c:cat>
            <c:strRef>
              <c:f>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グラフ作成用!$R$3:$R$7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2BA-414B-BC27-9AC9EDE2296A}"/>
            </c:ext>
          </c:extLst>
        </c:ser>
        <c:ser>
          <c:idx val="4"/>
          <c:order val="4"/>
          <c:tx>
            <c:strRef>
              <c:f>グラフ作成用!$S$2</c:f>
              <c:strCache>
                <c:ptCount val="1"/>
                <c:pt idx="0">
                  <c:v>天然ガス</c:v>
                </c:pt>
              </c:strCache>
            </c:strRef>
          </c:tx>
          <c:spPr>
            <a:solidFill>
              <a:srgbClr val="F2E492"/>
            </a:solidFill>
            <a:ln w="25400">
              <a:noFill/>
            </a:ln>
            <a:effectLst/>
          </c:spPr>
          <c:invertIfNegative val="0"/>
          <c:cat>
            <c:strRef>
              <c:f>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グラフ作成用!$S$3:$S$7</c:f>
              <c:numCache>
                <c:formatCode>General</c:formatCode>
                <c:ptCount val="5"/>
                <c:pt idx="0">
                  <c:v>1.2144225405344946</c:v>
                </c:pt>
                <c:pt idx="1">
                  <c:v>1.4551839553362556</c:v>
                </c:pt>
                <c:pt idx="2">
                  <c:v>1.6279439942892622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2BA-414B-BC27-9AC9EDE2296A}"/>
            </c:ext>
          </c:extLst>
        </c:ser>
        <c:ser>
          <c:idx val="5"/>
          <c:order val="5"/>
          <c:tx>
            <c:strRef>
              <c:f>グラフ作成用!$T$2</c:f>
              <c:strCache>
                <c:ptCount val="1"/>
                <c:pt idx="0">
                  <c:v>天然ガスCCS</c:v>
                </c:pt>
              </c:strCache>
            </c:strRef>
          </c:tx>
          <c:spPr>
            <a:solidFill>
              <a:srgbClr val="CDC51D"/>
            </a:solidFill>
            <a:ln w="25400">
              <a:noFill/>
            </a:ln>
            <a:effectLst/>
          </c:spPr>
          <c:invertIfNegative val="0"/>
          <c:cat>
            <c:strRef>
              <c:f>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グラフ作成用!$T$3:$T$7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0.2586991343773421</c:v>
                </c:pt>
                <c:pt idx="4">
                  <c:v>0.28898508414857149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2BA-414B-BC27-9AC9EDE2296A}"/>
            </c:ext>
          </c:extLst>
        </c:ser>
        <c:ser>
          <c:idx val="6"/>
          <c:order val="6"/>
          <c:tx>
            <c:strRef>
              <c:f>グラフ作成用!$U$2</c:f>
              <c:strCache>
                <c:ptCount val="1"/>
                <c:pt idx="0">
                  <c:v>原子力</c:v>
                </c:pt>
              </c:strCache>
            </c:strRef>
          </c:tx>
          <c:spPr>
            <a:solidFill>
              <a:srgbClr val="FFE4B5"/>
            </a:solidFill>
            <a:ln w="25400">
              <a:noFill/>
            </a:ln>
            <a:effectLst/>
          </c:spPr>
          <c:invertIfNegative val="0"/>
          <c:cat>
            <c:strRef>
              <c:f>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グラフ作成用!$U$3:$U$7</c:f>
              <c:numCache>
                <c:formatCode>General</c:formatCode>
                <c:ptCount val="5"/>
                <c:pt idx="0">
                  <c:v>1.0534151775537079</c:v>
                </c:pt>
                <c:pt idx="1">
                  <c:v>0.14283182155723539</c:v>
                </c:pt>
                <c:pt idx="2">
                  <c:v>0.15978887428274804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42BA-414B-BC27-9AC9EDE2296A}"/>
            </c:ext>
          </c:extLst>
        </c:ser>
        <c:ser>
          <c:idx val="7"/>
          <c:order val="7"/>
          <c:tx>
            <c:strRef>
              <c:f>グラフ作成用!$V$2</c:f>
              <c:strCache>
                <c:ptCount val="1"/>
                <c:pt idx="0">
                  <c:v>バイオマス</c:v>
                </c:pt>
              </c:strCache>
            </c:strRef>
          </c:tx>
          <c:spPr>
            <a:solidFill>
              <a:srgbClr val="B8F17F"/>
            </a:solidFill>
            <a:ln w="25400">
              <a:noFill/>
            </a:ln>
            <a:effectLst/>
          </c:spPr>
          <c:invertIfNegative val="0"/>
          <c:cat>
            <c:strRef>
              <c:f>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グラフ作成用!$V$3:$V$7</c:f>
              <c:numCache>
                <c:formatCode>General</c:formatCode>
                <c:ptCount val="5"/>
                <c:pt idx="0">
                  <c:v>7.5321213594020039E-2</c:v>
                </c:pt>
                <c:pt idx="1">
                  <c:v>0.16905623346835569</c:v>
                </c:pt>
                <c:pt idx="2">
                  <c:v>0.18912665918473387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42BA-414B-BC27-9AC9EDE2296A}"/>
            </c:ext>
          </c:extLst>
        </c:ser>
        <c:ser>
          <c:idx val="8"/>
          <c:order val="8"/>
          <c:tx>
            <c:strRef>
              <c:f>グラフ作成用!$W$2</c:f>
              <c:strCache>
                <c:ptCount val="1"/>
                <c:pt idx="0">
                  <c:v>バイオマスCCS</c:v>
                </c:pt>
              </c:strCache>
            </c:strRef>
          </c:tx>
          <c:spPr>
            <a:solidFill>
              <a:srgbClr val="608F13"/>
            </a:solidFill>
            <a:ln w="25400">
              <a:noFill/>
            </a:ln>
            <a:effectLst/>
          </c:spPr>
          <c:invertIfNegative val="0"/>
          <c:cat>
            <c:strRef>
              <c:f>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グラフ作成用!$W$3:$W$7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2.328292209396102</c:v>
                </c:pt>
                <c:pt idx="4">
                  <c:v>0.57797016829714298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42BA-414B-BC27-9AC9EDE2296A}"/>
            </c:ext>
          </c:extLst>
        </c:ser>
        <c:ser>
          <c:idx val="9"/>
          <c:order val="9"/>
          <c:tx>
            <c:strRef>
              <c:f>グラフ作成用!$X$2</c:f>
              <c:strCache>
                <c:ptCount val="1"/>
                <c:pt idx="0">
                  <c:v>水力</c:v>
                </c:pt>
              </c:strCache>
            </c:strRef>
          </c:tx>
          <c:spPr>
            <a:solidFill>
              <a:srgbClr val="B0C4DE"/>
            </a:solidFill>
            <a:ln w="25400">
              <a:noFill/>
            </a:ln>
            <a:effectLst/>
          </c:spPr>
          <c:invertIfNegative val="0"/>
          <c:cat>
            <c:strRef>
              <c:f>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グラフ作成用!$X$3:$X$7</c:f>
              <c:numCache>
                <c:formatCode>General</c:formatCode>
                <c:ptCount val="5"/>
                <c:pt idx="0">
                  <c:v>0.30626996453873956</c:v>
                </c:pt>
                <c:pt idx="1">
                  <c:v>0.29046623042581166</c:v>
                </c:pt>
                <c:pt idx="2">
                  <c:v>0.32495050102189632</c:v>
                </c:pt>
                <c:pt idx="3">
                  <c:v>0.12934956718867333</c:v>
                </c:pt>
                <c:pt idx="4">
                  <c:v>0.14449254207428833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42BA-414B-BC27-9AC9EDE2296A}"/>
            </c:ext>
          </c:extLst>
        </c:ser>
        <c:ser>
          <c:idx val="10"/>
          <c:order val="10"/>
          <c:tx>
            <c:strRef>
              <c:f>グラフ作成用!$Y$2</c:f>
              <c:strCache>
                <c:ptCount val="1"/>
                <c:pt idx="0">
                  <c:v>地熱</c:v>
                </c:pt>
              </c:strCache>
            </c:strRef>
          </c:tx>
          <c:spPr>
            <a:solidFill>
              <a:srgbClr val="CC6600"/>
            </a:solidFill>
            <a:ln w="25400">
              <a:noFill/>
            </a:ln>
            <a:effectLst/>
          </c:spPr>
          <c:invertIfNegative val="0"/>
          <c:cat>
            <c:strRef>
              <c:f>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グラフ作成用!$Y$3:$Y$7</c:f>
              <c:numCache>
                <c:formatCode>General</c:formatCode>
                <c:ptCount val="5"/>
                <c:pt idx="0">
                  <c:v>9.6193621320520527E-3</c:v>
                </c:pt>
                <c:pt idx="1">
                  <c:v>1.1027890434022726E-2</c:v>
                </c:pt>
                <c:pt idx="2">
                  <c:v>1.2337126131657267E-2</c:v>
                </c:pt>
                <c:pt idx="3">
                  <c:v>0.12934956718867105</c:v>
                </c:pt>
                <c:pt idx="4">
                  <c:v>0.14449254207428575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42BA-414B-BC27-9AC9EDE2296A}"/>
            </c:ext>
          </c:extLst>
        </c:ser>
        <c:ser>
          <c:idx val="11"/>
          <c:order val="11"/>
          <c:tx>
            <c:strRef>
              <c:f>グラフ作成用!$Z$2</c:f>
              <c:strCache>
                <c:ptCount val="1"/>
                <c:pt idx="0">
                  <c:v>風力</c:v>
                </c:pt>
              </c:strCache>
            </c:strRef>
          </c:tx>
          <c:spPr>
            <a:solidFill>
              <a:srgbClr val="71B9E5"/>
            </a:solidFill>
            <a:ln w="25400">
              <a:noFill/>
            </a:ln>
            <a:effectLst/>
          </c:spPr>
          <c:invertIfNegative val="0"/>
          <c:cat>
            <c:strRef>
              <c:f>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グラフ作成用!$Z$3:$Z$7</c:f>
              <c:numCache>
                <c:formatCode>General</c:formatCode>
                <c:ptCount val="5"/>
                <c:pt idx="0">
                  <c:v>1.4677567751641748E-2</c:v>
                </c:pt>
                <c:pt idx="1">
                  <c:v>3.3061556548524024E-2</c:v>
                </c:pt>
                <c:pt idx="2">
                  <c:v>3.6986638168771971E-2</c:v>
                </c:pt>
                <c:pt idx="3">
                  <c:v>1.0347965375093775</c:v>
                </c:pt>
                <c:pt idx="4">
                  <c:v>2.3118806731885719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42BA-414B-BC27-9AC9EDE2296A}"/>
            </c:ext>
          </c:extLst>
        </c:ser>
        <c:ser>
          <c:idx val="12"/>
          <c:order val="12"/>
          <c:tx>
            <c:strRef>
              <c:f>グラフ作成用!$AA$2</c:f>
              <c:strCache>
                <c:ptCount val="1"/>
                <c:pt idx="0">
                  <c:v>太陽光</c:v>
                </c:pt>
              </c:strCache>
            </c:strRef>
          </c:tx>
          <c:spPr>
            <a:solidFill>
              <a:srgbClr val="FFA07A"/>
            </a:solidFill>
            <a:ln w="25400">
              <a:noFill/>
            </a:ln>
            <a:effectLst/>
          </c:spPr>
          <c:invertIfNegative val="0"/>
          <c:cat>
            <c:strRef>
              <c:f>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グラフ作成用!$AA$3:$AA$7</c:f>
              <c:numCache>
                <c:formatCode>General</c:formatCode>
                <c:ptCount val="5"/>
                <c:pt idx="0">
                  <c:v>1.2948860195235742E-2</c:v>
                </c:pt>
                <c:pt idx="1">
                  <c:v>0.29149825225787274</c:v>
                </c:pt>
                <c:pt idx="2">
                  <c:v>0.32610504491122272</c:v>
                </c:pt>
                <c:pt idx="3">
                  <c:v>1.293495671886715</c:v>
                </c:pt>
                <c:pt idx="4">
                  <c:v>2.3118806731885519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42BA-414B-BC27-9AC9EDE229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485792"/>
        <c:axId val="78486272"/>
      </c:barChart>
      <c:catAx>
        <c:axId val="78485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8486272"/>
        <c:crosses val="autoZero"/>
        <c:auto val="1"/>
        <c:lblAlgn val="ctr"/>
        <c:lblOffset val="100"/>
        <c:noMultiLvlLbl val="0"/>
      </c:catAx>
      <c:valAx>
        <c:axId val="7848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ja-JP" altLang="en-US" b="0"/>
                  <a:t>発電電力量（</a:t>
                </a:r>
                <a:r>
                  <a:rPr lang="en-US" altLang="ja-JP" b="0"/>
                  <a:t>EJ/</a:t>
                </a:r>
                <a:r>
                  <a:rPr lang="ja-JP" altLang="en-US" b="0"/>
                  <a:t>年）</a:t>
                </a:r>
              </a:p>
            </c:rich>
          </c:tx>
          <c:layout>
            <c:manualLayout>
              <c:xMode val="edge"/>
              <c:yMode val="edge"/>
              <c:x val="1.1520243539762642E-2"/>
              <c:y val="0.2294186987592052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848579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b="1"/>
              <a:t>最終エネルギー消費（産業部門）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グラフ作成用!$AG$2</c:f>
              <c:strCache>
                <c:ptCount val="1"/>
                <c:pt idx="0">
                  <c:v>石炭</c:v>
                </c:pt>
              </c:strCache>
            </c:strRef>
          </c:tx>
          <c:spPr>
            <a:solidFill>
              <a:srgbClr val="7F7F7F"/>
            </a:solidFill>
            <a:ln w="25400">
              <a:noFill/>
            </a:ln>
            <a:effectLst/>
          </c:spPr>
          <c:invertIfNegative val="0"/>
          <c:cat>
            <c:strRef>
              <c:f>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グラフ作成用!$AG$3:$AG$7</c:f>
              <c:numCache>
                <c:formatCode>General</c:formatCode>
                <c:ptCount val="5"/>
                <c:pt idx="0">
                  <c:v>1.7832728242011091</c:v>
                </c:pt>
                <c:pt idx="1">
                  <c:v>1.398922421627145</c:v>
                </c:pt>
                <c:pt idx="2">
                  <c:v>1.7221614016311924</c:v>
                </c:pt>
                <c:pt idx="3">
                  <c:v>0.80091101419122013</c:v>
                </c:pt>
                <c:pt idx="4">
                  <c:v>0.80091101419122013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FA4-4923-84F3-91806C1A9336}"/>
            </c:ext>
          </c:extLst>
        </c:ser>
        <c:ser>
          <c:idx val="1"/>
          <c:order val="1"/>
          <c:tx>
            <c:strRef>
              <c:f>グラフ作成用!$AH$2</c:f>
              <c:strCache>
                <c:ptCount val="1"/>
                <c:pt idx="0">
                  <c:v>石油</c:v>
                </c:pt>
              </c:strCache>
            </c:strRef>
          </c:tx>
          <c:spPr>
            <a:solidFill>
              <a:srgbClr val="F19D2D"/>
            </a:solidFill>
            <a:ln w="25400">
              <a:noFill/>
            </a:ln>
            <a:effectLst/>
          </c:spPr>
          <c:invertIfNegative val="0"/>
          <c:cat>
            <c:strRef>
              <c:f>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グラフ作成用!$AH$3:$AH$7</c:f>
              <c:numCache>
                <c:formatCode>General</c:formatCode>
                <c:ptCount val="5"/>
                <c:pt idx="0">
                  <c:v>0.97419637188492003</c:v>
                </c:pt>
                <c:pt idx="1">
                  <c:v>0.68893591189137815</c:v>
                </c:pt>
                <c:pt idx="2">
                  <c:v>0.84812339649034985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FA4-4923-84F3-91806C1A9336}"/>
            </c:ext>
          </c:extLst>
        </c:ser>
        <c:ser>
          <c:idx val="2"/>
          <c:order val="2"/>
          <c:tx>
            <c:strRef>
              <c:f>グラフ作成用!$AI$2</c:f>
              <c:strCache>
                <c:ptCount val="1"/>
                <c:pt idx="0">
                  <c:v>天然ガス</c:v>
                </c:pt>
              </c:strCache>
            </c:strRef>
          </c:tx>
          <c:spPr>
            <a:solidFill>
              <a:srgbClr val="F2E492"/>
            </a:solidFill>
            <a:ln w="25400">
              <a:noFill/>
            </a:ln>
            <a:effectLst/>
          </c:spPr>
          <c:invertIfNegative val="0"/>
          <c:cat>
            <c:strRef>
              <c:f>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グラフ作成用!$AI$3:$AI$7</c:f>
              <c:numCache>
                <c:formatCode>General</c:formatCode>
                <c:ptCount val="5"/>
                <c:pt idx="0">
                  <c:v>0.45301842805600184</c:v>
                </c:pt>
                <c:pt idx="1">
                  <c:v>0.42356163466373675</c:v>
                </c:pt>
                <c:pt idx="2">
                  <c:v>0.52143098655982378</c:v>
                </c:pt>
                <c:pt idx="3">
                  <c:v>0.1936717899757498</c:v>
                </c:pt>
                <c:pt idx="4">
                  <c:v>0.27114050596605077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FA4-4923-84F3-91806C1A9336}"/>
            </c:ext>
          </c:extLst>
        </c:ser>
        <c:ser>
          <c:idx val="3"/>
          <c:order val="3"/>
          <c:tx>
            <c:strRef>
              <c:f>グラフ作成用!$AJ$2</c:f>
              <c:strCache>
                <c:ptCount val="1"/>
                <c:pt idx="0">
                  <c:v>バイオマス</c:v>
                </c:pt>
              </c:strCache>
            </c:strRef>
          </c:tx>
          <c:spPr>
            <a:solidFill>
              <a:srgbClr val="B8F17F"/>
            </a:solidFill>
            <a:ln w="25400">
              <a:noFill/>
            </a:ln>
            <a:effectLst/>
          </c:spPr>
          <c:invertIfNegative val="0"/>
          <c:cat>
            <c:strRef>
              <c:f>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グラフ作成用!$AJ$3:$AJ$7</c:f>
              <c:numCache>
                <c:formatCode>General</c:formatCode>
                <c:ptCount val="5"/>
                <c:pt idx="0">
                  <c:v>0.13971205722135449</c:v>
                </c:pt>
                <c:pt idx="1">
                  <c:v>0.14016420277594438</c:v>
                </c:pt>
                <c:pt idx="2">
                  <c:v>0.17255094076651772</c:v>
                </c:pt>
                <c:pt idx="3">
                  <c:v>0.38734357995150304</c:v>
                </c:pt>
                <c:pt idx="4">
                  <c:v>0.54228101193210643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FA4-4923-84F3-91806C1A9336}"/>
            </c:ext>
          </c:extLst>
        </c:ser>
        <c:ser>
          <c:idx val="4"/>
          <c:order val="4"/>
          <c:tx>
            <c:strRef>
              <c:f>グラフ作成用!$AK$2</c:f>
              <c:strCache>
                <c:ptCount val="1"/>
                <c:pt idx="0">
                  <c:v>電力</c:v>
                </c:pt>
              </c:strCache>
            </c:strRef>
          </c:tx>
          <c:spPr>
            <a:solidFill>
              <a:srgbClr val="B0C4DE"/>
            </a:solidFill>
            <a:ln w="25400">
              <a:noFill/>
            </a:ln>
            <a:effectLst/>
          </c:spPr>
          <c:invertIfNegative val="0"/>
          <c:cat>
            <c:strRef>
              <c:f>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グラフ作成用!$AK$3:$AK$7</c:f>
              <c:numCache>
                <c:formatCode>General</c:formatCode>
                <c:ptCount val="5"/>
                <c:pt idx="0">
                  <c:v>1.3636103186366102</c:v>
                </c:pt>
                <c:pt idx="1">
                  <c:v>1.1454168290418023</c:v>
                </c:pt>
                <c:pt idx="2">
                  <c:v>1.4100800882583475</c:v>
                </c:pt>
                <c:pt idx="3">
                  <c:v>1.3557025298302521</c:v>
                </c:pt>
                <c:pt idx="4">
                  <c:v>1.8979835417623603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FA4-4923-84F3-91806C1A9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5130079"/>
        <c:axId val="1765127199"/>
      </c:barChart>
      <c:catAx>
        <c:axId val="17651300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5127199"/>
        <c:crosses val="autoZero"/>
        <c:auto val="1"/>
        <c:lblAlgn val="ctr"/>
        <c:lblOffset val="100"/>
        <c:noMultiLvlLbl val="0"/>
      </c:catAx>
      <c:valAx>
        <c:axId val="176512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ja-JP" altLang="en-US" b="0"/>
                  <a:t>最終エネルギー消費（</a:t>
                </a:r>
                <a:r>
                  <a:rPr lang="en-US" altLang="ja-JP" b="0"/>
                  <a:t>EJ/</a:t>
                </a:r>
                <a:r>
                  <a:rPr lang="ja-JP" altLang="en-US" b="0"/>
                  <a:t>年）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5130079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zero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b="1"/>
              <a:t>最終エネルギー消費（運輸部門）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グラフ作成用!$AL$2</c:f>
              <c:strCache>
                <c:ptCount val="1"/>
                <c:pt idx="0">
                  <c:v>石炭</c:v>
                </c:pt>
              </c:strCache>
            </c:strRef>
          </c:tx>
          <c:spPr>
            <a:solidFill>
              <a:srgbClr val="7F7F7F"/>
            </a:solidFill>
            <a:ln w="25400">
              <a:noFill/>
            </a:ln>
            <a:effectLst/>
          </c:spPr>
          <c:invertIfNegative val="0"/>
          <c:cat>
            <c:strRef>
              <c:f>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グラフ作成用!$AL$3:$AL$7</c:f>
              <c:numCache>
                <c:formatCode>General</c:formatCode>
                <c:ptCount val="5"/>
                <c:pt idx="0">
                  <c:v>4.1999987243639068E-5</c:v>
                </c:pt>
                <c:pt idx="1">
                  <c:v>3.6000013765472331E-5</c:v>
                </c:pt>
                <c:pt idx="2">
                  <c:v>3.1326294911056619E-5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C68-4A4C-A9E8-77E3CF756E50}"/>
            </c:ext>
          </c:extLst>
        </c:ser>
        <c:ser>
          <c:idx val="1"/>
          <c:order val="1"/>
          <c:tx>
            <c:strRef>
              <c:f>グラフ作成用!$AM$2</c:f>
              <c:strCache>
                <c:ptCount val="1"/>
                <c:pt idx="0">
                  <c:v>石油</c:v>
                </c:pt>
              </c:strCache>
            </c:strRef>
          </c:tx>
          <c:spPr>
            <a:solidFill>
              <a:srgbClr val="F19D2D"/>
            </a:solidFill>
            <a:ln w="25400">
              <a:noFill/>
            </a:ln>
            <a:effectLst/>
          </c:spPr>
          <c:invertIfNegative val="0"/>
          <c:cat>
            <c:strRef>
              <c:f>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グラフ作成用!$AM$3:$AM$7</c:f>
              <c:numCache>
                <c:formatCode>General</c:formatCode>
                <c:ptCount val="5"/>
                <c:pt idx="0">
                  <c:v>3.2142520237578216</c:v>
                </c:pt>
                <c:pt idx="1">
                  <c:v>2.5335019687455023</c:v>
                </c:pt>
                <c:pt idx="2">
                  <c:v>2.2045888745404723</c:v>
                </c:pt>
                <c:pt idx="3">
                  <c:v>7.9650032949756699E-2</c:v>
                </c:pt>
                <c:pt idx="4">
                  <c:v>7.9650032949756699E-2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DC68-4A4C-A9E8-77E3CF756E50}"/>
            </c:ext>
          </c:extLst>
        </c:ser>
        <c:ser>
          <c:idx val="2"/>
          <c:order val="2"/>
          <c:tx>
            <c:strRef>
              <c:f>グラフ作成用!$AN$2</c:f>
              <c:strCache>
                <c:ptCount val="1"/>
                <c:pt idx="0">
                  <c:v>天然ガス</c:v>
                </c:pt>
              </c:strCache>
            </c:strRef>
          </c:tx>
          <c:spPr>
            <a:solidFill>
              <a:srgbClr val="F2E492"/>
            </a:solidFill>
            <a:ln w="25400">
              <a:noFill/>
            </a:ln>
            <a:effectLst/>
          </c:spPr>
          <c:invertIfNegative val="0"/>
          <c:cat>
            <c:strRef>
              <c:f>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グラフ作成用!$AN$3:$AN$7</c:f>
              <c:numCache>
                <c:formatCode>General</c:formatCode>
                <c:ptCount val="5"/>
                <c:pt idx="0">
                  <c:v>4.2009987240601791E-3</c:v>
                </c:pt>
                <c:pt idx="1">
                  <c:v>1.0630004064638109E-3</c:v>
                </c:pt>
                <c:pt idx="2">
                  <c:v>9.2499587473481319E-4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DC68-4A4C-A9E8-77E3CF756E50}"/>
            </c:ext>
          </c:extLst>
        </c:ser>
        <c:ser>
          <c:idx val="3"/>
          <c:order val="3"/>
          <c:tx>
            <c:strRef>
              <c:f>グラフ作成用!$AO$2</c:f>
              <c:strCache>
                <c:ptCount val="1"/>
                <c:pt idx="0">
                  <c:v>バイオマス</c:v>
                </c:pt>
              </c:strCache>
            </c:strRef>
          </c:tx>
          <c:spPr>
            <a:solidFill>
              <a:srgbClr val="B8F17F"/>
            </a:solidFill>
            <a:ln w="25400">
              <a:noFill/>
            </a:ln>
            <a:effectLst/>
          </c:spPr>
          <c:invertIfNegative val="0"/>
          <c:cat>
            <c:strRef>
              <c:f>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グラフ作成用!$AO$3:$AO$7</c:f>
              <c:numCache>
                <c:formatCode>General</c:formatCode>
                <c:ptCount val="5"/>
                <c:pt idx="0">
                  <c:v>8.299997479100079E-3</c:v>
                </c:pt>
                <c:pt idx="1">
                  <c:v>1.8345007014655294E-2</c:v>
                </c:pt>
                <c:pt idx="2">
                  <c:v>1.5963357781759287E-2</c:v>
                </c:pt>
                <c:pt idx="3">
                  <c:v>0.47790019769856285</c:v>
                </c:pt>
                <c:pt idx="4">
                  <c:v>0.47790019769856285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DC68-4A4C-A9E8-77E3CF756E50}"/>
            </c:ext>
          </c:extLst>
        </c:ser>
        <c:ser>
          <c:idx val="4"/>
          <c:order val="4"/>
          <c:tx>
            <c:strRef>
              <c:f>グラフ作成用!$AP$2</c:f>
              <c:strCache>
                <c:ptCount val="1"/>
                <c:pt idx="0">
                  <c:v>電力</c:v>
                </c:pt>
              </c:strCache>
            </c:strRef>
          </c:tx>
          <c:spPr>
            <a:solidFill>
              <a:srgbClr val="B0C4DE"/>
            </a:solidFill>
            <a:ln w="25400">
              <a:noFill/>
            </a:ln>
            <a:effectLst/>
          </c:spPr>
          <c:invertIfNegative val="0"/>
          <c:cat>
            <c:strRef>
              <c:f>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グラフ作成用!$AP$3:$AP$7</c:f>
              <c:numCache>
                <c:formatCode>General</c:formatCode>
                <c:ptCount val="5"/>
                <c:pt idx="0">
                  <c:v>6.5678980051785088E-2</c:v>
                </c:pt>
                <c:pt idx="1">
                  <c:v>6.2294023819620542E-2</c:v>
                </c:pt>
                <c:pt idx="2">
                  <c:v>5.4206672644149065E-2</c:v>
                </c:pt>
                <c:pt idx="3">
                  <c:v>1.0354504283468937</c:v>
                </c:pt>
                <c:pt idx="4">
                  <c:v>1.0354504283468937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DC68-4A4C-A9E8-77E3CF756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5130079"/>
        <c:axId val="1765127199"/>
      </c:barChart>
      <c:catAx>
        <c:axId val="17651300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5127199"/>
        <c:crosses val="autoZero"/>
        <c:auto val="1"/>
        <c:lblAlgn val="ctr"/>
        <c:lblOffset val="100"/>
        <c:noMultiLvlLbl val="0"/>
      </c:catAx>
      <c:valAx>
        <c:axId val="176512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ja-JP" altLang="en-US" sz="1000" b="0" i="0" u="none" strike="noStrike" kern="1200" baseline="0">
                    <a:solidFill>
                      <a:sysClr val="windowText" lastClr="000000"/>
                    </a:solidFill>
                  </a:rPr>
                  <a:t>最終エネルギー消費（</a:t>
                </a:r>
                <a:r>
                  <a:rPr lang="en-US" altLang="ja-JP" sz="1000" b="0" i="0" u="none" strike="noStrike" kern="1200" baseline="0">
                    <a:solidFill>
                      <a:sysClr val="windowText" lastClr="000000"/>
                    </a:solidFill>
                  </a:rPr>
                  <a:t>EJ/</a:t>
                </a:r>
                <a:r>
                  <a:rPr lang="ja-JP" altLang="en-US" sz="1000" b="0" i="0" u="none" strike="noStrike" kern="1200" baseline="0">
                    <a:solidFill>
                      <a:sysClr val="windowText" lastClr="000000"/>
                    </a:solidFill>
                  </a:rPr>
                  <a:t>年）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5130079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zero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b="1"/>
              <a:t>CO</a:t>
            </a:r>
            <a:r>
              <a:rPr lang="ja-JP" altLang="en-US" b="1"/>
              <a:t>₂排出量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グラフ作成用!$B$10</c:f>
              <c:strCache>
                <c:ptCount val="1"/>
                <c:pt idx="0">
                  <c:v>ベースライン</c:v>
                </c:pt>
              </c:strCache>
            </c:strRef>
          </c:tx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グラフ作成用!$A$11:$A$15</c:f>
              <c:numCache>
                <c:formatCode>General</c:formatCode>
                <c:ptCount val="5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f>グラフ作成用!$B$11:$B$15</c:f>
              <c:numCache>
                <c:formatCode>General</c:formatCode>
                <c:ptCount val="5"/>
                <c:pt idx="0">
                  <c:v>1062.47414396465</c:v>
                </c:pt>
                <c:pt idx="1">
                  <c:v>970.46242648442171</c:v>
                </c:pt>
                <c:pt idx="2">
                  <c:v>1000.2706216729191</c:v>
                </c:pt>
                <c:pt idx="3">
                  <c:v>1020.2921596305989</c:v>
                </c:pt>
                <c:pt idx="4">
                  <c:v>1043.6968487030956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2D-491E-9D81-C17B19535D55}"/>
            </c:ext>
          </c:extLst>
        </c:ser>
        <c:ser>
          <c:idx val="1"/>
          <c:order val="1"/>
          <c:tx>
            <c:strRef>
              <c:f>グラフ作成用!$C$10</c:f>
              <c:strCache>
                <c:ptCount val="1"/>
                <c:pt idx="0">
                  <c:v>シナリオ1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グラフ作成用!$A$11:$A$15</c:f>
              <c:numCache>
                <c:formatCode>General</c:formatCode>
                <c:ptCount val="5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f>グラフ作成用!$C$11:$C$15</c:f>
              <c:numCache>
                <c:formatCode>General</c:formatCode>
                <c:ptCount val="5"/>
                <c:pt idx="0">
                  <c:v>1062.4741439646548</c:v>
                </c:pt>
                <c:pt idx="1">
                  <c:v>970.46242648442171</c:v>
                </c:pt>
                <c:pt idx="2">
                  <c:v>578.47162826157955</c:v>
                </c:pt>
                <c:pt idx="3">
                  <c:v>91.776045595205815</c:v>
                </c:pt>
                <c:pt idx="4">
                  <c:v>-397.42560225630592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2D-491E-9D81-C17B19535D55}"/>
            </c:ext>
          </c:extLst>
        </c:ser>
        <c:ser>
          <c:idx val="2"/>
          <c:order val="2"/>
          <c:tx>
            <c:strRef>
              <c:f>グラフ作成用!$D$10</c:f>
              <c:strCache>
                <c:ptCount val="1"/>
                <c:pt idx="0">
                  <c:v>シナリオ2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グラフ作成用!$A$11:$A$15</c:f>
              <c:numCache>
                <c:formatCode>General</c:formatCode>
                <c:ptCount val="5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f>グラフ作成用!$D$11:$D$15</c:f>
              <c:numCache>
                <c:formatCode>General</c:formatCode>
                <c:ptCount val="5"/>
                <c:pt idx="0">
                  <c:v>1062.4741439646548</c:v>
                </c:pt>
                <c:pt idx="1">
                  <c:v>970.46242648442171</c:v>
                </c:pt>
                <c:pt idx="2">
                  <c:v>710.04249317372273</c:v>
                </c:pt>
                <c:pt idx="3">
                  <c:v>364.24810772045618</c:v>
                </c:pt>
                <c:pt idx="4">
                  <c:v>-15.00579719529798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AC-4CEF-87FB-2DE187B43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1805535"/>
        <c:axId val="264390191"/>
      </c:lineChart>
      <c:catAx>
        <c:axId val="1191805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64390191"/>
        <c:crosses val="autoZero"/>
        <c:auto val="1"/>
        <c:lblAlgn val="ctr"/>
        <c:lblOffset val="100"/>
        <c:noMultiLvlLbl val="0"/>
      </c:catAx>
      <c:valAx>
        <c:axId val="26439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ja-JP">
                    <a:latin typeface="+mn-ea"/>
                    <a:ea typeface="+mn-ea"/>
                  </a:rPr>
                  <a:t>CO</a:t>
                </a:r>
                <a:r>
                  <a:rPr lang="ja-JP" altLang="en-US">
                    <a:latin typeface="+mn-ea"/>
                    <a:ea typeface="+mn-ea"/>
                  </a:rPr>
                  <a:t>₂排出量（</a:t>
                </a:r>
                <a:r>
                  <a:rPr lang="en-US" altLang="ja-JP">
                    <a:latin typeface="+mn-ea"/>
                    <a:ea typeface="+mn-ea"/>
                  </a:rPr>
                  <a:t>MtCO</a:t>
                </a:r>
                <a:r>
                  <a:rPr lang="ja-JP" altLang="en-US">
                    <a:latin typeface="+mn-ea"/>
                    <a:ea typeface="+mn-ea"/>
                  </a:rPr>
                  <a:t>₂</a:t>
                </a:r>
                <a:r>
                  <a:rPr lang="en-US" altLang="ja-JP">
                    <a:latin typeface="+mn-ea"/>
                    <a:ea typeface="+mn-ea"/>
                  </a:rPr>
                  <a:t>/</a:t>
                </a:r>
                <a:r>
                  <a:rPr lang="ja-JP" altLang="en-US">
                    <a:latin typeface="+mn-ea"/>
                    <a:ea typeface="+mn-ea"/>
                  </a:rPr>
                  <a:t>年）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ea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91805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b="1"/>
              <a:t>部門別</a:t>
            </a:r>
            <a:r>
              <a:rPr lang="en-US" altLang="ja-JP" b="1"/>
              <a:t>CO</a:t>
            </a:r>
            <a:r>
              <a:rPr lang="ja-JP" altLang="en-US" b="1"/>
              <a:t>₂排出量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グラフ作成用!$F$11</c:f>
              <c:strCache>
                <c:ptCount val="1"/>
                <c:pt idx="0">
                  <c:v>産業</c:v>
                </c:pt>
              </c:strCache>
            </c:strRef>
          </c:tx>
          <c:spPr>
            <a:solidFill>
              <a:srgbClr val="F19D2D"/>
            </a:solidFill>
          </c:spPr>
          <c:invertIfNegative val="0"/>
          <c:cat>
            <c:strRef>
              <c:f>グラフ作成用!$G$10:$K$10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グラフ作成用!$G$11:$K$11</c:f>
              <c:numCache>
                <c:formatCode>General</c:formatCode>
                <c:ptCount val="5"/>
                <c:pt idx="0">
                  <c:v>269.51474216725944</c:v>
                </c:pt>
                <c:pt idx="1">
                  <c:v>209.4235083709562</c:v>
                </c:pt>
                <c:pt idx="2">
                  <c:v>257.81349782866999</c:v>
                </c:pt>
                <c:pt idx="3">
                  <c:v>86.631169360128993</c:v>
                </c:pt>
                <c:pt idx="4">
                  <c:v>90.97716432718488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C2-44BA-A81E-CBA0B7E22F97}"/>
            </c:ext>
          </c:extLst>
        </c:ser>
        <c:ser>
          <c:idx val="1"/>
          <c:order val="1"/>
          <c:tx>
            <c:strRef>
              <c:f>グラフ作成用!$F$12</c:f>
              <c:strCache>
                <c:ptCount val="1"/>
                <c:pt idx="0">
                  <c:v>運輸</c:v>
                </c:pt>
              </c:strCache>
            </c:strRef>
          </c:tx>
          <c:spPr>
            <a:solidFill>
              <a:srgbClr val="B8F17F"/>
            </a:solidFill>
          </c:spPr>
          <c:invertIfNegative val="0"/>
          <c:cat>
            <c:strRef>
              <c:f>グラフ作成用!$G$10:$K$10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グラフ作成用!$G$12:$K$12</c:f>
              <c:numCache>
                <c:formatCode>General</c:formatCode>
                <c:ptCount val="5"/>
                <c:pt idx="0">
                  <c:v>249.02275586606845</c:v>
                </c:pt>
                <c:pt idx="1">
                  <c:v>196.15609230500672</c:v>
                </c:pt>
                <c:pt idx="2">
                  <c:v>170.69003462550376</c:v>
                </c:pt>
                <c:pt idx="3">
                  <c:v>6.1649125503111692</c:v>
                </c:pt>
                <c:pt idx="4">
                  <c:v>6.1649125503111692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C2-44BA-A81E-CBA0B7E22F97}"/>
            </c:ext>
          </c:extLst>
        </c:ser>
        <c:ser>
          <c:idx val="2"/>
          <c:order val="2"/>
          <c:tx>
            <c:strRef>
              <c:f>グラフ作成用!$F$13</c:f>
              <c:strCache>
                <c:ptCount val="1"/>
                <c:pt idx="0">
                  <c:v>業務</c:v>
                </c:pt>
              </c:strCache>
            </c:strRef>
          </c:tx>
          <c:spPr>
            <a:solidFill>
              <a:srgbClr val="B0C4DE"/>
            </a:solidFill>
          </c:spPr>
          <c:invertIfNegative val="0"/>
          <c:cat>
            <c:strRef>
              <c:f>グラフ作成用!$G$10:$K$10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グラフ作成用!$G$13:$K$13</c:f>
              <c:numCache>
                <c:formatCode>General</c:formatCode>
                <c:ptCount val="5"/>
                <c:pt idx="0">
                  <c:v>63.618347666356769</c:v>
                </c:pt>
                <c:pt idx="1">
                  <c:v>52.883709709806709</c:v>
                </c:pt>
                <c:pt idx="2">
                  <c:v>65.1157721973603</c:v>
                </c:pt>
                <c:pt idx="3">
                  <c:v>9.4142221772580257</c:v>
                </c:pt>
                <c:pt idx="4">
                  <c:v>9.4142221772580257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C2-44BA-A81E-CBA0B7E22F97}"/>
            </c:ext>
          </c:extLst>
        </c:ser>
        <c:ser>
          <c:idx val="3"/>
          <c:order val="3"/>
          <c:tx>
            <c:strRef>
              <c:f>グラフ作成用!$F$14</c:f>
              <c:strCache>
                <c:ptCount val="1"/>
                <c:pt idx="0">
                  <c:v>家庭</c:v>
                </c:pt>
              </c:strCache>
            </c:strRef>
          </c:tx>
          <c:spPr>
            <a:solidFill>
              <a:srgbClr val="71B9E5"/>
            </a:solidFill>
          </c:spPr>
          <c:invertIfNegative val="0"/>
          <c:cat>
            <c:strRef>
              <c:f>グラフ作成用!$G$10:$K$10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グラフ作成用!$G$14:$K$14</c:f>
              <c:numCache>
                <c:formatCode>General</c:formatCode>
                <c:ptCount val="5"/>
                <c:pt idx="0">
                  <c:v>69.588005432578569</c:v>
                </c:pt>
                <c:pt idx="1">
                  <c:v>52.883709709806709</c:v>
                </c:pt>
                <c:pt idx="2">
                  <c:v>52.398256859873904</c:v>
                </c:pt>
                <c:pt idx="3">
                  <c:v>6.300437579028312</c:v>
                </c:pt>
                <c:pt idx="4">
                  <c:v>6.300437579028312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C2-44BA-A81E-CBA0B7E22F97}"/>
            </c:ext>
          </c:extLst>
        </c:ser>
        <c:ser>
          <c:idx val="4"/>
          <c:order val="4"/>
          <c:tx>
            <c:strRef>
              <c:f>グラフ作成用!$F$15</c:f>
              <c:strCache>
                <c:ptCount val="1"/>
                <c:pt idx="0">
                  <c:v>発電</c:v>
                </c:pt>
              </c:strCache>
            </c:strRef>
          </c:tx>
          <c:spPr>
            <a:solidFill>
              <a:srgbClr val="FFFF99"/>
            </a:solidFill>
          </c:spPr>
          <c:invertIfNegative val="0"/>
          <c:cat>
            <c:strRef>
              <c:f>グラフ作成用!$G$10:$K$10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グラフ作成用!$G$15:$K$15</c:f>
              <c:numCache>
                <c:formatCode>General</c:formatCode>
                <c:ptCount val="5"/>
                <c:pt idx="0">
                  <c:v>476.37955455993358</c:v>
                </c:pt>
                <c:pt idx="1">
                  <c:v>449.00553720294573</c:v>
                </c:pt>
                <c:pt idx="2">
                  <c:v>502.31165964392062</c:v>
                </c:pt>
                <c:pt idx="3">
                  <c:v>-501.30397147079947</c:v>
                </c:pt>
                <c:pt idx="4">
                  <c:v>-123.23016137684743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C2-44BA-A81E-CBA0B7E22F97}"/>
            </c:ext>
          </c:extLst>
        </c:ser>
        <c:ser>
          <c:idx val="5"/>
          <c:order val="5"/>
          <c:tx>
            <c:strRef>
              <c:f>グラフ作成用!$F$16</c:f>
              <c:strCache>
                <c:ptCount val="1"/>
                <c:pt idx="0">
                  <c:v>セメント</c:v>
                </c:pt>
              </c:strCache>
            </c:strRef>
          </c:tx>
          <c:spPr>
            <a:solidFill>
              <a:srgbClr val="7F7F7F"/>
            </a:solidFill>
          </c:spPr>
          <c:invertIfNegative val="0"/>
          <c:cat>
            <c:strRef>
              <c:f>グラフ作成用!$G$10:$K$10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グラフ作成用!$G$16:$K$16</c:f>
              <c:numCache>
                <c:formatCode>General</c:formatCode>
                <c:ptCount val="5"/>
                <c:pt idx="0">
                  <c:v>28.775119328906975</c:v>
                </c:pt>
                <c:pt idx="1">
                  <c:v>25.99212785621209</c:v>
                </c:pt>
                <c:pt idx="2">
                  <c:v>22.617687534623279</c:v>
                </c:pt>
                <c:pt idx="3">
                  <c:v>22.617687534623279</c:v>
                </c:pt>
                <c:pt idx="4">
                  <c:v>22.617687534623279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C2-44BA-A81E-CBA0B7E22F97}"/>
            </c:ext>
          </c:extLst>
        </c:ser>
        <c:ser>
          <c:idx val="6"/>
          <c:order val="6"/>
          <c:tx>
            <c:strRef>
              <c:f>グラフ作成用!$F$17</c:f>
              <c:strCache>
                <c:ptCount val="1"/>
                <c:pt idx="0">
                  <c:v>廃棄物</c:v>
                </c:pt>
              </c:strCache>
            </c:strRef>
          </c:tx>
          <c:spPr>
            <a:solidFill>
              <a:srgbClr val="FFA07A"/>
            </a:solidFill>
          </c:spPr>
          <c:invertIfNegative val="0"/>
          <c:cat>
            <c:strRef>
              <c:f>グラフ作成用!$G$10:$K$10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グラフ作成用!$G$17:$K$17</c:f>
              <c:numCache>
                <c:formatCode>General</c:formatCode>
                <c:ptCount val="5"/>
                <c:pt idx="0">
                  <c:v>29.46362437612942</c:v>
                </c:pt>
                <c:pt idx="1">
                  <c:v>31.085649151718691</c:v>
                </c:pt>
                <c:pt idx="2">
                  <c:v>27.049940013143782</c:v>
                </c:pt>
                <c:pt idx="3">
                  <c:v>27.049940013143782</c:v>
                </c:pt>
                <c:pt idx="4">
                  <c:v>27.049940013143782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C2-44BA-A81E-CBA0B7E22F97}"/>
            </c:ext>
          </c:extLst>
        </c:ser>
        <c:ser>
          <c:idx val="7"/>
          <c:order val="7"/>
          <c:tx>
            <c:strRef>
              <c:f>グラフ作成用!$F$18</c:f>
              <c:strCache>
                <c:ptCount val="1"/>
                <c:pt idx="0">
                  <c:v>土地利用</c:v>
                </c:pt>
              </c:strCache>
            </c:strRef>
          </c:tx>
          <c:spPr>
            <a:solidFill>
              <a:srgbClr val="608F13"/>
            </a:solidFill>
          </c:spPr>
          <c:invertIfNegative val="0"/>
          <c:cat>
            <c:strRef>
              <c:f>グラフ作成用!$G$10:$K$10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グラフ作成用!$G$18:$K$18</c:f>
              <c:numCache>
                <c:formatCode>General</c:formatCode>
                <c:ptCount val="5"/>
                <c:pt idx="0">
                  <c:v>-54.3</c:v>
                </c:pt>
                <c:pt idx="1">
                  <c:v>-54.3</c:v>
                </c:pt>
                <c:pt idx="2">
                  <c:v>-54.3</c:v>
                </c:pt>
                <c:pt idx="3">
                  <c:v>-54.3</c:v>
                </c:pt>
                <c:pt idx="4">
                  <c:v>-54.3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C2-44BA-A81E-CBA0B7E22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5130079"/>
        <c:axId val="1765127199"/>
      </c:barChart>
      <c:catAx>
        <c:axId val="17651300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5127199"/>
        <c:crosses val="autoZero"/>
        <c:auto val="1"/>
        <c:lblAlgn val="ctr"/>
        <c:lblOffset val="1"/>
        <c:noMultiLvlLbl val="0"/>
      </c:catAx>
      <c:valAx>
        <c:axId val="176512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>
                    <a:latin typeface="+mn-ea"/>
                    <a:ea typeface="+mn-ea"/>
                  </a:defRPr>
                </a:pPr>
                <a:r>
                  <a:rPr lang="en-US" altLang="ja-JP" b="0">
                    <a:latin typeface="+mn-ea"/>
                    <a:ea typeface="+mn-ea"/>
                  </a:rPr>
                  <a:t>CO</a:t>
                </a:r>
                <a:r>
                  <a:rPr lang="ja-JP" altLang="en-US" b="0">
                    <a:latin typeface="+mn-ea"/>
                    <a:ea typeface="+mn-ea"/>
                  </a:rPr>
                  <a:t>₂排出量（</a:t>
                </a:r>
                <a:r>
                  <a:rPr lang="en-US" altLang="ja-JP" b="0">
                    <a:latin typeface="+mn-ea"/>
                    <a:ea typeface="+mn-ea"/>
                  </a:rPr>
                  <a:t>MtCO</a:t>
                </a:r>
                <a:r>
                  <a:rPr lang="ja-JP" altLang="en-US" b="0">
                    <a:latin typeface="+mn-ea"/>
                    <a:ea typeface="+mn-ea"/>
                  </a:rPr>
                  <a:t>₂</a:t>
                </a:r>
                <a:r>
                  <a:rPr lang="en-US" altLang="ja-JP" b="0">
                    <a:latin typeface="+mn-ea"/>
                    <a:ea typeface="+mn-ea"/>
                  </a:rPr>
                  <a:t>/</a:t>
                </a:r>
                <a:r>
                  <a:rPr lang="ja-JP" altLang="en-US" b="0">
                    <a:latin typeface="+mn-ea"/>
                    <a:ea typeface="+mn-ea"/>
                  </a:rPr>
                  <a:t>年）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5130079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zero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b="1"/>
              <a:t>輸入依存度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グラフ作成用!$B$24</c:f>
              <c:strCache>
                <c:ptCount val="1"/>
                <c:pt idx="0">
                  <c:v>ベースライン</c:v>
                </c:pt>
              </c:strCache>
            </c:strRef>
          </c:tx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グラフ作成用!$A$25:$A$29</c:f>
              <c:numCache>
                <c:formatCode>General</c:formatCode>
                <c:ptCount val="5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f>グラフ作成用!$B$25:$B$29</c:f>
              <c:numCache>
                <c:formatCode>General</c:formatCode>
                <c:ptCount val="5"/>
                <c:pt idx="0">
                  <c:v>78.783435162773898</c:v>
                </c:pt>
                <c:pt idx="1">
                  <c:v>88.304168489581173</c:v>
                </c:pt>
                <c:pt idx="2">
                  <c:v>88.108661675038377</c:v>
                </c:pt>
                <c:pt idx="3">
                  <c:v>87.975789886411462</c:v>
                </c:pt>
                <c:pt idx="4">
                  <c:v>87.832239146230407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0259-4A38-BD6C-0BA7249B57DC}"/>
            </c:ext>
          </c:extLst>
        </c:ser>
        <c:ser>
          <c:idx val="1"/>
          <c:order val="1"/>
          <c:tx>
            <c:strRef>
              <c:f>グラフ作成用!$C$24</c:f>
              <c:strCache>
                <c:ptCount val="1"/>
                <c:pt idx="0">
                  <c:v>シナリオ1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グラフ作成用!$A$25:$A$29</c:f>
              <c:numCache>
                <c:formatCode>General</c:formatCode>
                <c:ptCount val="5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f>グラフ作成用!$C$25:$C$29</c:f>
              <c:numCache>
                <c:formatCode>General</c:formatCode>
                <c:ptCount val="5"/>
                <c:pt idx="0">
                  <c:v>78.783435162773898</c:v>
                </c:pt>
                <c:pt idx="1">
                  <c:v>88.304168489581173</c:v>
                </c:pt>
                <c:pt idx="2">
                  <c:v>69.669244214791519</c:v>
                </c:pt>
                <c:pt idx="3">
                  <c:v>46.121125961789765</c:v>
                </c:pt>
                <c:pt idx="4">
                  <c:v>17.027288239303935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0259-4A38-BD6C-0BA7249B57DC}"/>
            </c:ext>
          </c:extLst>
        </c:ser>
        <c:ser>
          <c:idx val="2"/>
          <c:order val="2"/>
          <c:tx>
            <c:strRef>
              <c:f>グラフ作成用!$D$24</c:f>
              <c:strCache>
                <c:ptCount val="1"/>
                <c:pt idx="0">
                  <c:v>シナリオ2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グラフ作成用!$A$25:$A$29</c:f>
              <c:numCache>
                <c:formatCode>General</c:formatCode>
                <c:ptCount val="5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f>グラフ作成用!$D$25:$D$29</c:f>
              <c:numCache>
                <c:formatCode>General</c:formatCode>
                <c:ptCount val="5"/>
                <c:pt idx="0">
                  <c:v>78.783435162773898</c:v>
                </c:pt>
                <c:pt idx="1">
                  <c:v>88.304168489581173</c:v>
                </c:pt>
                <c:pt idx="2">
                  <c:v>73.19607686582529</c:v>
                </c:pt>
                <c:pt idx="3">
                  <c:v>52.148376625959138</c:v>
                </c:pt>
                <c:pt idx="4">
                  <c:v>20.890520298358474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0259-4A38-BD6C-0BA7249B5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1805535"/>
        <c:axId val="264390191"/>
      </c:lineChart>
      <c:catAx>
        <c:axId val="1191805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64390191"/>
        <c:crosses val="autoZero"/>
        <c:auto val="1"/>
        <c:lblAlgn val="ctr"/>
        <c:lblOffset val="100"/>
        <c:noMultiLvlLbl val="0"/>
      </c:catAx>
      <c:valAx>
        <c:axId val="26439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輸入依存度</a:t>
                </a:r>
                <a:r>
                  <a:rPr lang="ja-JP" altLang="en-US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</a:rPr>
                  <a:t>（</a:t>
                </a:r>
                <a:r>
                  <a:rPr lang="en-US" altLang="ja-JP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</a:rPr>
                  <a:t>%</a:t>
                </a:r>
                <a:r>
                  <a:rPr lang="ja-JP" altLang="en-US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</a:rPr>
                  <a:t>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91805535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b="1"/>
              <a:t>発電コスト（</a:t>
            </a:r>
            <a:r>
              <a:rPr lang="en-US" altLang="ja-JP" b="1"/>
              <a:t>LCOE</a:t>
            </a:r>
            <a:r>
              <a:rPr lang="ja-JP" altLang="en-US" b="1"/>
              <a:t>）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グラフ作成用!$B$17</c:f>
              <c:strCache>
                <c:ptCount val="1"/>
                <c:pt idx="0">
                  <c:v>ベースライン</c:v>
                </c:pt>
              </c:strCache>
            </c:strRef>
          </c:tx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グラフ作成用!$A$18:$A$22</c:f>
              <c:numCache>
                <c:formatCode>General</c:formatCode>
                <c:ptCount val="5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f>グラフ作成用!$B$18:$B$22</c:f>
              <c:numCache>
                <c:formatCode>General</c:formatCode>
                <c:ptCount val="5"/>
                <c:pt idx="0">
                  <c:v>10.202671385469241</c:v>
                </c:pt>
                <c:pt idx="1">
                  <c:v>10.093993459056732</c:v>
                </c:pt>
                <c:pt idx="2">
                  <c:v>10.09399345905673</c:v>
                </c:pt>
                <c:pt idx="3">
                  <c:v>10.093993459056732</c:v>
                </c:pt>
                <c:pt idx="4">
                  <c:v>10.093993459056733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4B-44C7-A4FC-CF72C69D8C4B}"/>
            </c:ext>
          </c:extLst>
        </c:ser>
        <c:ser>
          <c:idx val="1"/>
          <c:order val="1"/>
          <c:tx>
            <c:strRef>
              <c:f>グラフ作成用!$C$17</c:f>
              <c:strCache>
                <c:ptCount val="1"/>
                <c:pt idx="0">
                  <c:v>シナリオ1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グラフ作成用!$A$18:$A$22</c:f>
              <c:numCache>
                <c:formatCode>General</c:formatCode>
                <c:ptCount val="5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f>グラフ作成用!$C$18:$C$22</c:f>
              <c:numCache>
                <c:formatCode>General</c:formatCode>
                <c:ptCount val="5"/>
                <c:pt idx="0">
                  <c:v>10.202671385469241</c:v>
                </c:pt>
                <c:pt idx="1">
                  <c:v>10.093993459056732</c:v>
                </c:pt>
                <c:pt idx="2">
                  <c:v>13.7043569344047</c:v>
                </c:pt>
                <c:pt idx="3">
                  <c:v>17.314720409752628</c:v>
                </c:pt>
                <c:pt idx="4">
                  <c:v>20.925083885100566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4B-44C7-A4FC-CF72C69D8C4B}"/>
            </c:ext>
          </c:extLst>
        </c:ser>
        <c:ser>
          <c:idx val="2"/>
          <c:order val="2"/>
          <c:tx>
            <c:strRef>
              <c:f>グラフ作成用!$D$17</c:f>
              <c:strCache>
                <c:ptCount val="1"/>
                <c:pt idx="0">
                  <c:v>シナリオ2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グラフ作成用!$A$18:$A$22</c:f>
              <c:numCache>
                <c:formatCode>General</c:formatCode>
                <c:ptCount val="5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f>グラフ作成用!$D$18:$D$22</c:f>
              <c:numCache>
                <c:formatCode>General</c:formatCode>
                <c:ptCount val="5"/>
                <c:pt idx="0">
                  <c:v>10.202671385469241</c:v>
                </c:pt>
                <c:pt idx="1">
                  <c:v>10.093993459056732</c:v>
                </c:pt>
                <c:pt idx="2">
                  <c:v>11.154268672170637</c:v>
                </c:pt>
                <c:pt idx="3">
                  <c:v>12.214543885284558</c:v>
                </c:pt>
                <c:pt idx="4">
                  <c:v>13.274819098398471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4B-44C7-A4FC-CF72C69D8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1805535"/>
        <c:axId val="264390191"/>
      </c:lineChart>
      <c:catAx>
        <c:axId val="1191805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64390191"/>
        <c:crosses val="autoZero"/>
        <c:auto val="1"/>
        <c:lblAlgn val="ctr"/>
        <c:lblOffset val="100"/>
        <c:noMultiLvlLbl val="0"/>
      </c:catAx>
      <c:valAx>
        <c:axId val="26439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 sz="1000" b="0" i="0" u="none" strike="noStrike" baseline="0">
                    <a:effectLst/>
                  </a:rPr>
                  <a:t>均等化発電原価</a:t>
                </a:r>
                <a:r>
                  <a:rPr lang="ja-JP" altLang="en-US" sz="1000" b="0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（円</a:t>
                </a:r>
                <a:r>
                  <a:rPr lang="en-US" altLang="ja-JP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</a:rPr>
                  <a:t>/kWh</a:t>
                </a:r>
                <a:r>
                  <a:rPr lang="ja-JP" altLang="en-US" sz="1000" b="0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）</a:t>
                </a:r>
                <a:endParaRPr lang="ja-JP" altLang="en-US" b="0">
                  <a:latin typeface="+mn-ea"/>
                  <a:ea typeface="+mn-ea"/>
                </a:endParaRP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91805535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最終エネルギー消費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[1]グラフ作成用!$AB$2</c:f>
              <c:strCache>
                <c:ptCount val="1"/>
                <c:pt idx="0">
                  <c:v>石炭</c:v>
                </c:pt>
              </c:strCache>
            </c:strRef>
          </c:tx>
          <c:spPr>
            <a:solidFill>
              <a:srgbClr val="7F7F7F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[1]グラフ作成用!$AB$3:$AB$7</c:f>
              <c:numCache>
                <c:formatCode>General</c:formatCode>
                <c:ptCount val="5"/>
                <c:pt idx="0">
                  <c:v>1.7935580039863157</c:v>
                </c:pt>
                <c:pt idx="1">
                  <c:v>1.4042102444216913</c:v>
                </c:pt>
                <c:pt idx="2">
                  <c:v>1.7286593033174815</c:v>
                </c:pt>
                <c:pt idx="3">
                  <c:v>1.7305356060748225</c:v>
                </c:pt>
                <c:pt idx="4">
                  <c:v>1.7305356060748225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D7-4CEC-A8A4-3970F8C09131}"/>
            </c:ext>
          </c:extLst>
        </c:ser>
        <c:ser>
          <c:idx val="1"/>
          <c:order val="1"/>
          <c:tx>
            <c:strRef>
              <c:f>[1]グラフ作成用!$AC$2</c:f>
              <c:strCache>
                <c:ptCount val="1"/>
                <c:pt idx="0">
                  <c:v>石油</c:v>
                </c:pt>
              </c:strCache>
            </c:strRef>
          </c:tx>
          <c:spPr>
            <a:solidFill>
              <a:srgbClr val="F19D2D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[1]グラフ作成用!$AC$3:$AC$7</c:f>
              <c:numCache>
                <c:formatCode>General</c:formatCode>
                <c:ptCount val="5"/>
                <c:pt idx="0">
                  <c:v>5.3540691272396712</c:v>
                </c:pt>
                <c:pt idx="1">
                  <c:v>4.1740209458227868</c:v>
                </c:pt>
                <c:pt idx="2">
                  <c:v>4.0460555178252156</c:v>
                </c:pt>
                <c:pt idx="3">
                  <c:v>4.0730789784976738</c:v>
                </c:pt>
                <c:pt idx="4">
                  <c:v>4.0730789784976738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D7-4CEC-A8A4-3970F8C09131}"/>
            </c:ext>
          </c:extLst>
        </c:ser>
        <c:ser>
          <c:idx val="2"/>
          <c:order val="2"/>
          <c:tx>
            <c:strRef>
              <c:f>[1]グラフ作成用!$AD$2</c:f>
              <c:strCache>
                <c:ptCount val="1"/>
                <c:pt idx="0">
                  <c:v>天然ガス</c:v>
                </c:pt>
              </c:strCache>
            </c:strRef>
          </c:tx>
          <c:spPr>
            <a:solidFill>
              <a:srgbClr val="F2E492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[1]グラフ作成用!$AD$3:$AD$7</c:f>
              <c:numCache>
                <c:formatCode>General</c:formatCode>
                <c:ptCount val="5"/>
                <c:pt idx="0">
                  <c:v>1.2062087969127833</c:v>
                </c:pt>
                <c:pt idx="1">
                  <c:v>1.1189233858212027</c:v>
                </c:pt>
                <c:pt idx="2">
                  <c:v>1.2356808259875667</c:v>
                </c:pt>
                <c:pt idx="3">
                  <c:v>1.2634022121975244</c:v>
                </c:pt>
                <c:pt idx="4">
                  <c:v>1.2634022121975244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D7-4CEC-A8A4-3970F8C09131}"/>
            </c:ext>
          </c:extLst>
        </c:ser>
        <c:ser>
          <c:idx val="3"/>
          <c:order val="3"/>
          <c:tx>
            <c:strRef>
              <c:f>[1]グラフ作成用!$AE$2</c:f>
              <c:strCache>
                <c:ptCount val="1"/>
                <c:pt idx="0">
                  <c:v>バイオマス</c:v>
                </c:pt>
              </c:strCache>
            </c:strRef>
          </c:tx>
          <c:spPr>
            <a:solidFill>
              <a:srgbClr val="B8F17F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[1]グラフ作成用!$AE$3:$AE$7</c:f>
              <c:numCache>
                <c:formatCode>General</c:formatCode>
                <c:ptCount val="5"/>
                <c:pt idx="0">
                  <c:v>0.20418016053948937</c:v>
                </c:pt>
                <c:pt idx="1">
                  <c:v>0.2320119889698635</c:v>
                </c:pt>
                <c:pt idx="2">
                  <c:v>0.27889491081018242</c:v>
                </c:pt>
                <c:pt idx="3">
                  <c:v>0.24965635460671315</c:v>
                </c:pt>
                <c:pt idx="4">
                  <c:v>0.24965635460671315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D7-4CEC-A8A4-3970F8C09131}"/>
            </c:ext>
          </c:extLst>
        </c:ser>
        <c:ser>
          <c:idx val="4"/>
          <c:order val="4"/>
          <c:tx>
            <c:strRef>
              <c:f>[1]グラフ作成用!$AF$2</c:f>
              <c:strCache>
                <c:ptCount val="1"/>
                <c:pt idx="0">
                  <c:v>電力</c:v>
                </c:pt>
              </c:strCache>
            </c:strRef>
          </c:tx>
          <c:spPr>
            <a:solidFill>
              <a:srgbClr val="B0C4DE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[1]グラフ作成用!$AF$3:$AF$7</c:f>
              <c:numCache>
                <c:formatCode>General</c:formatCode>
                <c:ptCount val="5"/>
                <c:pt idx="0">
                  <c:v>3.7404319113217492</c:v>
                </c:pt>
                <c:pt idx="1">
                  <c:v>3.2738004349644645</c:v>
                </c:pt>
                <c:pt idx="2">
                  <c:v>3.662467371948483</c:v>
                </c:pt>
                <c:pt idx="3">
                  <c:v>3.642344479553759</c:v>
                </c:pt>
                <c:pt idx="4">
                  <c:v>3.642344479553759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BD7-4CEC-A8A4-3970F8C091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5130079"/>
        <c:axId val="1765127199"/>
      </c:barChart>
      <c:catAx>
        <c:axId val="17651300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5127199"/>
        <c:crosses val="autoZero"/>
        <c:auto val="1"/>
        <c:lblAlgn val="ctr"/>
        <c:lblOffset val="100"/>
        <c:noMultiLvlLbl val="0"/>
      </c:catAx>
      <c:valAx>
        <c:axId val="176512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ja-JP" altLang="en-US" b="0"/>
                  <a:t>最終エネルギー消費（</a:t>
                </a:r>
                <a:r>
                  <a:rPr lang="en-US" altLang="ja-JP" b="0"/>
                  <a:t>EJ/</a:t>
                </a:r>
                <a:r>
                  <a:rPr lang="ja-JP" altLang="en-US" b="0"/>
                  <a:t>年）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5130079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zero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最終エネルギー消費（業務部門）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[1]グラフ作成用!$AQ$2</c:f>
              <c:strCache>
                <c:ptCount val="1"/>
                <c:pt idx="0">
                  <c:v>石炭</c:v>
                </c:pt>
              </c:strCache>
            </c:strRef>
          </c:tx>
          <c:spPr>
            <a:solidFill>
              <a:srgbClr val="7F7F7F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[1]グラフ作成用!$AQ$3:$AQ$7</c:f>
              <c:numCache>
                <c:formatCode>General</c:formatCode>
                <c:ptCount val="5"/>
                <c:pt idx="0">
                  <c:v>1.0243179797963074E-2</c:v>
                </c:pt>
                <c:pt idx="1">
                  <c:v>5.2518227807806907E-3</c:v>
                </c:pt>
                <c:pt idx="2">
                  <c:v>6.4665753913781682E-3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79-4270-BE0E-C0A95E2619CA}"/>
            </c:ext>
          </c:extLst>
        </c:ser>
        <c:ser>
          <c:idx val="1"/>
          <c:order val="1"/>
          <c:tx>
            <c:strRef>
              <c:f>[1]グラフ作成用!$AR$2</c:f>
              <c:strCache>
                <c:ptCount val="1"/>
                <c:pt idx="0">
                  <c:v>石油</c:v>
                </c:pt>
              </c:strCache>
            </c:strRef>
          </c:tx>
          <c:spPr>
            <a:solidFill>
              <a:srgbClr val="F19D2D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[1]グラフ作成用!$AR$3:$AR$7</c:f>
              <c:numCache>
                <c:formatCode>General</c:formatCode>
                <c:ptCount val="5"/>
                <c:pt idx="0">
                  <c:v>0.54780723886409621</c:v>
                </c:pt>
                <c:pt idx="1">
                  <c:v>0.45773392623303627</c:v>
                </c:pt>
                <c:pt idx="2">
                  <c:v>0.56360830643593385</c:v>
                </c:pt>
                <c:pt idx="3">
                  <c:v>0.57535353260552935</c:v>
                </c:pt>
                <c:pt idx="4">
                  <c:v>0.57535353260552935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79-4270-BE0E-C0A95E2619CA}"/>
            </c:ext>
          </c:extLst>
        </c:ser>
        <c:ser>
          <c:idx val="2"/>
          <c:order val="2"/>
          <c:tx>
            <c:strRef>
              <c:f>[1]グラフ作成用!$AS$2</c:f>
              <c:strCache>
                <c:ptCount val="1"/>
                <c:pt idx="0">
                  <c:v>天然ガス</c:v>
                </c:pt>
              </c:strCache>
            </c:strRef>
          </c:tx>
          <c:spPr>
            <a:solidFill>
              <a:srgbClr val="F2E492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[1]グラフ作成用!$AS$3:$AS$7</c:f>
              <c:numCache>
                <c:formatCode>General</c:formatCode>
                <c:ptCount val="5"/>
                <c:pt idx="0">
                  <c:v>0.36094585685184333</c:v>
                </c:pt>
                <c:pt idx="1">
                  <c:v>0.302286655691762</c:v>
                </c:pt>
                <c:pt idx="2">
                  <c:v>0.37220590458457464</c:v>
                </c:pt>
                <c:pt idx="3">
                  <c:v>0.38356902173701957</c:v>
                </c:pt>
                <c:pt idx="4">
                  <c:v>0.38356902173701957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79-4270-BE0E-C0A95E2619CA}"/>
            </c:ext>
          </c:extLst>
        </c:ser>
        <c:ser>
          <c:idx val="3"/>
          <c:order val="3"/>
          <c:tx>
            <c:strRef>
              <c:f>[1]グラフ作成用!$AT$2</c:f>
              <c:strCache>
                <c:ptCount val="1"/>
                <c:pt idx="0">
                  <c:v>バイオマス</c:v>
                </c:pt>
              </c:strCache>
            </c:strRef>
          </c:tx>
          <c:spPr>
            <a:solidFill>
              <a:srgbClr val="B8F17F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[1]グラフ作成用!$AT$3:$AT$7</c:f>
              <c:numCache>
                <c:formatCode>General</c:formatCode>
                <c:ptCount val="5"/>
                <c:pt idx="0">
                  <c:v>5.5761227810565077E-2</c:v>
                </c:pt>
                <c:pt idx="1">
                  <c:v>7.31609496673198E-2</c:v>
                </c:pt>
                <c:pt idx="2">
                  <c:v>9.0083160928408151E-2</c:v>
                </c:pt>
                <c:pt idx="3">
                  <c:v>7.1919191575690974E-2</c:v>
                </c:pt>
                <c:pt idx="4">
                  <c:v>7.1919191575690974E-2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79-4270-BE0E-C0A95E2619CA}"/>
            </c:ext>
          </c:extLst>
        </c:ser>
        <c:ser>
          <c:idx val="4"/>
          <c:order val="4"/>
          <c:tx>
            <c:strRef>
              <c:f>[1]グラフ作成用!$AU$2</c:f>
              <c:strCache>
                <c:ptCount val="1"/>
                <c:pt idx="0">
                  <c:v>電力</c:v>
                </c:pt>
              </c:strCache>
            </c:strRef>
          </c:tx>
          <c:spPr>
            <a:solidFill>
              <a:srgbClr val="B0C4DE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[1]グラフ作成用!$AU$3:$AU$7</c:f>
              <c:numCache>
                <c:formatCode>General</c:formatCode>
                <c:ptCount val="5"/>
                <c:pt idx="0">
                  <c:v>1.2272144966755287</c:v>
                </c:pt>
                <c:pt idx="1">
                  <c:v>1.108536645627096</c:v>
                </c:pt>
                <c:pt idx="2">
                  <c:v>1.3649424385160769</c:v>
                </c:pt>
                <c:pt idx="3">
                  <c:v>1.3664646399381326</c:v>
                </c:pt>
                <c:pt idx="4">
                  <c:v>1.3664646399381326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79-4270-BE0E-C0A95E261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5130079"/>
        <c:axId val="1765127199"/>
      </c:barChart>
      <c:catAx>
        <c:axId val="17651300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5127199"/>
        <c:crosses val="autoZero"/>
        <c:auto val="1"/>
        <c:lblAlgn val="ctr"/>
        <c:lblOffset val="100"/>
        <c:noMultiLvlLbl val="0"/>
      </c:catAx>
      <c:valAx>
        <c:axId val="176512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ja-JP" altLang="en-US" sz="1000" b="0" i="0" u="none" strike="noStrike" kern="1200" baseline="0">
                    <a:solidFill>
                      <a:sysClr val="windowText" lastClr="000000"/>
                    </a:solidFill>
                  </a:rPr>
                  <a:t>最終エネルギー消費（</a:t>
                </a:r>
                <a:r>
                  <a:rPr lang="en-US" altLang="ja-JP" sz="1000" b="0" i="0" u="none" strike="noStrike" kern="1200" baseline="0">
                    <a:solidFill>
                      <a:sysClr val="windowText" lastClr="000000"/>
                    </a:solidFill>
                  </a:rPr>
                  <a:t>EJ/</a:t>
                </a:r>
                <a:r>
                  <a:rPr lang="ja-JP" altLang="en-US" sz="1000" b="0" i="0" u="none" strike="noStrike" kern="1200" baseline="0">
                    <a:solidFill>
                      <a:sysClr val="windowText" lastClr="000000"/>
                    </a:solidFill>
                  </a:rPr>
                  <a:t>年）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5130079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zero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最終エネルギー消費（家庭部門）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[1]グラフ作成用!$AV$2</c:f>
              <c:strCache>
                <c:ptCount val="1"/>
                <c:pt idx="0">
                  <c:v>石炭</c:v>
                </c:pt>
              </c:strCache>
            </c:strRef>
          </c:tx>
          <c:spPr>
            <a:solidFill>
              <a:srgbClr val="7F7F7F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[1]グラフ作成用!$AV$3:$AV$7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7D-4563-B2EA-507B261C576A}"/>
            </c:ext>
          </c:extLst>
        </c:ser>
        <c:ser>
          <c:idx val="1"/>
          <c:order val="1"/>
          <c:tx>
            <c:strRef>
              <c:f>[1]グラフ作成用!$AW$2</c:f>
              <c:strCache>
                <c:ptCount val="1"/>
                <c:pt idx="0">
                  <c:v>石油</c:v>
                </c:pt>
              </c:strCache>
            </c:strRef>
          </c:tx>
          <c:spPr>
            <a:solidFill>
              <a:srgbClr val="F19D2D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[1]グラフ作成用!$AW$3:$AW$7</c:f>
              <c:numCache>
                <c:formatCode>General</c:formatCode>
                <c:ptCount val="5"/>
                <c:pt idx="0">
                  <c:v>0.61781349273283348</c:v>
                </c:pt>
                <c:pt idx="1">
                  <c:v>0.4938491389528698</c:v>
                </c:pt>
                <c:pt idx="2">
                  <c:v>0.42973494035845972</c:v>
                </c:pt>
                <c:pt idx="3">
                  <c:v>0.43399565810794716</c:v>
                </c:pt>
                <c:pt idx="4">
                  <c:v>0.43399565810794716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7D-4563-B2EA-507B261C576A}"/>
            </c:ext>
          </c:extLst>
        </c:ser>
        <c:ser>
          <c:idx val="2"/>
          <c:order val="2"/>
          <c:tx>
            <c:strRef>
              <c:f>[1]グラフ作成用!$AX$2</c:f>
              <c:strCache>
                <c:ptCount val="1"/>
                <c:pt idx="0">
                  <c:v>天然ガス</c:v>
                </c:pt>
              </c:strCache>
            </c:strRef>
          </c:tx>
          <c:spPr>
            <a:solidFill>
              <a:srgbClr val="F2E492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[1]グラフ作成用!$AX$3:$AX$7</c:f>
              <c:numCache>
                <c:formatCode>General</c:formatCode>
                <c:ptCount val="5"/>
                <c:pt idx="0">
                  <c:v>0.38804351328087799</c:v>
                </c:pt>
                <c:pt idx="1">
                  <c:v>0.39201209505924012</c:v>
                </c:pt>
                <c:pt idx="2">
                  <c:v>0.34111893896843343</c:v>
                </c:pt>
                <c:pt idx="3">
                  <c:v>0.33755217852840336</c:v>
                </c:pt>
                <c:pt idx="4">
                  <c:v>0.33755217852840336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7D-4563-B2EA-507B261C576A}"/>
            </c:ext>
          </c:extLst>
        </c:ser>
        <c:ser>
          <c:idx val="3"/>
          <c:order val="3"/>
          <c:tx>
            <c:strRef>
              <c:f>[1]グラフ作成用!$AY$2</c:f>
              <c:strCache>
                <c:ptCount val="1"/>
                <c:pt idx="0">
                  <c:v>バイオマス</c:v>
                </c:pt>
              </c:strCache>
            </c:strRef>
          </c:tx>
          <c:spPr>
            <a:solidFill>
              <a:srgbClr val="B8F17F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[1]グラフ作成用!$AY$3:$AY$7</c:f>
              <c:numCache>
                <c:formatCode>General</c:formatCode>
                <c:ptCount val="5"/>
                <c:pt idx="0">
                  <c:v>4.0687802846971861E-4</c:v>
                </c:pt>
                <c:pt idx="1">
                  <c:v>3.4182951194402361E-4</c:v>
                </c:pt>
                <c:pt idx="2">
                  <c:v>2.9745133349730373E-4</c:v>
                </c:pt>
                <c:pt idx="3">
                  <c:v>2.7883794688587406E-18</c:v>
                </c:pt>
                <c:pt idx="4">
                  <c:v>2.7883794688587406E-18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7D-4563-B2EA-507B261C576A}"/>
            </c:ext>
          </c:extLst>
        </c:ser>
        <c:ser>
          <c:idx val="4"/>
          <c:order val="4"/>
          <c:tx>
            <c:strRef>
              <c:f>[1]グラフ作成用!$AZ$2</c:f>
              <c:strCache>
                <c:ptCount val="1"/>
                <c:pt idx="0">
                  <c:v>電力</c:v>
                </c:pt>
              </c:strCache>
            </c:strRef>
          </c:tx>
          <c:spPr>
            <a:solidFill>
              <a:srgbClr val="B0C4DE"/>
            </a:solidFill>
            <a:ln w="25400">
              <a:noFill/>
            </a:ln>
            <a:effectLst/>
          </c:spPr>
          <c:invertIfNegative val="0"/>
          <c:cat>
            <c:strRef>
              <c:f>[1]グラフ作成用!$A$3:$A$7</c:f>
              <c:strCache>
                <c:ptCount val="5"/>
                <c:pt idx="0">
                  <c:v>2010</c:v>
                </c:pt>
                <c:pt idx="1">
                  <c:v>2020</c:v>
                </c:pt>
                <c:pt idx="2">
                  <c:v>ベースライン
（2050年）</c:v>
                </c:pt>
                <c:pt idx="3">
                  <c:v>シナリオ1
（2050年）</c:v>
                </c:pt>
                <c:pt idx="4">
                  <c:v>シナリオ2
（2050年）</c:v>
                </c:pt>
              </c:strCache>
            </c:strRef>
          </c:cat>
          <c:val>
            <c:numRef>
              <c:f>[1]グラフ作成用!$AZ$3:$AZ$7</c:f>
              <c:numCache>
                <c:formatCode>General</c:formatCode>
                <c:ptCount val="5"/>
                <c:pt idx="0">
                  <c:v>1.0839281159578253</c:v>
                </c:pt>
                <c:pt idx="1">
                  <c:v>0.95755293647594575</c:v>
                </c:pt>
                <c:pt idx="2">
                  <c:v>0.83323817252990939</c:v>
                </c:pt>
                <c:pt idx="3">
                  <c:v>0.8358434896893796</c:v>
                </c:pt>
                <c:pt idx="4">
                  <c:v>0.8358434896893796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D7D-4563-B2EA-507B261C5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5130079"/>
        <c:axId val="1765127199"/>
      </c:barChart>
      <c:catAx>
        <c:axId val="17651300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5127199"/>
        <c:crosses val="autoZero"/>
        <c:auto val="1"/>
        <c:lblAlgn val="ctr"/>
        <c:lblOffset val="100"/>
        <c:noMultiLvlLbl val="0"/>
      </c:catAx>
      <c:valAx>
        <c:axId val="176512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ja-JP" altLang="en-US" sz="1000" b="0" i="0" u="none" strike="noStrike" kern="1200" baseline="0">
                    <a:solidFill>
                      <a:sysClr val="windowText" lastClr="000000"/>
                    </a:solidFill>
                  </a:rPr>
                  <a:t>最終エネルギー消費（</a:t>
                </a:r>
                <a:r>
                  <a:rPr lang="en-US" altLang="ja-JP" sz="1000" b="0" i="0" u="none" strike="noStrike" kern="1200" baseline="0">
                    <a:solidFill>
                      <a:sysClr val="windowText" lastClr="000000"/>
                    </a:solidFill>
                  </a:rPr>
                  <a:t>EJ/</a:t>
                </a:r>
                <a:r>
                  <a:rPr lang="ja-JP" altLang="en-US" sz="1000" b="0" i="0" u="none" strike="noStrike" kern="1200" baseline="0">
                    <a:solidFill>
                      <a:sysClr val="windowText" lastClr="000000"/>
                    </a:solidFill>
                  </a:rPr>
                  <a:t>年）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5130079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zero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家庭のエネルギー関連支出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[1]グラフ作成用!$B$31</c:f>
              <c:strCache>
                <c:ptCount val="1"/>
                <c:pt idx="0">
                  <c:v>ベースライン</c:v>
                </c:pt>
              </c:strCache>
            </c:strRef>
          </c:tx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[1]グラフ作成用!$A$32:$A$36</c:f>
              <c:numCache>
                <c:formatCode>General</c:formatCode>
                <c:ptCount val="5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f>[1]グラフ作成用!$B$32:$B$36</c:f>
              <c:numCache>
                <c:formatCode>General</c:formatCode>
                <c:ptCount val="5"/>
                <c:pt idx="0">
                  <c:v>70.943107201375042</c:v>
                </c:pt>
                <c:pt idx="1">
                  <c:v>76.403160940504492</c:v>
                </c:pt>
                <c:pt idx="2">
                  <c:v>76.403160940504478</c:v>
                </c:pt>
                <c:pt idx="3">
                  <c:v>76.403160940504506</c:v>
                </c:pt>
                <c:pt idx="4">
                  <c:v>76.403160940504492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19-4E12-9D63-67D269C28053}"/>
            </c:ext>
          </c:extLst>
        </c:ser>
        <c:ser>
          <c:idx val="1"/>
          <c:order val="1"/>
          <c:tx>
            <c:strRef>
              <c:f>[1]グラフ作成用!$C$31</c:f>
              <c:strCache>
                <c:ptCount val="1"/>
                <c:pt idx="0">
                  <c:v>シナリオ1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[1]グラフ作成用!$A$32:$A$36</c:f>
              <c:numCache>
                <c:formatCode>General</c:formatCode>
                <c:ptCount val="5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f>[1]グラフ作成用!$C$32:$C$36</c:f>
              <c:numCache>
                <c:formatCode>General</c:formatCode>
                <c:ptCount val="5"/>
                <c:pt idx="0">
                  <c:v>70.943107201375042</c:v>
                </c:pt>
                <c:pt idx="1">
                  <c:v>76.403160940504492</c:v>
                </c:pt>
                <c:pt idx="2">
                  <c:v>76.486715147663233</c:v>
                </c:pt>
                <c:pt idx="3">
                  <c:v>76.570339720997623</c:v>
                </c:pt>
                <c:pt idx="4">
                  <c:v>76.654034660507619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19-4E12-9D63-67D269C28053}"/>
            </c:ext>
          </c:extLst>
        </c:ser>
        <c:ser>
          <c:idx val="2"/>
          <c:order val="2"/>
          <c:tx>
            <c:strRef>
              <c:f>[1]グラフ作成用!$D$31</c:f>
              <c:strCache>
                <c:ptCount val="1"/>
                <c:pt idx="0">
                  <c:v>シナリオ2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[1]グラフ作成用!$A$32:$A$36</c:f>
              <c:numCache>
                <c:formatCode>General</c:formatCode>
                <c:ptCount val="5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f>[1]グラフ作成用!$D$32:$D$36</c:f>
              <c:numCache>
                <c:formatCode>General</c:formatCode>
                <c:ptCount val="5"/>
                <c:pt idx="0">
                  <c:v>70.943107201375042</c:v>
                </c:pt>
                <c:pt idx="1">
                  <c:v>76.403160940504492</c:v>
                </c:pt>
                <c:pt idx="2">
                  <c:v>76.486715147663233</c:v>
                </c:pt>
                <c:pt idx="3">
                  <c:v>76.570339720997623</c:v>
                </c:pt>
                <c:pt idx="4">
                  <c:v>76.654034660507619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19-4E12-9D63-67D269C28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1805535"/>
        <c:axId val="264390191"/>
      </c:lineChart>
      <c:catAx>
        <c:axId val="1191805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64390191"/>
        <c:crosses val="autoZero"/>
        <c:auto val="1"/>
        <c:lblAlgn val="ctr"/>
        <c:lblOffset val="100"/>
        <c:noMultiLvlLbl val="0"/>
      </c:catAx>
      <c:valAx>
        <c:axId val="26439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/>
                </a:pPr>
                <a:r>
                  <a:rPr lang="ja-JP" altLang="en-US" sz="1000" b="0" i="0" u="none" strike="noStrike" kern="1200" baseline="0">
                    <a:solidFill>
                      <a:sysClr val="windowText" lastClr="000000"/>
                    </a:solidFill>
                  </a:rPr>
                  <a:t>エネルギー関連支出額（千円</a:t>
                </a:r>
                <a:r>
                  <a:rPr lang="en-US" altLang="ja-JP" sz="1000" b="0" i="0" u="none" strike="noStrike" kern="1200" baseline="0">
                    <a:solidFill>
                      <a:sysClr val="windowText" lastClr="000000"/>
                    </a:solidFill>
                  </a:rPr>
                  <a:t>/</a:t>
                </a:r>
                <a:r>
                  <a:rPr lang="ja-JP" altLang="en-US" sz="1000" b="0" i="0" u="none" strike="noStrike" kern="1200" baseline="0">
                    <a:solidFill>
                      <a:sysClr val="windowText" lastClr="000000"/>
                    </a:solidFill>
                  </a:rPr>
                  <a:t>人）</a:t>
                </a:r>
                <a:endParaRPr lang="ja-JP" altLang="en-US" sz="1000" b="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91805535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12" Type="http://schemas.openxmlformats.org/officeDocument/2006/relationships/chart" Target="../charts/chart24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11" Type="http://schemas.openxmlformats.org/officeDocument/2006/relationships/chart" Target="../charts/chart23.xml"/><Relationship Id="rId5" Type="http://schemas.openxmlformats.org/officeDocument/2006/relationships/chart" Target="../charts/chart17.xml"/><Relationship Id="rId10" Type="http://schemas.openxmlformats.org/officeDocument/2006/relationships/chart" Target="../charts/chart22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19751</xdr:colOff>
      <xdr:row>18</xdr:row>
      <xdr:rowOff>65603</xdr:rowOff>
    </xdr:from>
    <xdr:to>
      <xdr:col>16</xdr:col>
      <xdr:colOff>304140</xdr:colOff>
      <xdr:row>35</xdr:row>
      <xdr:rowOff>80818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AA7DCF1-1EA9-4989-9401-9275A8CB07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56490</xdr:colOff>
      <xdr:row>18</xdr:row>
      <xdr:rowOff>56078</xdr:rowOff>
    </xdr:from>
    <xdr:to>
      <xdr:col>23</xdr:col>
      <xdr:colOff>513690</xdr:colOff>
      <xdr:row>35</xdr:row>
      <xdr:rowOff>80818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A0373177-9CD4-4C4B-B1D9-68A2F75328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56490</xdr:colOff>
      <xdr:row>18</xdr:row>
      <xdr:rowOff>56078</xdr:rowOff>
    </xdr:from>
    <xdr:to>
      <xdr:col>30</xdr:col>
      <xdr:colOff>513690</xdr:colOff>
      <xdr:row>35</xdr:row>
      <xdr:rowOff>92363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D276BEE9-DFFA-4EEB-AC74-34A03385CF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4165</xdr:colOff>
      <xdr:row>36</xdr:row>
      <xdr:rowOff>65602</xdr:rowOff>
    </xdr:from>
    <xdr:to>
      <xdr:col>16</xdr:col>
      <xdr:colOff>288554</xdr:colOff>
      <xdr:row>51</xdr:row>
      <xdr:rowOff>80158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22283880-FDDF-426F-AFEB-219DFF0BF6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21854</xdr:colOff>
      <xdr:row>36</xdr:row>
      <xdr:rowOff>56077</xdr:rowOff>
    </xdr:from>
    <xdr:to>
      <xdr:col>23</xdr:col>
      <xdr:colOff>479054</xdr:colOff>
      <xdr:row>51</xdr:row>
      <xdr:rowOff>70633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D81459A3-7468-4DF2-BFEE-3AA8714D4D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40904</xdr:colOff>
      <xdr:row>36</xdr:row>
      <xdr:rowOff>65602</xdr:rowOff>
    </xdr:from>
    <xdr:to>
      <xdr:col>30</xdr:col>
      <xdr:colOff>498104</xdr:colOff>
      <xdr:row>51</xdr:row>
      <xdr:rowOff>80158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C014F5F8-1704-4F60-9B43-1B30AA66EA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30</xdr:col>
      <xdr:colOff>621433</xdr:colOff>
      <xdr:row>36</xdr:row>
      <xdr:rowOff>69273</xdr:rowOff>
    </xdr:from>
    <xdr:to>
      <xdr:col>37</xdr:col>
      <xdr:colOff>420543</xdr:colOff>
      <xdr:row>51</xdr:row>
      <xdr:rowOff>97848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69FD6DB2-0ABC-48A9-BFF5-E068CFA207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2062</xdr:colOff>
      <xdr:row>1</xdr:row>
      <xdr:rowOff>64078</xdr:rowOff>
    </xdr:from>
    <xdr:to>
      <xdr:col>16</xdr:col>
      <xdr:colOff>287812</xdr:colOff>
      <xdr:row>17</xdr:row>
      <xdr:rowOff>75676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8001C09D-8E11-4BFD-B6FA-9BD14D3FBF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56488</xdr:colOff>
      <xdr:row>1</xdr:row>
      <xdr:rowOff>57728</xdr:rowOff>
    </xdr:from>
    <xdr:to>
      <xdr:col>23</xdr:col>
      <xdr:colOff>520972</xdr:colOff>
      <xdr:row>17</xdr:row>
      <xdr:rowOff>70634</xdr:rowOff>
    </xdr:to>
    <xdr:graphicFrame macro="">
      <xdr:nvGraphicFramePr>
        <xdr:cNvPr id="10" name="グラフ 9">
          <a:extLst>
            <a:ext uri="{FF2B5EF4-FFF2-40B4-BE49-F238E27FC236}">
              <a16:creationId xmlns:a16="http://schemas.microsoft.com/office/drawing/2014/main" id="{29F2873E-ED2E-42EC-A718-F71FB67A98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0</xdr:colOff>
      <xdr:row>52</xdr:row>
      <xdr:rowOff>54428</xdr:rowOff>
    </xdr:from>
    <xdr:to>
      <xdr:col>16</xdr:col>
      <xdr:colOff>282575</xdr:colOff>
      <xdr:row>69</xdr:row>
      <xdr:rowOff>52419</xdr:rowOff>
    </xdr:to>
    <xdr:graphicFrame macro="">
      <xdr:nvGraphicFramePr>
        <xdr:cNvPr id="11" name="グラフ 10">
          <a:extLst>
            <a:ext uri="{FF2B5EF4-FFF2-40B4-BE49-F238E27FC236}">
              <a16:creationId xmlns:a16="http://schemas.microsoft.com/office/drawing/2014/main" id="{B6313D6B-FB53-437F-8504-93A2BA9508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13608</xdr:colOff>
      <xdr:row>52</xdr:row>
      <xdr:rowOff>54428</xdr:rowOff>
    </xdr:from>
    <xdr:to>
      <xdr:col>23</xdr:col>
      <xdr:colOff>497115</xdr:colOff>
      <xdr:row>69</xdr:row>
      <xdr:rowOff>42894</xdr:rowOff>
    </xdr:to>
    <xdr:graphicFrame macro="">
      <xdr:nvGraphicFramePr>
        <xdr:cNvPr id="12" name="グラフ 11">
          <a:extLst>
            <a:ext uri="{FF2B5EF4-FFF2-40B4-BE49-F238E27FC236}">
              <a16:creationId xmlns:a16="http://schemas.microsoft.com/office/drawing/2014/main" id="{9B188C3D-C770-4E76-8911-6C39FBC99B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24</xdr:col>
      <xdr:colOff>27215</xdr:colOff>
      <xdr:row>52</xdr:row>
      <xdr:rowOff>7257</xdr:rowOff>
    </xdr:from>
    <xdr:to>
      <xdr:col>30</xdr:col>
      <xdr:colOff>513897</xdr:colOff>
      <xdr:row>69</xdr:row>
      <xdr:rowOff>8423</xdr:rowOff>
    </xdr:to>
    <xdr:graphicFrame macro="">
      <xdr:nvGraphicFramePr>
        <xdr:cNvPr id="13" name="グラフ 12">
          <a:extLst>
            <a:ext uri="{FF2B5EF4-FFF2-40B4-BE49-F238E27FC236}">
              <a16:creationId xmlns:a16="http://schemas.microsoft.com/office/drawing/2014/main" id="{D8531075-D782-4ECC-B377-823E3BD60E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19751</xdr:colOff>
      <xdr:row>18</xdr:row>
      <xdr:rowOff>65603</xdr:rowOff>
    </xdr:from>
    <xdr:to>
      <xdr:col>16</xdr:col>
      <xdr:colOff>304140</xdr:colOff>
      <xdr:row>35</xdr:row>
      <xdr:rowOff>80818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9A9952F-2B0B-4DFC-80E4-DC322C6A75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56490</xdr:colOff>
      <xdr:row>18</xdr:row>
      <xdr:rowOff>56078</xdr:rowOff>
    </xdr:from>
    <xdr:to>
      <xdr:col>23</xdr:col>
      <xdr:colOff>513690</xdr:colOff>
      <xdr:row>35</xdr:row>
      <xdr:rowOff>80818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5B2AD2AA-9C01-4D55-93FA-CE8DB850CE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4165</xdr:colOff>
      <xdr:row>36</xdr:row>
      <xdr:rowOff>65602</xdr:rowOff>
    </xdr:from>
    <xdr:to>
      <xdr:col>16</xdr:col>
      <xdr:colOff>288554</xdr:colOff>
      <xdr:row>51</xdr:row>
      <xdr:rowOff>80158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97F08191-87C9-454D-A135-41AA9F28F3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21854</xdr:colOff>
      <xdr:row>36</xdr:row>
      <xdr:rowOff>56077</xdr:rowOff>
    </xdr:from>
    <xdr:to>
      <xdr:col>23</xdr:col>
      <xdr:colOff>479054</xdr:colOff>
      <xdr:row>51</xdr:row>
      <xdr:rowOff>70633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1EB08A83-94A3-400A-A254-30844BA7EF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2062</xdr:colOff>
      <xdr:row>1</xdr:row>
      <xdr:rowOff>64078</xdr:rowOff>
    </xdr:from>
    <xdr:to>
      <xdr:col>16</xdr:col>
      <xdr:colOff>287812</xdr:colOff>
      <xdr:row>17</xdr:row>
      <xdr:rowOff>75676</xdr:rowOff>
    </xdr:to>
    <xdr:graphicFrame macro="">
      <xdr:nvGraphicFramePr>
        <xdr:cNvPr id="10" name="グラフ 9">
          <a:extLst>
            <a:ext uri="{FF2B5EF4-FFF2-40B4-BE49-F238E27FC236}">
              <a16:creationId xmlns:a16="http://schemas.microsoft.com/office/drawing/2014/main" id="{74A7A018-BF39-455F-80EF-B76A982257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56488</xdr:colOff>
      <xdr:row>1</xdr:row>
      <xdr:rowOff>57728</xdr:rowOff>
    </xdr:from>
    <xdr:to>
      <xdr:col>23</xdr:col>
      <xdr:colOff>520972</xdr:colOff>
      <xdr:row>17</xdr:row>
      <xdr:rowOff>70634</xdr:rowOff>
    </xdr:to>
    <xdr:graphicFrame macro="">
      <xdr:nvGraphicFramePr>
        <xdr:cNvPr id="11" name="グラフ 10">
          <a:extLst>
            <a:ext uri="{FF2B5EF4-FFF2-40B4-BE49-F238E27FC236}">
              <a16:creationId xmlns:a16="http://schemas.microsoft.com/office/drawing/2014/main" id="{FAEF9D4F-2875-4329-A19F-A4DB885307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0</xdr:colOff>
      <xdr:row>52</xdr:row>
      <xdr:rowOff>54428</xdr:rowOff>
    </xdr:from>
    <xdr:to>
      <xdr:col>16</xdr:col>
      <xdr:colOff>282575</xdr:colOff>
      <xdr:row>69</xdr:row>
      <xdr:rowOff>52419</xdr:rowOff>
    </xdr:to>
    <xdr:graphicFrame macro="">
      <xdr:nvGraphicFramePr>
        <xdr:cNvPr id="12" name="グラフ 11">
          <a:extLst>
            <a:ext uri="{FF2B5EF4-FFF2-40B4-BE49-F238E27FC236}">
              <a16:creationId xmlns:a16="http://schemas.microsoft.com/office/drawing/2014/main" id="{1C884382-D94F-41A3-9D44-3FA0E6AED1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13608</xdr:colOff>
      <xdr:row>52</xdr:row>
      <xdr:rowOff>54428</xdr:rowOff>
    </xdr:from>
    <xdr:to>
      <xdr:col>23</xdr:col>
      <xdr:colOff>497115</xdr:colOff>
      <xdr:row>69</xdr:row>
      <xdr:rowOff>42894</xdr:rowOff>
    </xdr:to>
    <xdr:graphicFrame macro="">
      <xdr:nvGraphicFramePr>
        <xdr:cNvPr id="13" name="グラフ 12">
          <a:extLst>
            <a:ext uri="{FF2B5EF4-FFF2-40B4-BE49-F238E27FC236}">
              <a16:creationId xmlns:a16="http://schemas.microsoft.com/office/drawing/2014/main" id="{D0336268-015E-419E-BE4A-DEA0B56E62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29275</xdr:colOff>
      <xdr:row>18</xdr:row>
      <xdr:rowOff>0</xdr:rowOff>
    </xdr:from>
    <xdr:to>
      <xdr:col>29</xdr:col>
      <xdr:colOff>41382</xdr:colOff>
      <xdr:row>35</xdr:row>
      <xdr:rowOff>36285</xdr:rowOff>
    </xdr:to>
    <xdr:graphicFrame macro="">
      <xdr:nvGraphicFramePr>
        <xdr:cNvPr id="18" name="グラフ 17">
          <a:extLst>
            <a:ext uri="{FF2B5EF4-FFF2-40B4-BE49-F238E27FC236}">
              <a16:creationId xmlns:a16="http://schemas.microsoft.com/office/drawing/2014/main" id="{6A3A8FF9-C1A5-4AE3-843D-B824832E53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13689</xdr:colOff>
      <xdr:row>36</xdr:row>
      <xdr:rowOff>9524</xdr:rowOff>
    </xdr:from>
    <xdr:to>
      <xdr:col>29</xdr:col>
      <xdr:colOff>25796</xdr:colOff>
      <xdr:row>51</xdr:row>
      <xdr:rowOff>30430</xdr:rowOff>
    </xdr:to>
    <xdr:graphicFrame macro="">
      <xdr:nvGraphicFramePr>
        <xdr:cNvPr id="19" name="グラフ 18">
          <a:extLst>
            <a:ext uri="{FF2B5EF4-FFF2-40B4-BE49-F238E27FC236}">
              <a16:creationId xmlns:a16="http://schemas.microsoft.com/office/drawing/2014/main" id="{A84ED577-FE0E-422E-908A-2FF225862D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29</xdr:col>
      <xdr:colOff>149125</xdr:colOff>
      <xdr:row>36</xdr:row>
      <xdr:rowOff>13195</xdr:rowOff>
    </xdr:from>
    <xdr:to>
      <xdr:col>34</xdr:col>
      <xdr:colOff>589169</xdr:colOff>
      <xdr:row>51</xdr:row>
      <xdr:rowOff>41770</xdr:rowOff>
    </xdr:to>
    <xdr:graphicFrame macro="">
      <xdr:nvGraphicFramePr>
        <xdr:cNvPr id="20" name="グラフ 19">
          <a:extLst>
            <a:ext uri="{FF2B5EF4-FFF2-40B4-BE49-F238E27FC236}">
              <a16:creationId xmlns:a16="http://schemas.microsoft.com/office/drawing/2014/main" id="{CC01CBDD-ADC2-414E-A068-0E6B8BF888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25</xdr:col>
      <xdr:colOff>0</xdr:colOff>
      <xdr:row>51</xdr:row>
      <xdr:rowOff>182627</xdr:rowOff>
    </xdr:from>
    <xdr:to>
      <xdr:col>29</xdr:col>
      <xdr:colOff>41589</xdr:colOff>
      <xdr:row>68</xdr:row>
      <xdr:rowOff>183793</xdr:rowOff>
    </xdr:to>
    <xdr:graphicFrame macro="">
      <xdr:nvGraphicFramePr>
        <xdr:cNvPr id="21" name="グラフ 20">
          <a:extLst>
            <a:ext uri="{FF2B5EF4-FFF2-40B4-BE49-F238E27FC236}">
              <a16:creationId xmlns:a16="http://schemas.microsoft.com/office/drawing/2014/main" id="{943352D1-2537-45B3-9A1A-C8EF0A3700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tkyotouac-my.sharepoint.com/personal/mori_shotaro_84w_st_kyoto-u_ac_jp/Documents/model2.xlsx" TargetMode="External"/><Relationship Id="rId1" Type="http://schemas.openxmlformats.org/officeDocument/2006/relationships/externalLinkPath" Target="https://stkyotouac-my.sharepoint.com/personal/mori_shotaro_84w_st_kyoto-u_ac_jp/Documents/model2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R\TA\xlsx\model.xlsx" TargetMode="External"/><Relationship Id="rId1" Type="http://schemas.openxmlformats.org/officeDocument/2006/relationships/externalLinkPath" Target="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シナリオ"/>
      <sheetName val="部門別CO2排出量_表"/>
      <sheetName val="最終エネルギー消費"/>
      <sheetName val="発電電力量"/>
      <sheetName val="一次エネルギー供給"/>
      <sheetName val="グラフ作成用"/>
      <sheetName val="部門別CO2排出量"/>
      <sheetName val="COMFLOOR"/>
      <sheetName val="GDP・POP"/>
      <sheetName val="Intensity"/>
      <sheetName val="Consumption(EJyr)"/>
      <sheetName val="LOSS"/>
      <sheetName val="sIND"/>
      <sheetName val="sTRA"/>
      <sheetName val="sCOM"/>
      <sheetName val="sRES"/>
      <sheetName val="sELE"/>
      <sheetName val="eELE"/>
      <sheetName val="EMF"/>
      <sheetName val="EPT"/>
      <sheetName val="Emissions_intensity"/>
      <sheetName val="Emissions"/>
      <sheetName val="IND_BF"/>
      <sheetName val="LCO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B2" t="str">
            <v>石炭</v>
          </cell>
          <cell r="C2" t="str">
            <v>石炭CCS</v>
          </cell>
          <cell r="D2" t="str">
            <v>石油</v>
          </cell>
          <cell r="E2" t="str">
            <v>石油CCS</v>
          </cell>
          <cell r="F2" t="str">
            <v>天然ガス</v>
          </cell>
          <cell r="G2" t="str">
            <v>天然ガスCCS</v>
          </cell>
          <cell r="H2" t="str">
            <v>原子力</v>
          </cell>
          <cell r="I2" t="str">
            <v>バイオマス</v>
          </cell>
          <cell r="J2" t="str">
            <v>バイオマスCCS</v>
          </cell>
          <cell r="K2" t="str">
            <v>水力</v>
          </cell>
          <cell r="L2" t="str">
            <v>地熱</v>
          </cell>
          <cell r="M2" t="str">
            <v>風力</v>
          </cell>
          <cell r="N2" t="str">
            <v>太陽光</v>
          </cell>
          <cell r="O2" t="str">
            <v>石炭</v>
          </cell>
          <cell r="P2" t="str">
            <v>石炭CCS</v>
          </cell>
          <cell r="Q2" t="str">
            <v>石油</v>
          </cell>
          <cell r="R2" t="str">
            <v>石油CCS</v>
          </cell>
          <cell r="S2" t="str">
            <v>天然ガス</v>
          </cell>
          <cell r="T2" t="str">
            <v>天然ガスCCS</v>
          </cell>
          <cell r="U2" t="str">
            <v>原子力</v>
          </cell>
          <cell r="V2" t="str">
            <v>バイオマス</v>
          </cell>
          <cell r="W2" t="str">
            <v>バイオマスCCS</v>
          </cell>
          <cell r="X2" t="str">
            <v>水力</v>
          </cell>
          <cell r="Y2" t="str">
            <v>地熱</v>
          </cell>
          <cell r="Z2" t="str">
            <v>風力</v>
          </cell>
          <cell r="AA2" t="str">
            <v>太陽光</v>
          </cell>
          <cell r="AB2" t="str">
            <v>石炭</v>
          </cell>
          <cell r="AC2" t="str">
            <v>石油</v>
          </cell>
          <cell r="AD2" t="str">
            <v>天然ガス</v>
          </cell>
          <cell r="AE2" t="str">
            <v>バイオマス</v>
          </cell>
          <cell r="AF2" t="str">
            <v>電力</v>
          </cell>
          <cell r="AG2" t="str">
            <v>石炭</v>
          </cell>
          <cell r="AH2" t="str">
            <v>石油</v>
          </cell>
          <cell r="AI2" t="str">
            <v>天然ガス</v>
          </cell>
          <cell r="AJ2" t="str">
            <v>バイオマス</v>
          </cell>
          <cell r="AK2" t="str">
            <v>電力</v>
          </cell>
          <cell r="AL2" t="str">
            <v>石炭</v>
          </cell>
          <cell r="AM2" t="str">
            <v>石油</v>
          </cell>
          <cell r="AN2" t="str">
            <v>天然ガス</v>
          </cell>
          <cell r="AO2" t="str">
            <v>バイオマス</v>
          </cell>
          <cell r="AP2" t="str">
            <v>電力</v>
          </cell>
          <cell r="AQ2" t="str">
            <v>石炭</v>
          </cell>
          <cell r="AR2" t="str">
            <v>石油</v>
          </cell>
          <cell r="AS2" t="str">
            <v>天然ガス</v>
          </cell>
          <cell r="AT2" t="str">
            <v>バイオマス</v>
          </cell>
          <cell r="AU2" t="str">
            <v>電力</v>
          </cell>
          <cell r="AV2" t="str">
            <v>石炭</v>
          </cell>
          <cell r="AW2" t="str">
            <v>石油</v>
          </cell>
          <cell r="AX2" t="str">
            <v>天然ガス</v>
          </cell>
          <cell r="AY2" t="str">
            <v>バイオマス</v>
          </cell>
          <cell r="AZ2" t="str">
            <v>電力</v>
          </cell>
        </row>
        <row r="3">
          <cell r="A3">
            <v>2010</v>
          </cell>
          <cell r="B3">
            <v>4.6214429510245836</v>
          </cell>
          <cell r="C3">
            <v>0</v>
          </cell>
          <cell r="D3">
            <v>6.3598072392570097</v>
          </cell>
          <cell r="E3">
            <v>0</v>
          </cell>
          <cell r="F3">
            <v>3.5416367594791192</v>
          </cell>
          <cell r="G3">
            <v>0</v>
          </cell>
          <cell r="H3">
            <v>3.1921672047082059</v>
          </cell>
          <cell r="I3">
            <v>0.37536473688953492</v>
          </cell>
          <cell r="J3">
            <v>0</v>
          </cell>
          <cell r="K3">
            <v>0.30626996453873956</v>
          </cell>
          <cell r="L3">
            <v>9.6193621320520527E-3</v>
          </cell>
          <cell r="M3">
            <v>1.4677567751641748E-2</v>
          </cell>
          <cell r="N3">
            <v>1.2948860195235742E-2</v>
          </cell>
          <cell r="O3">
            <v>1.1594328282856896</v>
          </cell>
          <cell r="P3">
            <v>0</v>
          </cell>
          <cell r="Q3">
            <v>0.33189357696572164</v>
          </cell>
          <cell r="R3">
            <v>0</v>
          </cell>
          <cell r="S3">
            <v>1.2144225405344946</v>
          </cell>
          <cell r="T3">
            <v>0</v>
          </cell>
          <cell r="U3">
            <v>1.0534151775537079</v>
          </cell>
          <cell r="V3">
            <v>7.5321213594020039E-2</v>
          </cell>
          <cell r="W3">
            <v>0</v>
          </cell>
          <cell r="X3">
            <v>0.30626996453873956</v>
          </cell>
          <cell r="Y3">
            <v>9.6193621320520527E-3</v>
          </cell>
          <cell r="Z3">
            <v>1.4677567751641748E-2</v>
          </cell>
          <cell r="AA3">
            <v>1.2948860195235742E-2</v>
          </cell>
          <cell r="AB3">
            <v>1.7935580039863157</v>
          </cell>
          <cell r="AC3">
            <v>5.3540691272396712</v>
          </cell>
          <cell r="AD3">
            <v>1.2062087969127833</v>
          </cell>
          <cell r="AE3">
            <v>0.20418016053948937</v>
          </cell>
          <cell r="AF3">
            <v>3.7404319113217492</v>
          </cell>
          <cell r="AG3">
            <v>1.7832728242011091</v>
          </cell>
          <cell r="AH3">
            <v>0.97419637188492003</v>
          </cell>
          <cell r="AI3">
            <v>0.45301842805600184</v>
          </cell>
          <cell r="AJ3">
            <v>0.13971205722135449</v>
          </cell>
          <cell r="AK3">
            <v>1.3636103186366102</v>
          </cell>
          <cell r="AL3">
            <v>4.1999987243639068E-5</v>
          </cell>
          <cell r="AM3">
            <v>3.2142520237578216</v>
          </cell>
          <cell r="AN3">
            <v>4.2009987240601791E-3</v>
          </cell>
          <cell r="AO3">
            <v>8.299997479100079E-3</v>
          </cell>
          <cell r="AP3">
            <v>6.5678980051785088E-2</v>
          </cell>
          <cell r="AQ3">
            <v>1.0243179797963074E-2</v>
          </cell>
          <cell r="AR3">
            <v>0.54780723886409621</v>
          </cell>
          <cell r="AS3">
            <v>0.36094585685184333</v>
          </cell>
          <cell r="AT3">
            <v>5.5761227810565077E-2</v>
          </cell>
          <cell r="AU3">
            <v>1.2272144966755287</v>
          </cell>
          <cell r="AV3">
            <v>0</v>
          </cell>
          <cell r="AW3">
            <v>0.61781349273283348</v>
          </cell>
          <cell r="AX3">
            <v>0.38804351328087799</v>
          </cell>
          <cell r="AY3">
            <v>4.0687802846971861E-4</v>
          </cell>
          <cell r="AZ3">
            <v>1.0839281159578253</v>
          </cell>
        </row>
        <row r="4">
          <cell r="A4">
            <v>2020</v>
          </cell>
          <cell r="B4">
            <v>4.1996589281993275</v>
          </cell>
          <cell r="C4">
            <v>0</v>
          </cell>
          <cell r="D4">
            <v>4.5301466613559409</v>
          </cell>
          <cell r="E4">
            <v>0</v>
          </cell>
          <cell r="F4">
            <v>3.9173540691601554</v>
          </cell>
          <cell r="G4">
            <v>0</v>
          </cell>
          <cell r="H4">
            <v>0.43282370168859208</v>
          </cell>
          <cell r="I4">
            <v>0.61623070139794456</v>
          </cell>
          <cell r="J4">
            <v>0</v>
          </cell>
          <cell r="K4">
            <v>0.29046623042581166</v>
          </cell>
          <cell r="L4">
            <v>1.1027890434022726E-2</v>
          </cell>
          <cell r="M4">
            <v>3.3061556548524024E-2</v>
          </cell>
          <cell r="N4">
            <v>0.29149825225787274</v>
          </cell>
          <cell r="O4">
            <v>1.1461339603488307</v>
          </cell>
          <cell r="P4">
            <v>0</v>
          </cell>
          <cell r="Q4">
            <v>0.11752148612594081</v>
          </cell>
          <cell r="R4">
            <v>0</v>
          </cell>
          <cell r="S4">
            <v>1.4551839553362556</v>
          </cell>
          <cell r="T4">
            <v>0</v>
          </cell>
          <cell r="U4">
            <v>0.14283182155723539</v>
          </cell>
          <cell r="V4">
            <v>0.16905623346835569</v>
          </cell>
          <cell r="W4">
            <v>0</v>
          </cell>
          <cell r="X4">
            <v>0.29046623042581166</v>
          </cell>
          <cell r="Y4">
            <v>1.1027890434022726E-2</v>
          </cell>
          <cell r="Z4">
            <v>3.3061556548524024E-2</v>
          </cell>
          <cell r="AA4">
            <v>0.29149825225787274</v>
          </cell>
          <cell r="AB4">
            <v>1.4042102444216913</v>
          </cell>
          <cell r="AC4">
            <v>4.1740209458227868</v>
          </cell>
          <cell r="AD4">
            <v>1.1189233858212027</v>
          </cell>
          <cell r="AE4">
            <v>0.2320119889698635</v>
          </cell>
          <cell r="AF4">
            <v>3.2738004349644645</v>
          </cell>
          <cell r="AG4">
            <v>1.398922421627145</v>
          </cell>
          <cell r="AH4">
            <v>0.68893591189137815</v>
          </cell>
          <cell r="AI4">
            <v>0.42356163466373675</v>
          </cell>
          <cell r="AJ4">
            <v>0.14016420277594438</v>
          </cell>
          <cell r="AK4">
            <v>1.1454168290418023</v>
          </cell>
          <cell r="AL4">
            <v>3.6000013765472331E-5</v>
          </cell>
          <cell r="AM4">
            <v>2.5335019687455023</v>
          </cell>
          <cell r="AN4">
            <v>1.0630004064638109E-3</v>
          </cell>
          <cell r="AO4">
            <v>1.8345007014655294E-2</v>
          </cell>
          <cell r="AP4">
            <v>6.2294023819620542E-2</v>
          </cell>
          <cell r="AQ4">
            <v>5.2518227807806907E-3</v>
          </cell>
          <cell r="AR4">
            <v>0.45773392623303627</v>
          </cell>
          <cell r="AS4">
            <v>0.302286655691762</v>
          </cell>
          <cell r="AT4">
            <v>7.31609496673198E-2</v>
          </cell>
          <cell r="AU4">
            <v>1.108536645627096</v>
          </cell>
          <cell r="AV4">
            <v>0</v>
          </cell>
          <cell r="AW4">
            <v>0.4938491389528698</v>
          </cell>
          <cell r="AX4">
            <v>0.39201209505924012</v>
          </cell>
          <cell r="AY4">
            <v>3.4182951194402361E-4</v>
          </cell>
          <cell r="AZ4">
            <v>0.95755293647594575</v>
          </cell>
        </row>
        <row r="5">
          <cell r="A5" t="str">
            <v>ベースライン
（2050年）</v>
          </cell>
          <cell r="B5">
            <v>4.8559848070185208</v>
          </cell>
          <cell r="C5">
            <v>0</v>
          </cell>
          <cell r="D5">
            <v>4.4444606250889214</v>
          </cell>
          <cell r="E5">
            <v>0</v>
          </cell>
          <cell r="F5">
            <v>4.3663423534669175</v>
          </cell>
          <cell r="G5">
            <v>0</v>
          </cell>
          <cell r="H5">
            <v>0.48420870994772131</v>
          </cell>
          <cell r="I5">
            <v>0.70872822713912309</v>
          </cell>
          <cell r="J5">
            <v>0</v>
          </cell>
          <cell r="K5">
            <v>0.32495050102189632</v>
          </cell>
          <cell r="L5">
            <v>1.2337126131657267E-2</v>
          </cell>
          <cell r="M5">
            <v>3.6986638168771971E-2</v>
          </cell>
          <cell r="N5">
            <v>0.32610504491122272</v>
          </cell>
          <cell r="O5">
            <v>1.2822034565174258</v>
          </cell>
          <cell r="P5">
            <v>0</v>
          </cell>
          <cell r="Q5">
            <v>0.13147368539702284</v>
          </cell>
          <cell r="R5">
            <v>0</v>
          </cell>
          <cell r="S5">
            <v>1.6279439942892622</v>
          </cell>
          <cell r="T5">
            <v>0</v>
          </cell>
          <cell r="U5">
            <v>0.15978887428274804</v>
          </cell>
          <cell r="V5">
            <v>0.18912665918473387</v>
          </cell>
          <cell r="W5">
            <v>0</v>
          </cell>
          <cell r="X5">
            <v>0.32495050102189632</v>
          </cell>
          <cell r="Y5">
            <v>1.2337126131657267E-2</v>
          </cell>
          <cell r="Z5">
            <v>3.6986638168771971E-2</v>
          </cell>
          <cell r="AA5">
            <v>0.32610504491122272</v>
          </cell>
          <cell r="AB5">
            <v>1.7286593033174815</v>
          </cell>
          <cell r="AC5">
            <v>4.0460555178252156</v>
          </cell>
          <cell r="AD5">
            <v>1.2356808259875667</v>
          </cell>
          <cell r="AE5">
            <v>0.27889491081018242</v>
          </cell>
          <cell r="AF5">
            <v>3.662467371948483</v>
          </cell>
          <cell r="AG5">
            <v>1.7221614016311924</v>
          </cell>
          <cell r="AH5">
            <v>0.84812339649034985</v>
          </cell>
          <cell r="AI5">
            <v>0.52143098655982378</v>
          </cell>
          <cell r="AJ5">
            <v>0.17255094076651772</v>
          </cell>
          <cell r="AK5">
            <v>1.4100800882583475</v>
          </cell>
          <cell r="AL5">
            <v>3.1326294911056619E-5</v>
          </cell>
          <cell r="AM5">
            <v>2.2045888745404723</v>
          </cell>
          <cell r="AN5">
            <v>9.2499587473481319E-4</v>
          </cell>
          <cell r="AO5">
            <v>1.5963357781759287E-2</v>
          </cell>
          <cell r="AP5">
            <v>5.4206672644149065E-2</v>
          </cell>
          <cell r="AQ5">
            <v>6.4665753913781682E-3</v>
          </cell>
          <cell r="AR5">
            <v>0.56360830643593385</v>
          </cell>
          <cell r="AS5">
            <v>0.37220590458457464</v>
          </cell>
          <cell r="AT5">
            <v>9.0083160928408151E-2</v>
          </cell>
          <cell r="AU5">
            <v>1.3649424385160769</v>
          </cell>
          <cell r="AV5">
            <v>0</v>
          </cell>
          <cell r="AW5">
            <v>0.42973494035845972</v>
          </cell>
          <cell r="AX5">
            <v>0.34111893896843343</v>
          </cell>
          <cell r="AY5">
            <v>2.9745133349730373E-4</v>
          </cell>
          <cell r="AZ5">
            <v>0.83323817252990939</v>
          </cell>
        </row>
        <row r="6">
          <cell r="A6" t="str">
            <v>シナリオ1
（2050年）</v>
          </cell>
          <cell r="B6">
            <v>4.8066724405697787</v>
          </cell>
          <cell r="C6">
            <v>0</v>
          </cell>
          <cell r="D6">
            <v>4.4429370729677418</v>
          </cell>
          <cell r="E6">
            <v>0</v>
          </cell>
          <cell r="F6">
            <v>4.3929707038673298</v>
          </cell>
          <cell r="G6">
            <v>0</v>
          </cell>
          <cell r="H6">
            <v>0.49314412596009055</v>
          </cell>
          <cell r="I6">
            <v>0.71197897269429788</v>
          </cell>
          <cell r="J6">
            <v>0</v>
          </cell>
          <cell r="K6">
            <v>0.32547512313365973</v>
          </cell>
          <cell r="L6">
            <v>0</v>
          </cell>
          <cell r="M6">
            <v>4.0684390391707452E-2</v>
          </cell>
          <cell r="N6">
            <v>0.32547512313365973</v>
          </cell>
          <cell r="O6">
            <v>1.2612161021429318</v>
          </cell>
          <cell r="P6">
            <v>0</v>
          </cell>
          <cell r="Q6">
            <v>0.1220531711751224</v>
          </cell>
          <cell r="R6">
            <v>0</v>
          </cell>
          <cell r="S6">
            <v>1.6273756156682988</v>
          </cell>
          <cell r="T6">
            <v>0</v>
          </cell>
          <cell r="U6">
            <v>0.16273756156682989</v>
          </cell>
          <cell r="V6">
            <v>0.20342195195853729</v>
          </cell>
          <cell r="W6">
            <v>0</v>
          </cell>
          <cell r="X6">
            <v>0.32547512313365973</v>
          </cell>
          <cell r="Y6">
            <v>0</v>
          </cell>
          <cell r="Z6">
            <v>4.0684390391707452E-2</v>
          </cell>
          <cell r="AA6">
            <v>0.32547512313365973</v>
          </cell>
          <cell r="AB6">
            <v>1.7305356060748225</v>
          </cell>
          <cell r="AC6">
            <v>4.0730789784976738</v>
          </cell>
          <cell r="AD6">
            <v>1.2634022121975244</v>
          </cell>
          <cell r="AE6">
            <v>0.24965635460671315</v>
          </cell>
          <cell r="AF6">
            <v>3.642344479553759</v>
          </cell>
          <cell r="AG6">
            <v>1.7305356060748225</v>
          </cell>
          <cell r="AH6">
            <v>0.85215587589330233</v>
          </cell>
          <cell r="AI6">
            <v>0.54228101193210143</v>
          </cell>
          <cell r="AJ6">
            <v>0.15493743198060053</v>
          </cell>
          <cell r="AK6">
            <v>1.3944368878254034</v>
          </cell>
          <cell r="AL6">
            <v>0</v>
          </cell>
          <cell r="AM6">
            <v>2.2115739118908952</v>
          </cell>
          <cell r="AN6">
            <v>0</v>
          </cell>
          <cell r="AO6">
            <v>2.2799731050421618E-2</v>
          </cell>
          <cell r="AP6">
            <v>4.5599462100843237E-2</v>
          </cell>
          <cell r="AQ6">
            <v>0</v>
          </cell>
          <cell r="AR6">
            <v>0.57535353260552935</v>
          </cell>
          <cell r="AS6">
            <v>0.38356902173701957</v>
          </cell>
          <cell r="AT6">
            <v>7.1919191575690974E-2</v>
          </cell>
          <cell r="AU6">
            <v>1.3664646399381326</v>
          </cell>
          <cell r="AV6">
            <v>0</v>
          </cell>
          <cell r="AW6">
            <v>0.43399565810794716</v>
          </cell>
          <cell r="AX6">
            <v>0.33755217852840336</v>
          </cell>
          <cell r="AY6">
            <v>2.7883794688587406E-18</v>
          </cell>
          <cell r="AZ6">
            <v>0.8358434896893796</v>
          </cell>
        </row>
        <row r="7">
          <cell r="A7" t="str">
            <v>シナリオ2
（2050年）</v>
          </cell>
          <cell r="B7">
            <v>4.8066724405697787</v>
          </cell>
          <cell r="C7">
            <v>0</v>
          </cell>
          <cell r="D7">
            <v>4.4429370729677418</v>
          </cell>
          <cell r="E7">
            <v>0</v>
          </cell>
          <cell r="F7">
            <v>4.3929707038673298</v>
          </cell>
          <cell r="G7">
            <v>0</v>
          </cell>
          <cell r="H7">
            <v>0.49314412596009055</v>
          </cell>
          <cell r="I7">
            <v>0.71197897269429788</v>
          </cell>
          <cell r="J7">
            <v>0</v>
          </cell>
          <cell r="K7">
            <v>0.32547512313365973</v>
          </cell>
          <cell r="L7">
            <v>0</v>
          </cell>
          <cell r="M7">
            <v>4.0684390391707452E-2</v>
          </cell>
          <cell r="N7">
            <v>0.32547512313365973</v>
          </cell>
          <cell r="O7">
            <v>1.2612161021429318</v>
          </cell>
          <cell r="P7">
            <v>0</v>
          </cell>
          <cell r="Q7">
            <v>0.1220531711751224</v>
          </cell>
          <cell r="R7">
            <v>0</v>
          </cell>
          <cell r="S7">
            <v>1.6273756156682988</v>
          </cell>
          <cell r="T7">
            <v>0</v>
          </cell>
          <cell r="U7">
            <v>0.16273756156682989</v>
          </cell>
          <cell r="V7">
            <v>0.20342195195853729</v>
          </cell>
          <cell r="W7">
            <v>0</v>
          </cell>
          <cell r="X7">
            <v>0.32547512313365973</v>
          </cell>
          <cell r="Y7">
            <v>0</v>
          </cell>
          <cell r="Z7">
            <v>4.0684390391707452E-2</v>
          </cell>
          <cell r="AA7">
            <v>0.32547512313365973</v>
          </cell>
          <cell r="AB7">
            <v>1.7305356060748225</v>
          </cell>
          <cell r="AC7">
            <v>4.0730789784976738</v>
          </cell>
          <cell r="AD7">
            <v>1.2634022121975244</v>
          </cell>
          <cell r="AE7">
            <v>0.24965635460671315</v>
          </cell>
          <cell r="AF7">
            <v>3.642344479553759</v>
          </cell>
          <cell r="AG7">
            <v>1.7305356060748225</v>
          </cell>
          <cell r="AH7">
            <v>0.85215587589330233</v>
          </cell>
          <cell r="AI7">
            <v>0.54228101193210143</v>
          </cell>
          <cell r="AJ7">
            <v>0.15493743198060053</v>
          </cell>
          <cell r="AK7">
            <v>1.3944368878254034</v>
          </cell>
          <cell r="AL7">
            <v>0</v>
          </cell>
          <cell r="AM7">
            <v>2.2115739118908952</v>
          </cell>
          <cell r="AN7">
            <v>0</v>
          </cell>
          <cell r="AO7">
            <v>2.2799731050421618E-2</v>
          </cell>
          <cell r="AP7">
            <v>4.5599462100843237E-2</v>
          </cell>
          <cell r="AQ7">
            <v>0</v>
          </cell>
          <cell r="AR7">
            <v>0.57535353260552935</v>
          </cell>
          <cell r="AS7">
            <v>0.38356902173701957</v>
          </cell>
          <cell r="AT7">
            <v>7.1919191575690974E-2</v>
          </cell>
          <cell r="AU7">
            <v>1.3664646399381326</v>
          </cell>
          <cell r="AV7">
            <v>0</v>
          </cell>
          <cell r="AW7">
            <v>0.43399565810794716</v>
          </cell>
          <cell r="AX7">
            <v>0.33755217852840336</v>
          </cell>
          <cell r="AY7">
            <v>2.7883794688587406E-18</v>
          </cell>
          <cell r="AZ7">
            <v>0.8358434896893796</v>
          </cell>
        </row>
        <row r="10">
          <cell r="B10" t="str">
            <v>ベースライン</v>
          </cell>
          <cell r="C10" t="str">
            <v>シナリオ1</v>
          </cell>
          <cell r="D10" t="str">
            <v>シナリオ2</v>
          </cell>
          <cell r="G10">
            <v>2010</v>
          </cell>
          <cell r="H10">
            <v>2020</v>
          </cell>
          <cell r="I10" t="str">
            <v>ベースライン
（2050年）</v>
          </cell>
          <cell r="J10" t="str">
            <v>シナリオ1
（2050年）</v>
          </cell>
          <cell r="K10" t="str">
            <v>シナリオ2
（2050年）</v>
          </cell>
        </row>
        <row r="11">
          <cell r="A11">
            <v>2010</v>
          </cell>
          <cell r="B11">
            <v>1062.47414396465</v>
          </cell>
          <cell r="C11">
            <v>1062.4741439646548</v>
          </cell>
          <cell r="D11">
            <v>1062.4741439646548</v>
          </cell>
          <cell r="F11" t="str">
            <v>産業</v>
          </cell>
          <cell r="G11">
            <v>269.51474216725944</v>
          </cell>
          <cell r="H11">
            <v>209.4235083709562</v>
          </cell>
          <cell r="I11">
            <v>257.81349782866999</v>
          </cell>
          <cell r="J11">
            <v>260.0874978982107</v>
          </cell>
          <cell r="K11">
            <v>260.0874978982107</v>
          </cell>
        </row>
        <row r="12">
          <cell r="A12">
            <v>2020</v>
          </cell>
          <cell r="B12">
            <v>970.46242648442171</v>
          </cell>
          <cell r="C12">
            <v>970.46242648442171</v>
          </cell>
          <cell r="D12">
            <v>970.46242648442171</v>
          </cell>
          <cell r="F12" t="str">
            <v>運輸</v>
          </cell>
          <cell r="G12">
            <v>249.02275586606845</v>
          </cell>
          <cell r="H12">
            <v>196.15609230500672</v>
          </cell>
          <cell r="I12">
            <v>170.69003462550376</v>
          </cell>
          <cell r="J12">
            <v>171.17582078035531</v>
          </cell>
          <cell r="K12">
            <v>171.17582078035531</v>
          </cell>
        </row>
        <row r="13">
          <cell r="A13">
            <v>2030</v>
          </cell>
          <cell r="B13">
            <v>1000.2706216729191</v>
          </cell>
          <cell r="C13">
            <v>999.21856025365423</v>
          </cell>
          <cell r="D13">
            <v>999.21856025365423</v>
          </cell>
          <cell r="F13" t="str">
            <v>業務</v>
          </cell>
          <cell r="G13">
            <v>63.618347666356769</v>
          </cell>
          <cell r="H13">
            <v>52.883709709806709</v>
          </cell>
          <cell r="I13">
            <v>65.1157721973603</v>
          </cell>
          <cell r="J13">
            <v>66.050585543114778</v>
          </cell>
          <cell r="K13">
            <v>66.050585543114778</v>
          </cell>
        </row>
        <row r="14">
          <cell r="A14">
            <v>2040</v>
          </cell>
          <cell r="B14">
            <v>1020.2921596305989</v>
          </cell>
          <cell r="C14">
            <v>1018.1767801134213</v>
          </cell>
          <cell r="D14">
            <v>1018.1767801134213</v>
          </cell>
          <cell r="F14" t="str">
            <v>家庭</v>
          </cell>
          <cell r="G14">
            <v>69.588005432578569</v>
          </cell>
          <cell r="H14">
            <v>52.883709709806709</v>
          </cell>
          <cell r="I14">
            <v>52.398256859873904</v>
          </cell>
          <cell r="J14">
            <v>52.527941152998537</v>
          </cell>
          <cell r="K14">
            <v>52.527941152998537</v>
          </cell>
        </row>
        <row r="15">
          <cell r="A15">
            <v>2050</v>
          </cell>
          <cell r="B15">
            <v>1043.6968487030956</v>
          </cell>
          <cell r="C15">
            <v>1040.5007548126514</v>
          </cell>
          <cell r="D15">
            <v>1040.5007548126514</v>
          </cell>
          <cell r="F15" t="str">
            <v>発電</v>
          </cell>
          <cell r="G15">
            <v>476.37955455993358</v>
          </cell>
          <cell r="H15">
            <v>449.00553720294573</v>
          </cell>
          <cell r="I15">
            <v>502.31165964392062</v>
          </cell>
          <cell r="J15">
            <v>495.19835343788213</v>
          </cell>
          <cell r="K15">
            <v>495.19835343788213</v>
          </cell>
        </row>
        <row r="16">
          <cell r="F16" t="str">
            <v>セメント</v>
          </cell>
          <cell r="G16">
            <v>28.775119328906975</v>
          </cell>
          <cell r="H16">
            <v>25.99212785621209</v>
          </cell>
          <cell r="I16">
            <v>22.617687534623279</v>
          </cell>
          <cell r="J16">
            <v>22.660005374260319</v>
          </cell>
          <cell r="K16">
            <v>22.660005374260319</v>
          </cell>
        </row>
        <row r="17">
          <cell r="B17" t="str">
            <v>ベースライン</v>
          </cell>
          <cell r="C17" t="str">
            <v>シナリオ1</v>
          </cell>
          <cell r="D17" t="str">
            <v>シナリオ2</v>
          </cell>
          <cell r="F17" t="str">
            <v>廃棄物</v>
          </cell>
          <cell r="G17">
            <v>29.46362437612942</v>
          </cell>
          <cell r="H17">
            <v>31.085649151718691</v>
          </cell>
          <cell r="I17">
            <v>27.049940013143782</v>
          </cell>
          <cell r="J17">
            <v>27.100550625829783</v>
          </cell>
          <cell r="K17">
            <v>27.100550625829783</v>
          </cell>
        </row>
        <row r="18">
          <cell r="A18">
            <v>2010</v>
          </cell>
          <cell r="B18">
            <v>10.202671385469241</v>
          </cell>
          <cell r="C18">
            <v>10.202671385469241</v>
          </cell>
          <cell r="D18">
            <v>10.202671385469241</v>
          </cell>
          <cell r="F18" t="str">
            <v>土地利用</v>
          </cell>
          <cell r="G18">
            <v>-54.3</v>
          </cell>
          <cell r="H18">
            <v>-54.3</v>
          </cell>
          <cell r="I18">
            <v>-54.3</v>
          </cell>
          <cell r="J18">
            <v>-54.3</v>
          </cell>
          <cell r="K18">
            <v>-54.3</v>
          </cell>
        </row>
        <row r="19">
          <cell r="A19">
            <v>2020</v>
          </cell>
          <cell r="B19">
            <v>10.093993459056732</v>
          </cell>
          <cell r="C19">
            <v>10.093993459056732</v>
          </cell>
          <cell r="D19">
            <v>10.093993459056732</v>
          </cell>
        </row>
        <row r="20">
          <cell r="A20">
            <v>2030</v>
          </cell>
          <cell r="B20">
            <v>10.09399345905673</v>
          </cell>
          <cell r="C20">
            <v>10.108792247987822</v>
          </cell>
          <cell r="D20">
            <v>10.108792247987822</v>
          </cell>
        </row>
        <row r="21">
          <cell r="A21">
            <v>2040</v>
          </cell>
          <cell r="B21">
            <v>10.093993459056732</v>
          </cell>
          <cell r="C21">
            <v>10.12359103691891</v>
          </cell>
          <cell r="D21">
            <v>10.12359103691891</v>
          </cell>
        </row>
        <row r="22">
          <cell r="A22">
            <v>2050</v>
          </cell>
          <cell r="B22">
            <v>10.093993459056733</v>
          </cell>
          <cell r="C22">
            <v>10.138389825849996</v>
          </cell>
          <cell r="D22">
            <v>10.138389825849996</v>
          </cell>
        </row>
        <row r="24">
          <cell r="B24" t="str">
            <v>ベースライン</v>
          </cell>
          <cell r="C24" t="str">
            <v>シナリオ1</v>
          </cell>
          <cell r="D24" t="str">
            <v>シナリオ2</v>
          </cell>
        </row>
        <row r="25">
          <cell r="A25">
            <v>2010</v>
          </cell>
          <cell r="B25">
            <v>78.783435162773898</v>
          </cell>
          <cell r="C25">
            <v>78.783435162773898</v>
          </cell>
          <cell r="D25">
            <v>78.783435162773898</v>
          </cell>
        </row>
        <row r="26">
          <cell r="A26">
            <v>2020</v>
          </cell>
          <cell r="B26">
            <v>88.304168489581173</v>
          </cell>
          <cell r="C26">
            <v>88.304168489581173</v>
          </cell>
          <cell r="D26">
            <v>88.304168489581173</v>
          </cell>
        </row>
        <row r="27">
          <cell r="A27">
            <v>2030</v>
          </cell>
          <cell r="B27">
            <v>88.108661675038377</v>
          </cell>
          <cell r="C27">
            <v>88.089630026516971</v>
          </cell>
          <cell r="D27">
            <v>88.089630026516971</v>
          </cell>
        </row>
        <row r="28">
          <cell r="A28">
            <v>2040</v>
          </cell>
          <cell r="B28">
            <v>87.975789886411462</v>
          </cell>
          <cell r="C28">
            <v>87.943987730635513</v>
          </cell>
          <cell r="D28">
            <v>87.943987730635513</v>
          </cell>
        </row>
        <row r="29">
          <cell r="A29">
            <v>2050</v>
          </cell>
          <cell r="B29">
            <v>87.832239146230407</v>
          </cell>
          <cell r="C29">
            <v>87.79383175084611</v>
          </cell>
          <cell r="D29">
            <v>87.79383175084611</v>
          </cell>
        </row>
        <row r="31">
          <cell r="B31" t="str">
            <v>ベースライン</v>
          </cell>
          <cell r="C31" t="str">
            <v>シナリオ1</v>
          </cell>
          <cell r="D31" t="str">
            <v>シナリオ2</v>
          </cell>
        </row>
        <row r="32">
          <cell r="A32">
            <v>2010</v>
          </cell>
          <cell r="B32">
            <v>70.943107201375042</v>
          </cell>
          <cell r="C32">
            <v>70.943107201375042</v>
          </cell>
          <cell r="D32">
            <v>70.943107201375042</v>
          </cell>
        </row>
        <row r="33">
          <cell r="A33">
            <v>2020</v>
          </cell>
          <cell r="B33">
            <v>76.403160940504492</v>
          </cell>
          <cell r="C33">
            <v>76.403160940504492</v>
          </cell>
          <cell r="D33">
            <v>76.403160940504492</v>
          </cell>
        </row>
        <row r="34">
          <cell r="A34">
            <v>2030</v>
          </cell>
          <cell r="B34">
            <v>76.403160940504478</v>
          </cell>
          <cell r="C34">
            <v>76.486715147663233</v>
          </cell>
          <cell r="D34">
            <v>76.486715147663233</v>
          </cell>
        </row>
        <row r="35">
          <cell r="A35">
            <v>2040</v>
          </cell>
          <cell r="B35">
            <v>76.403160940504506</v>
          </cell>
          <cell r="C35">
            <v>76.570339720997623</v>
          </cell>
          <cell r="D35">
            <v>76.570339720997623</v>
          </cell>
        </row>
        <row r="36">
          <cell r="A36">
            <v>2050</v>
          </cell>
          <cell r="B36">
            <v>76.403160940504492</v>
          </cell>
          <cell r="C36">
            <v>76.654034660507619</v>
          </cell>
          <cell r="D36">
            <v>76.654034660507619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シナリオ"/>
      <sheetName val="最終エネルギー消費"/>
      <sheetName val="発電電力量"/>
      <sheetName val="一次エネルギー供給"/>
      <sheetName val="部門別CO2排出量_表"/>
      <sheetName val="部門別CO2排出量"/>
      <sheetName val="COMFLOOR"/>
      <sheetName val="GDP・POP"/>
      <sheetName val="Intensity"/>
      <sheetName val="Consumption(EJyr)"/>
      <sheetName val="LOSS"/>
      <sheetName val="sIND"/>
      <sheetName val="sTRA"/>
      <sheetName val="sCOM"/>
      <sheetName val="sRES"/>
      <sheetName val="sELE"/>
      <sheetName val="eELE"/>
      <sheetName val="EMF"/>
      <sheetName val="Emissions_intensity"/>
      <sheetName val="Emissions"/>
      <sheetName val="IND_BF"/>
    </sheetNames>
    <sheetDataSet>
      <sheetData sheetId="0"/>
      <sheetData sheetId="1"/>
      <sheetData sheetId="2"/>
      <sheetData sheetId="3"/>
      <sheetData sheetId="4"/>
      <sheetData sheetId="5">
        <row r="3">
          <cell r="P3">
            <v>269.51474216725944</v>
          </cell>
        </row>
        <row r="4">
          <cell r="P4">
            <v>209.4235083709562</v>
          </cell>
        </row>
        <row r="8">
          <cell r="P8">
            <v>249.02275586606845</v>
          </cell>
        </row>
        <row r="9">
          <cell r="P9">
            <v>196.15609230500672</v>
          </cell>
        </row>
        <row r="13">
          <cell r="P13">
            <v>63.618347666356769</v>
          </cell>
        </row>
        <row r="14">
          <cell r="P14">
            <v>52.883709709806709</v>
          </cell>
        </row>
        <row r="18">
          <cell r="P18">
            <v>69.588005432578569</v>
          </cell>
        </row>
        <row r="28">
          <cell r="P28">
            <v>28.775119328906975</v>
          </cell>
        </row>
        <row r="29">
          <cell r="P29">
            <v>25.99212785621209</v>
          </cell>
        </row>
        <row r="33">
          <cell r="P33">
            <v>29.46362437612942</v>
          </cell>
        </row>
        <row r="34">
          <cell r="P34">
            <v>31.085649151718691</v>
          </cell>
        </row>
        <row r="38">
          <cell r="P38">
            <v>-54.3</v>
          </cell>
        </row>
        <row r="39">
          <cell r="P39">
            <v>-54.3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131E1-1622-4033-B257-2DD531F83B41}">
  <dimension ref="A1:J80"/>
  <sheetViews>
    <sheetView tabSelected="1" topLeftCell="N22" zoomScale="107" zoomScaleNormal="52" workbookViewId="0">
      <selection activeCell="Y2" sqref="Y2"/>
    </sheetView>
  </sheetViews>
  <sheetFormatPr defaultRowHeight="18.75" x14ac:dyDescent="0.4"/>
  <cols>
    <col min="1" max="1" width="14.5" style="2" customWidth="1"/>
    <col min="2" max="2" width="6" customWidth="1"/>
    <col min="3" max="3" width="14.625" customWidth="1"/>
    <col min="4" max="4" width="14.125" customWidth="1"/>
    <col min="5" max="5" width="14.625" customWidth="1"/>
    <col min="6" max="6" width="11.625" customWidth="1"/>
    <col min="7" max="7" width="4.625" customWidth="1"/>
    <col min="8" max="8" width="11.625" customWidth="1"/>
    <col min="9" max="9" width="4.375" customWidth="1"/>
    <col min="10" max="10" width="5.875" customWidth="1"/>
    <col min="11" max="11" width="11.25" bestFit="1" customWidth="1"/>
  </cols>
  <sheetData>
    <row r="1" spans="1:10" ht="18" customHeight="1" x14ac:dyDescent="0.4">
      <c r="A1" s="113"/>
      <c r="B1" s="114"/>
      <c r="C1" s="115"/>
      <c r="D1" s="72" t="s">
        <v>98</v>
      </c>
      <c r="E1" s="73" t="s">
        <v>97</v>
      </c>
      <c r="F1" s="119" t="s">
        <v>100</v>
      </c>
      <c r="G1" s="120"/>
      <c r="H1" s="119" t="s">
        <v>99</v>
      </c>
      <c r="I1" s="120"/>
    </row>
    <row r="2" spans="1:10" ht="17.45" customHeight="1" x14ac:dyDescent="0.4">
      <c r="A2" s="116"/>
      <c r="B2" s="117"/>
      <c r="C2" s="118"/>
      <c r="D2" s="74" t="s">
        <v>101</v>
      </c>
      <c r="E2" s="75" t="s">
        <v>102</v>
      </c>
      <c r="F2" s="121" t="s">
        <v>102</v>
      </c>
      <c r="G2" s="122"/>
      <c r="H2" s="121" t="s">
        <v>102</v>
      </c>
      <c r="I2" s="122"/>
    </row>
    <row r="3" spans="1:10" x14ac:dyDescent="0.4">
      <c r="A3" s="123" t="s">
        <v>108</v>
      </c>
      <c r="B3" s="93" t="s">
        <v>105</v>
      </c>
      <c r="C3" s="125"/>
      <c r="D3" s="69">
        <f>6328236.97353098*137/10^6</f>
        <v>866.96846537374427</v>
      </c>
      <c r="E3" s="71">
        <f>7790457.3461009*137/10^6</f>
        <v>1067.2926564158233</v>
      </c>
      <c r="F3" s="126">
        <f>7790457.3461009*137/10^6</f>
        <v>1067.2926564158233</v>
      </c>
      <c r="G3" s="126"/>
      <c r="H3" s="127">
        <f>7790457.3461009*137/10^6</f>
        <v>1067.2926564158233</v>
      </c>
      <c r="I3" s="126"/>
      <c r="J3" s="13"/>
    </row>
    <row r="4" spans="1:10" x14ac:dyDescent="0.4">
      <c r="A4" s="124"/>
      <c r="B4" s="124" t="s">
        <v>104</v>
      </c>
      <c r="C4" s="128"/>
      <c r="D4" s="70">
        <f>126175.348017836/10^3</f>
        <v>126.175348017836</v>
      </c>
      <c r="E4" s="68">
        <f>109794.573642716/10^3</f>
        <v>109.794573642716</v>
      </c>
      <c r="F4" s="103">
        <f>109794.573642716/10^3</f>
        <v>109.794573642716</v>
      </c>
      <c r="G4" s="104"/>
      <c r="H4" s="105">
        <f>109794.573642716/10^3</f>
        <v>109.794573642716</v>
      </c>
      <c r="I4" s="104"/>
      <c r="J4" s="13"/>
    </row>
    <row r="5" spans="1:10" ht="18" customHeight="1" x14ac:dyDescent="0.4">
      <c r="A5" s="106" t="s">
        <v>1</v>
      </c>
      <c r="B5" s="76" t="s">
        <v>2</v>
      </c>
      <c r="C5" s="77"/>
      <c r="D5" s="32" t="s">
        <v>35</v>
      </c>
      <c r="E5" s="44">
        <v>1</v>
      </c>
      <c r="F5" s="109">
        <v>0.5</v>
      </c>
      <c r="G5" s="110"/>
      <c r="H5" s="109">
        <v>0.7</v>
      </c>
      <c r="I5" s="110"/>
    </row>
    <row r="6" spans="1:10" x14ac:dyDescent="0.4">
      <c r="A6" s="107"/>
      <c r="B6" s="78" t="s">
        <v>3</v>
      </c>
      <c r="C6" s="79"/>
      <c r="D6" s="64" t="s">
        <v>35</v>
      </c>
      <c r="E6" s="65">
        <v>1</v>
      </c>
      <c r="F6" s="111">
        <v>0.7</v>
      </c>
      <c r="G6" s="112"/>
      <c r="H6" s="111">
        <v>0.7</v>
      </c>
      <c r="I6" s="112"/>
    </row>
    <row r="7" spans="1:10" x14ac:dyDescent="0.4">
      <c r="A7" s="107"/>
      <c r="B7" s="76" t="s">
        <v>4</v>
      </c>
      <c r="C7" s="77"/>
      <c r="D7" s="32" t="s">
        <v>35</v>
      </c>
      <c r="E7" s="44">
        <v>1</v>
      </c>
      <c r="F7" s="109">
        <v>0.7</v>
      </c>
      <c r="G7" s="110"/>
      <c r="H7" s="109">
        <v>0.7</v>
      </c>
      <c r="I7" s="110"/>
    </row>
    <row r="8" spans="1:10" x14ac:dyDescent="0.4">
      <c r="A8" s="108"/>
      <c r="B8" s="80" t="s">
        <v>5</v>
      </c>
      <c r="C8" s="81"/>
      <c r="D8" s="66" t="s">
        <v>35</v>
      </c>
      <c r="E8" s="67">
        <v>1</v>
      </c>
      <c r="F8" s="99">
        <v>0.7</v>
      </c>
      <c r="G8" s="100"/>
      <c r="H8" s="99">
        <v>0.7</v>
      </c>
      <c r="I8" s="100"/>
    </row>
    <row r="9" spans="1:10" x14ac:dyDescent="0.4">
      <c r="A9" s="101" t="s">
        <v>25</v>
      </c>
      <c r="B9" s="93" t="s">
        <v>2</v>
      </c>
      <c r="C9" s="82" t="s">
        <v>7</v>
      </c>
      <c r="D9" s="33">
        <v>0.23783804227640001</v>
      </c>
      <c r="E9" s="34">
        <v>0.23783804227640001</v>
      </c>
      <c r="F9" s="45">
        <v>0</v>
      </c>
      <c r="G9" s="91">
        <f>SUM(F9:F13)</f>
        <v>1</v>
      </c>
      <c r="H9" s="3">
        <v>0</v>
      </c>
      <c r="I9" s="90">
        <f>SUM(H9:H13)</f>
        <v>1</v>
      </c>
      <c r="J9" s="2"/>
    </row>
    <row r="10" spans="1:10" x14ac:dyDescent="0.4">
      <c r="A10" s="102"/>
      <c r="B10" s="94"/>
      <c r="C10" s="83" t="s">
        <v>8</v>
      </c>
      <c r="D10" s="52">
        <v>0.21895893991493101</v>
      </c>
      <c r="E10" s="53">
        <v>0.21895893991493101</v>
      </c>
      <c r="F10" s="54">
        <v>0</v>
      </c>
      <c r="G10" s="91"/>
      <c r="H10" s="51">
        <v>0</v>
      </c>
      <c r="I10" s="91"/>
      <c r="J10" s="2"/>
    </row>
    <row r="11" spans="1:10" x14ac:dyDescent="0.4">
      <c r="A11" s="102"/>
      <c r="B11" s="94"/>
      <c r="C11" s="84" t="s">
        <v>9</v>
      </c>
      <c r="D11" s="35">
        <v>0.13461717543507801</v>
      </c>
      <c r="E11" s="36">
        <v>0.13461717543507801</v>
      </c>
      <c r="F11" s="45">
        <v>0.1</v>
      </c>
      <c r="G11" s="91"/>
      <c r="H11" s="3">
        <v>0.1</v>
      </c>
      <c r="I11" s="91"/>
      <c r="J11" s="2"/>
    </row>
    <row r="12" spans="1:10" x14ac:dyDescent="0.4">
      <c r="A12" s="102"/>
      <c r="B12" s="94"/>
      <c r="C12" s="83" t="s">
        <v>10</v>
      </c>
      <c r="D12" s="52">
        <v>4.45472571891143E-2</v>
      </c>
      <c r="E12" s="53">
        <v>4.45472571891143E-2</v>
      </c>
      <c r="F12" s="54">
        <v>0.2</v>
      </c>
      <c r="G12" s="91"/>
      <c r="H12" s="51">
        <v>0.2</v>
      </c>
      <c r="I12" s="91"/>
      <c r="J12" s="2"/>
    </row>
    <row r="13" spans="1:10" x14ac:dyDescent="0.4">
      <c r="A13" s="102"/>
      <c r="B13" s="95"/>
      <c r="C13" s="85" t="s">
        <v>11</v>
      </c>
      <c r="D13" s="37">
        <v>0.36403858518447696</v>
      </c>
      <c r="E13" s="38">
        <v>0.36403858518447696</v>
      </c>
      <c r="F13" s="46">
        <v>0.7</v>
      </c>
      <c r="G13" s="92"/>
      <c r="H13" s="7">
        <v>0.7</v>
      </c>
      <c r="I13" s="92"/>
      <c r="J13" s="2"/>
    </row>
    <row r="14" spans="1:10" x14ac:dyDescent="0.4">
      <c r="A14" s="102"/>
      <c r="B14" s="93" t="s">
        <v>3</v>
      </c>
      <c r="C14" s="86" t="s">
        <v>7</v>
      </c>
      <c r="D14" s="56">
        <v>1.3765472295266299E-5</v>
      </c>
      <c r="E14" s="57">
        <v>1.3765472295266299E-5</v>
      </c>
      <c r="F14" s="58">
        <v>0</v>
      </c>
      <c r="G14" s="90">
        <f t="shared" ref="G14" si="0">SUM(F14:F18)</f>
        <v>1</v>
      </c>
      <c r="H14" s="55">
        <v>0</v>
      </c>
      <c r="I14" s="90">
        <f>SUM(H14:H18)</f>
        <v>1</v>
      </c>
      <c r="J14" s="2"/>
    </row>
    <row r="15" spans="1:10" x14ac:dyDescent="0.4">
      <c r="A15" s="102"/>
      <c r="B15" s="94"/>
      <c r="C15" s="84" t="s">
        <v>8</v>
      </c>
      <c r="D15" s="35">
        <v>0.96874549515359798</v>
      </c>
      <c r="E15" s="36">
        <v>0.96874549515359798</v>
      </c>
      <c r="F15" s="30">
        <v>0.05</v>
      </c>
      <c r="G15" s="91"/>
      <c r="H15" s="3">
        <v>0.05</v>
      </c>
      <c r="I15" s="91"/>
      <c r="J15" s="2"/>
    </row>
    <row r="16" spans="1:10" x14ac:dyDescent="0.4">
      <c r="A16" s="102"/>
      <c r="B16" s="94"/>
      <c r="C16" s="83" t="s">
        <v>9</v>
      </c>
      <c r="D16" s="52">
        <v>4.0646380694078099E-4</v>
      </c>
      <c r="E16" s="53">
        <v>4.0646380694078099E-4</v>
      </c>
      <c r="F16" s="59">
        <v>0</v>
      </c>
      <c r="G16" s="91"/>
      <c r="H16" s="51">
        <v>0</v>
      </c>
      <c r="I16" s="91"/>
      <c r="J16" s="2"/>
    </row>
    <row r="17" spans="1:10" x14ac:dyDescent="0.4">
      <c r="A17" s="102"/>
      <c r="B17" s="94"/>
      <c r="C17" s="84" t="s">
        <v>10</v>
      </c>
      <c r="D17" s="35">
        <v>7.0146552571294599E-3</v>
      </c>
      <c r="E17" s="36">
        <v>7.0146552571294599E-3</v>
      </c>
      <c r="F17" s="30">
        <v>0.3</v>
      </c>
      <c r="G17" s="91"/>
      <c r="H17" s="3">
        <v>0.3</v>
      </c>
      <c r="I17" s="91"/>
      <c r="J17" s="2"/>
    </row>
    <row r="18" spans="1:10" x14ac:dyDescent="0.4">
      <c r="A18" s="102"/>
      <c r="B18" s="95"/>
      <c r="C18" s="87" t="s">
        <v>11</v>
      </c>
      <c r="D18" s="61">
        <v>2.3819620310036701E-2</v>
      </c>
      <c r="E18" s="62">
        <v>2.3819620310036701E-2</v>
      </c>
      <c r="F18" s="63">
        <v>0.65</v>
      </c>
      <c r="G18" s="92"/>
      <c r="H18" s="60">
        <v>0.65</v>
      </c>
      <c r="I18" s="92"/>
      <c r="J18" s="2"/>
    </row>
    <row r="19" spans="1:10" x14ac:dyDescent="0.4">
      <c r="A19" s="102"/>
      <c r="B19" s="93" t="s">
        <v>4</v>
      </c>
      <c r="C19" s="82" t="s">
        <v>7</v>
      </c>
      <c r="D19" s="33">
        <v>2.6974338488937699E-3</v>
      </c>
      <c r="E19" s="34">
        <v>2.6974338488937699E-3</v>
      </c>
      <c r="F19" s="29">
        <v>0</v>
      </c>
      <c r="G19" s="90">
        <f t="shared" ref="G19" si="1">SUM(F19:F23)</f>
        <v>1</v>
      </c>
      <c r="H19" s="6">
        <v>0</v>
      </c>
      <c r="I19" s="90">
        <f>SUM(H19:H23)</f>
        <v>1</v>
      </c>
      <c r="J19" s="2"/>
    </row>
    <row r="20" spans="1:10" x14ac:dyDescent="0.4">
      <c r="A20" s="102"/>
      <c r="B20" s="94"/>
      <c r="C20" s="83" t="s">
        <v>8</v>
      </c>
      <c r="D20" s="52">
        <v>0.235100657037878</v>
      </c>
      <c r="E20" s="53">
        <v>0.235100657037878</v>
      </c>
      <c r="F20" s="59">
        <v>0</v>
      </c>
      <c r="G20" s="91"/>
      <c r="H20" s="51">
        <v>0</v>
      </c>
      <c r="I20" s="91"/>
      <c r="J20" s="2"/>
    </row>
    <row r="21" spans="1:10" x14ac:dyDescent="0.4">
      <c r="A21" s="102"/>
      <c r="B21" s="94"/>
      <c r="C21" s="84" t="s">
        <v>9</v>
      </c>
      <c r="D21" s="35">
        <v>0.155260048019108</v>
      </c>
      <c r="E21" s="36">
        <v>0.155260048019108</v>
      </c>
      <c r="F21" s="30">
        <v>0.1</v>
      </c>
      <c r="G21" s="91"/>
      <c r="H21" s="3">
        <v>0.1</v>
      </c>
      <c r="I21" s="91"/>
      <c r="J21" s="2"/>
    </row>
    <row r="22" spans="1:10" x14ac:dyDescent="0.4">
      <c r="A22" s="102"/>
      <c r="B22" s="94"/>
      <c r="C22" s="83" t="s">
        <v>10</v>
      </c>
      <c r="D22" s="52">
        <v>3.7576824330790903E-2</v>
      </c>
      <c r="E22" s="53">
        <v>3.7576824330790903E-2</v>
      </c>
      <c r="F22" s="59">
        <v>0.1</v>
      </c>
      <c r="G22" s="91"/>
      <c r="H22" s="51">
        <v>0.1</v>
      </c>
      <c r="I22" s="91"/>
      <c r="J22" s="2"/>
    </row>
    <row r="23" spans="1:10" x14ac:dyDescent="0.4">
      <c r="A23" s="102"/>
      <c r="B23" s="95"/>
      <c r="C23" s="85" t="s">
        <v>11</v>
      </c>
      <c r="D23" s="37">
        <v>0.56936503676332895</v>
      </c>
      <c r="E23" s="38">
        <v>0.56936503676332895</v>
      </c>
      <c r="F23" s="31">
        <v>0.8</v>
      </c>
      <c r="G23" s="92"/>
      <c r="H23" s="7">
        <v>0.8</v>
      </c>
      <c r="I23" s="92"/>
      <c r="J23" s="2"/>
    </row>
    <row r="24" spans="1:10" x14ac:dyDescent="0.4">
      <c r="A24" s="102"/>
      <c r="B24" s="93" t="s">
        <v>5</v>
      </c>
      <c r="C24" s="86" t="s">
        <v>7</v>
      </c>
      <c r="D24" s="56">
        <v>0</v>
      </c>
      <c r="E24" s="57">
        <v>0</v>
      </c>
      <c r="F24" s="58">
        <v>0</v>
      </c>
      <c r="G24" s="90">
        <f t="shared" ref="G24" si="2">SUM(F24:F28)</f>
        <v>1</v>
      </c>
      <c r="H24" s="55">
        <v>0</v>
      </c>
      <c r="I24" s="90">
        <f>SUM(H24:H28)</f>
        <v>1</v>
      </c>
      <c r="J24" s="2"/>
    </row>
    <row r="25" spans="1:10" x14ac:dyDescent="0.4">
      <c r="A25" s="102"/>
      <c r="B25" s="94"/>
      <c r="C25" s="84" t="s">
        <v>8</v>
      </c>
      <c r="D25" s="35">
        <v>0.267849508803155</v>
      </c>
      <c r="E25" s="36">
        <v>0.267849508803155</v>
      </c>
      <c r="F25" s="30">
        <v>0</v>
      </c>
      <c r="G25" s="91"/>
      <c r="H25" s="3">
        <v>0</v>
      </c>
      <c r="I25" s="91"/>
      <c r="J25" s="2"/>
    </row>
    <row r="26" spans="1:10" x14ac:dyDescent="0.4">
      <c r="A26" s="102"/>
      <c r="B26" s="94"/>
      <c r="C26" s="83" t="s">
        <v>9</v>
      </c>
      <c r="D26" s="52">
        <v>0.21261603762061798</v>
      </c>
      <c r="E26" s="53">
        <v>0.21261603762061798</v>
      </c>
      <c r="F26" s="59">
        <v>0.1</v>
      </c>
      <c r="G26" s="91"/>
      <c r="H26" s="51">
        <v>0.1</v>
      </c>
      <c r="I26" s="91"/>
      <c r="J26" s="2"/>
    </row>
    <row r="27" spans="1:10" x14ac:dyDescent="0.4">
      <c r="A27" s="102"/>
      <c r="B27" s="94"/>
      <c r="C27" s="84" t="s">
        <v>10</v>
      </c>
      <c r="D27" s="35">
        <v>1.8539845399500996E-4</v>
      </c>
      <c r="E27" s="36">
        <v>1.8539845399500996E-4</v>
      </c>
      <c r="F27" s="30">
        <v>0.1</v>
      </c>
      <c r="G27" s="91"/>
      <c r="H27" s="3">
        <v>0.1</v>
      </c>
      <c r="I27" s="91"/>
      <c r="J27" s="2"/>
    </row>
    <row r="28" spans="1:10" x14ac:dyDescent="0.4">
      <c r="A28" s="102"/>
      <c r="B28" s="95"/>
      <c r="C28" s="87" t="s">
        <v>11</v>
      </c>
      <c r="D28" s="61">
        <v>0.51934905512223195</v>
      </c>
      <c r="E28" s="62">
        <v>0.51934905512223195</v>
      </c>
      <c r="F28" s="63">
        <v>0.8</v>
      </c>
      <c r="G28" s="92"/>
      <c r="H28" s="60">
        <v>0.8</v>
      </c>
      <c r="I28" s="92"/>
      <c r="J28" s="2"/>
    </row>
    <row r="29" spans="1:10" x14ac:dyDescent="0.4">
      <c r="A29" s="96" t="s">
        <v>26</v>
      </c>
      <c r="B29" s="93" t="s">
        <v>30</v>
      </c>
      <c r="C29" s="82" t="s">
        <v>7</v>
      </c>
      <c r="D29" s="33">
        <v>0.31342698378940598</v>
      </c>
      <c r="E29" s="34">
        <v>0.31342698378940598</v>
      </c>
      <c r="F29" s="29">
        <v>0</v>
      </c>
      <c r="G29" s="90">
        <f>SUM(F29:F41)</f>
        <v>1</v>
      </c>
      <c r="H29" s="6">
        <v>0</v>
      </c>
      <c r="I29" s="90">
        <f>SUM(H29:H41)</f>
        <v>1</v>
      </c>
      <c r="J29" s="2"/>
    </row>
    <row r="30" spans="1:10" x14ac:dyDescent="0.4">
      <c r="A30" s="97"/>
      <c r="B30" s="94"/>
      <c r="C30" s="88" t="s">
        <v>76</v>
      </c>
      <c r="D30" s="48">
        <v>0</v>
      </c>
      <c r="E30" s="49">
        <v>0</v>
      </c>
      <c r="F30" s="50">
        <v>0</v>
      </c>
      <c r="G30" s="91"/>
      <c r="H30" s="47">
        <v>0</v>
      </c>
      <c r="I30" s="91"/>
      <c r="J30" s="2"/>
    </row>
    <row r="31" spans="1:10" x14ac:dyDescent="0.4">
      <c r="A31" s="97"/>
      <c r="B31" s="94"/>
      <c r="C31" s="84" t="s">
        <v>8</v>
      </c>
      <c r="D31" s="35">
        <v>3.2137957866366203E-2</v>
      </c>
      <c r="E31" s="36">
        <v>3.2137957866366203E-2</v>
      </c>
      <c r="F31" s="30">
        <v>0</v>
      </c>
      <c r="G31" s="91"/>
      <c r="H31" s="3">
        <v>0</v>
      </c>
      <c r="I31" s="91"/>
      <c r="J31" s="2"/>
    </row>
    <row r="32" spans="1:10" x14ac:dyDescent="0.4">
      <c r="A32" s="97"/>
      <c r="B32" s="94"/>
      <c r="C32" s="88" t="s">
        <v>77</v>
      </c>
      <c r="D32" s="48">
        <v>0</v>
      </c>
      <c r="E32" s="49">
        <v>0</v>
      </c>
      <c r="F32" s="50">
        <v>0</v>
      </c>
      <c r="G32" s="91"/>
      <c r="H32" s="47">
        <v>0</v>
      </c>
      <c r="I32" s="91"/>
      <c r="J32" s="2"/>
    </row>
    <row r="33" spans="1:10" x14ac:dyDescent="0.4">
      <c r="A33" s="97"/>
      <c r="B33" s="94"/>
      <c r="C33" s="84" t="s">
        <v>9</v>
      </c>
      <c r="D33" s="35">
        <v>0.39794119514700199</v>
      </c>
      <c r="E33" s="36">
        <v>0.39794119514700199</v>
      </c>
      <c r="F33" s="30">
        <v>0</v>
      </c>
      <c r="G33" s="91"/>
      <c r="H33" s="3">
        <v>0</v>
      </c>
      <c r="I33" s="91"/>
      <c r="J33" s="2"/>
    </row>
    <row r="34" spans="1:10" x14ac:dyDescent="0.4">
      <c r="A34" s="97"/>
      <c r="B34" s="94"/>
      <c r="C34" s="88" t="s">
        <v>78</v>
      </c>
      <c r="D34" s="48">
        <v>0</v>
      </c>
      <c r="E34" s="49">
        <v>0</v>
      </c>
      <c r="F34" s="50">
        <v>0.05</v>
      </c>
      <c r="G34" s="91"/>
      <c r="H34" s="47">
        <v>0.05</v>
      </c>
      <c r="I34" s="91"/>
      <c r="J34" s="2"/>
    </row>
    <row r="35" spans="1:10" x14ac:dyDescent="0.4">
      <c r="A35" s="97"/>
      <c r="B35" s="94"/>
      <c r="C35" s="84" t="s">
        <v>79</v>
      </c>
      <c r="D35" s="35">
        <v>3.9059436827267403E-2</v>
      </c>
      <c r="E35" s="36">
        <v>3.9059436827267403E-2</v>
      </c>
      <c r="F35" s="30">
        <v>0</v>
      </c>
      <c r="G35" s="91"/>
      <c r="H35" s="3">
        <v>0</v>
      </c>
      <c r="I35" s="91"/>
      <c r="J35" s="2"/>
    </row>
    <row r="36" spans="1:10" x14ac:dyDescent="0.4">
      <c r="A36" s="97"/>
      <c r="B36" s="94"/>
      <c r="C36" s="88" t="s">
        <v>10</v>
      </c>
      <c r="D36" s="48">
        <v>4.6230883282315102E-2</v>
      </c>
      <c r="E36" s="49">
        <v>4.6230883282315102E-2</v>
      </c>
      <c r="F36" s="50">
        <v>0</v>
      </c>
      <c r="G36" s="91"/>
      <c r="H36" s="47">
        <v>0</v>
      </c>
      <c r="I36" s="91"/>
      <c r="J36" s="2"/>
    </row>
    <row r="37" spans="1:10" x14ac:dyDescent="0.4">
      <c r="A37" s="97"/>
      <c r="B37" s="94"/>
      <c r="C37" s="84" t="s">
        <v>80</v>
      </c>
      <c r="D37" s="35">
        <v>0</v>
      </c>
      <c r="E37" s="36">
        <v>0</v>
      </c>
      <c r="F37" s="30">
        <v>0.45</v>
      </c>
      <c r="G37" s="91"/>
      <c r="H37" s="3">
        <v>0.1</v>
      </c>
      <c r="I37" s="91"/>
      <c r="J37" s="2"/>
    </row>
    <row r="38" spans="1:10" x14ac:dyDescent="0.4">
      <c r="A38" s="97"/>
      <c r="B38" s="94"/>
      <c r="C38" s="88" t="s">
        <v>81</v>
      </c>
      <c r="D38" s="48">
        <v>7.9432210932247699E-2</v>
      </c>
      <c r="E38" s="49">
        <v>7.9432210932247699E-2</v>
      </c>
      <c r="F38" s="50">
        <v>2.5000000000000001E-2</v>
      </c>
      <c r="G38" s="91"/>
      <c r="H38" s="47">
        <v>2.5000000000000001E-2</v>
      </c>
      <c r="I38" s="91"/>
      <c r="J38" s="2"/>
    </row>
    <row r="39" spans="1:10" x14ac:dyDescent="0.4">
      <c r="A39" s="97"/>
      <c r="B39" s="94"/>
      <c r="C39" s="84" t="s">
        <v>82</v>
      </c>
      <c r="D39" s="35">
        <v>3.01573686486334E-3</v>
      </c>
      <c r="E39" s="36">
        <v>3.01573686486334E-3</v>
      </c>
      <c r="F39" s="30">
        <v>2.5000000000000001E-2</v>
      </c>
      <c r="G39" s="91"/>
      <c r="H39" s="3">
        <v>2.5000000000000001E-2</v>
      </c>
      <c r="I39" s="91"/>
      <c r="J39" s="2"/>
    </row>
    <row r="40" spans="1:10" x14ac:dyDescent="0.4">
      <c r="A40" s="97"/>
      <c r="B40" s="94"/>
      <c r="C40" s="88" t="s">
        <v>83</v>
      </c>
      <c r="D40" s="48">
        <v>9.0411629939251906E-3</v>
      </c>
      <c r="E40" s="49">
        <v>9.0411629939251906E-3</v>
      </c>
      <c r="F40" s="50">
        <v>0.2</v>
      </c>
      <c r="G40" s="91"/>
      <c r="H40" s="47">
        <v>0.4</v>
      </c>
      <c r="I40" s="91"/>
      <c r="J40" s="2"/>
    </row>
    <row r="41" spans="1:10" x14ac:dyDescent="0.4">
      <c r="A41" s="98"/>
      <c r="B41" s="95"/>
      <c r="C41" s="85" t="s">
        <v>84</v>
      </c>
      <c r="D41" s="37">
        <v>7.9714432296606602E-2</v>
      </c>
      <c r="E41" s="38">
        <v>7.9714432296606602E-2</v>
      </c>
      <c r="F41" s="31">
        <v>0.25</v>
      </c>
      <c r="G41" s="92"/>
      <c r="H41" s="7">
        <v>0.4</v>
      </c>
      <c r="I41" s="92"/>
      <c r="J41" s="2"/>
    </row>
    <row r="47" spans="1:10" x14ac:dyDescent="0.4">
      <c r="F47" s="1"/>
    </row>
    <row r="48" spans="1:10" x14ac:dyDescent="0.4">
      <c r="F48" s="1"/>
    </row>
    <row r="49" spans="6:6" x14ac:dyDescent="0.4">
      <c r="F49" s="1"/>
    </row>
    <row r="50" spans="6:6" x14ac:dyDescent="0.4">
      <c r="F50" s="1"/>
    </row>
    <row r="51" spans="6:6" x14ac:dyDescent="0.4">
      <c r="F51" s="1"/>
    </row>
    <row r="52" spans="6:6" x14ac:dyDescent="0.4">
      <c r="F52" s="1"/>
    </row>
    <row r="53" spans="6:6" x14ac:dyDescent="0.4">
      <c r="F53" s="1"/>
    </row>
    <row r="54" spans="6:6" x14ac:dyDescent="0.4">
      <c r="F54" s="1"/>
    </row>
    <row r="55" spans="6:6" x14ac:dyDescent="0.4">
      <c r="F55" s="1"/>
    </row>
    <row r="56" spans="6:6" x14ac:dyDescent="0.4">
      <c r="F56" s="1"/>
    </row>
    <row r="57" spans="6:6" x14ac:dyDescent="0.4">
      <c r="F57" s="1"/>
    </row>
    <row r="58" spans="6:6" x14ac:dyDescent="0.4">
      <c r="F58" s="1"/>
    </row>
    <row r="59" spans="6:6" x14ac:dyDescent="0.4">
      <c r="F59" s="1"/>
    </row>
    <row r="60" spans="6:6" x14ac:dyDescent="0.4">
      <c r="F60" s="1"/>
    </row>
    <row r="61" spans="6:6" x14ac:dyDescent="0.4">
      <c r="F61" s="1"/>
    </row>
    <row r="62" spans="6:6" x14ac:dyDescent="0.4">
      <c r="F62" s="1"/>
    </row>
    <row r="63" spans="6:6" x14ac:dyDescent="0.4">
      <c r="F63" s="1"/>
    </row>
    <row r="64" spans="6:6" x14ac:dyDescent="0.4">
      <c r="F64" s="1"/>
    </row>
    <row r="65" spans="6:6" x14ac:dyDescent="0.4">
      <c r="F65" s="1"/>
    </row>
    <row r="66" spans="6:6" x14ac:dyDescent="0.4">
      <c r="F66" s="1"/>
    </row>
    <row r="67" spans="6:6" x14ac:dyDescent="0.4">
      <c r="F67" s="1"/>
    </row>
    <row r="68" spans="6:6" x14ac:dyDescent="0.4">
      <c r="F68" s="1"/>
    </row>
    <row r="69" spans="6:6" x14ac:dyDescent="0.4">
      <c r="F69" s="1"/>
    </row>
    <row r="70" spans="6:6" x14ac:dyDescent="0.4">
      <c r="F70" s="1"/>
    </row>
    <row r="71" spans="6:6" x14ac:dyDescent="0.4">
      <c r="F71" s="1"/>
    </row>
    <row r="72" spans="6:6" x14ac:dyDescent="0.4">
      <c r="F72" s="1"/>
    </row>
    <row r="73" spans="6:6" x14ac:dyDescent="0.4">
      <c r="F73" s="1"/>
    </row>
    <row r="74" spans="6:6" x14ac:dyDescent="0.4">
      <c r="F74" s="1"/>
    </row>
    <row r="75" spans="6:6" x14ac:dyDescent="0.4">
      <c r="F75" s="1"/>
    </row>
    <row r="76" spans="6:6" x14ac:dyDescent="0.4">
      <c r="F76" s="1"/>
    </row>
    <row r="77" spans="6:6" x14ac:dyDescent="0.4">
      <c r="F77" s="1"/>
    </row>
    <row r="78" spans="6:6" x14ac:dyDescent="0.4">
      <c r="F78" s="1"/>
    </row>
    <row r="79" spans="6:6" x14ac:dyDescent="0.4">
      <c r="F79" s="1"/>
    </row>
    <row r="80" spans="6:6" x14ac:dyDescent="0.4">
      <c r="F80" s="1"/>
    </row>
  </sheetData>
  <mergeCells count="38">
    <mergeCell ref="A1:C2"/>
    <mergeCell ref="F1:G1"/>
    <mergeCell ref="H1:I1"/>
    <mergeCell ref="F2:G2"/>
    <mergeCell ref="H2:I2"/>
    <mergeCell ref="F4:G4"/>
    <mergeCell ref="H4:I4"/>
    <mergeCell ref="A5:A8"/>
    <mergeCell ref="F5:G5"/>
    <mergeCell ref="H5:I5"/>
    <mergeCell ref="F6:G6"/>
    <mergeCell ref="H6:I6"/>
    <mergeCell ref="F7:G7"/>
    <mergeCell ref="H7:I7"/>
    <mergeCell ref="F8:G8"/>
    <mergeCell ref="A3:A4"/>
    <mergeCell ref="B3:C3"/>
    <mergeCell ref="F3:G3"/>
    <mergeCell ref="H3:I3"/>
    <mergeCell ref="B4:C4"/>
    <mergeCell ref="H8:I8"/>
    <mergeCell ref="A9:A28"/>
    <mergeCell ref="B9:B13"/>
    <mergeCell ref="G9:G13"/>
    <mergeCell ref="I9:I13"/>
    <mergeCell ref="B14:B18"/>
    <mergeCell ref="G14:G18"/>
    <mergeCell ref="I14:I18"/>
    <mergeCell ref="B19:B23"/>
    <mergeCell ref="G19:G23"/>
    <mergeCell ref="I19:I23"/>
    <mergeCell ref="B24:B28"/>
    <mergeCell ref="G24:G28"/>
    <mergeCell ref="I24:I28"/>
    <mergeCell ref="A29:A41"/>
    <mergeCell ref="B29:B41"/>
    <mergeCell ref="G29:G41"/>
    <mergeCell ref="I29:I41"/>
  </mergeCells>
  <phoneticPr fontId="1"/>
  <conditionalFormatting sqref="G14">
    <cfRule type="expression" dxfId="19" priority="10">
      <formula>$G$14&lt;&gt;1</formula>
    </cfRule>
  </conditionalFormatting>
  <conditionalFormatting sqref="G9">
    <cfRule type="expression" dxfId="18" priority="6">
      <formula>$G$9&lt;&gt;1</formula>
    </cfRule>
  </conditionalFormatting>
  <conditionalFormatting sqref="I19">
    <cfRule type="expression" dxfId="17" priority="7">
      <formula>$I$19&lt;&gt;1</formula>
    </cfRule>
  </conditionalFormatting>
  <conditionalFormatting sqref="G29">
    <cfRule type="expression" dxfId="16" priority="8">
      <formula>$G$29&lt;&gt;1</formula>
    </cfRule>
  </conditionalFormatting>
  <conditionalFormatting sqref="G24">
    <cfRule type="expression" dxfId="15" priority="9">
      <formula>$G$24&lt;&gt;1</formula>
    </cfRule>
  </conditionalFormatting>
  <conditionalFormatting sqref="I9">
    <cfRule type="expression" dxfId="14" priority="5">
      <formula>$I$9&lt;&gt;1</formula>
    </cfRule>
  </conditionalFormatting>
  <conditionalFormatting sqref="I14">
    <cfRule type="expression" dxfId="13" priority="4">
      <formula>$I$14&lt;&gt;1</formula>
    </cfRule>
  </conditionalFormatting>
  <conditionalFormatting sqref="G19">
    <cfRule type="expression" dxfId="12" priority="3">
      <formula>$G$19&lt;&gt;1</formula>
    </cfRule>
  </conditionalFormatting>
  <conditionalFormatting sqref="I24">
    <cfRule type="expression" dxfId="11" priority="2">
      <formula>$I$24&lt;&gt;1</formula>
    </cfRule>
  </conditionalFormatting>
  <conditionalFormatting sqref="I29">
    <cfRule type="expression" dxfId="10" priority="1">
      <formula>$I$29&lt;&gt;1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6FF72-BEDE-45A8-BC8F-658BE92277B0}">
  <dimension ref="A1:AE80"/>
  <sheetViews>
    <sheetView topLeftCell="F1" zoomScale="107" zoomScaleNormal="52" workbookViewId="0">
      <selection activeCell="Z16" sqref="Z16"/>
    </sheetView>
  </sheetViews>
  <sheetFormatPr defaultRowHeight="18.75" x14ac:dyDescent="0.4"/>
  <cols>
    <col min="1" max="1" width="14.5" style="2" customWidth="1"/>
    <col min="2" max="2" width="6" customWidth="1"/>
    <col min="3" max="3" width="14.625" customWidth="1"/>
    <col min="4" max="4" width="14.125" customWidth="1"/>
    <col min="5" max="5" width="14.625" customWidth="1"/>
    <col min="6" max="6" width="11.625" customWidth="1"/>
    <col min="7" max="7" width="4.625" customWidth="1"/>
    <col min="8" max="8" width="11.625" customWidth="1"/>
    <col min="9" max="9" width="4.375" customWidth="1"/>
    <col min="10" max="10" width="5.875" customWidth="1"/>
    <col min="11" max="11" width="11.25" bestFit="1" customWidth="1"/>
    <col min="25" max="25" width="4.875" customWidth="1"/>
    <col min="26" max="26" width="18.5" customWidth="1"/>
    <col min="27" max="31" width="13.125" customWidth="1"/>
  </cols>
  <sheetData>
    <row r="1" spans="1:31" ht="18" customHeight="1" x14ac:dyDescent="0.4">
      <c r="A1" s="113"/>
      <c r="B1" s="114"/>
      <c r="C1" s="115"/>
      <c r="D1" s="72" t="s">
        <v>98</v>
      </c>
      <c r="E1" s="73" t="s">
        <v>97</v>
      </c>
      <c r="F1" s="119" t="s">
        <v>100</v>
      </c>
      <c r="G1" s="120"/>
      <c r="H1" s="119" t="s">
        <v>99</v>
      </c>
      <c r="I1" s="120"/>
    </row>
    <row r="2" spans="1:31" ht="17.45" customHeight="1" x14ac:dyDescent="0.4">
      <c r="A2" s="116"/>
      <c r="B2" s="117"/>
      <c r="C2" s="118"/>
      <c r="D2" s="74" t="s">
        <v>101</v>
      </c>
      <c r="E2" s="75" t="s">
        <v>102</v>
      </c>
      <c r="F2" s="121" t="s">
        <v>102</v>
      </c>
      <c r="G2" s="122"/>
      <c r="H2" s="121" t="s">
        <v>102</v>
      </c>
      <c r="I2" s="122"/>
    </row>
    <row r="3" spans="1:31" ht="18" customHeight="1" x14ac:dyDescent="0.4">
      <c r="A3" s="123" t="s">
        <v>108</v>
      </c>
      <c r="B3" s="93" t="s">
        <v>105</v>
      </c>
      <c r="C3" s="125"/>
      <c r="D3" s="69">
        <f>6328236.97353098*137/10^6</f>
        <v>866.96846537374427</v>
      </c>
      <c r="E3" s="71">
        <f>7790457.3461009*137/10^6</f>
        <v>1067.2926564158233</v>
      </c>
      <c r="F3" s="126">
        <f>7790457.3461009*137/10^6</f>
        <v>1067.2926564158233</v>
      </c>
      <c r="G3" s="126"/>
      <c r="H3" s="127">
        <f>7790457.3461009*137/10^6</f>
        <v>1067.2926564158233</v>
      </c>
      <c r="I3" s="126"/>
      <c r="J3" s="13"/>
    </row>
    <row r="4" spans="1:31" ht="18" customHeight="1" x14ac:dyDescent="0.4">
      <c r="A4" s="124"/>
      <c r="B4" s="124" t="s">
        <v>104</v>
      </c>
      <c r="C4" s="128"/>
      <c r="D4" s="70">
        <f>126175.348017836/10^3</f>
        <v>126.175348017836</v>
      </c>
      <c r="E4" s="68">
        <f>109794.573642716/10^3</f>
        <v>109.794573642716</v>
      </c>
      <c r="F4" s="103">
        <f>109794.573642716/10^3</f>
        <v>109.794573642716</v>
      </c>
      <c r="G4" s="104"/>
      <c r="H4" s="105">
        <f>109794.573642716/10^3</f>
        <v>109.794573642716</v>
      </c>
      <c r="I4" s="104"/>
      <c r="J4" s="13"/>
    </row>
    <row r="5" spans="1:31" ht="18" customHeight="1" x14ac:dyDescent="0.4">
      <c r="A5" s="106" t="s">
        <v>1</v>
      </c>
      <c r="B5" s="76" t="s">
        <v>2</v>
      </c>
      <c r="C5" s="77"/>
      <c r="D5" s="32" t="s">
        <v>35</v>
      </c>
      <c r="E5" s="44">
        <v>1</v>
      </c>
      <c r="F5" s="109">
        <v>0.5</v>
      </c>
      <c r="G5" s="110"/>
      <c r="H5" s="109">
        <v>0.7</v>
      </c>
      <c r="I5" s="110"/>
      <c r="Z5" s="129" t="s">
        <v>109</v>
      </c>
      <c r="AA5" s="130">
        <f>部門別CO2排出量_表!B1</f>
        <v>2010</v>
      </c>
      <c r="AB5" s="130">
        <f>部門別CO2排出量_表!C1</f>
        <v>2020</v>
      </c>
      <c r="AC5" s="129" t="str">
        <f>部門別CO2排出量_表!D1</f>
        <v>2050
ベースライン</v>
      </c>
      <c r="AD5" s="129" t="str">
        <f>部門別CO2排出量_表!E1</f>
        <v>2050
シナリオ1</v>
      </c>
      <c r="AE5" s="129" t="str">
        <f>部門別CO2排出量_表!F1</f>
        <v>2050
シナリオ2</v>
      </c>
    </row>
    <row r="6" spans="1:31" ht="18" customHeight="1" x14ac:dyDescent="0.4">
      <c r="A6" s="107"/>
      <c r="B6" s="78" t="s">
        <v>3</v>
      </c>
      <c r="C6" s="79"/>
      <c r="D6" s="64" t="s">
        <v>35</v>
      </c>
      <c r="E6" s="65">
        <v>1</v>
      </c>
      <c r="F6" s="111">
        <v>0.7</v>
      </c>
      <c r="G6" s="112"/>
      <c r="H6" s="111">
        <v>0.7</v>
      </c>
      <c r="I6" s="112"/>
      <c r="Z6" s="130"/>
      <c r="AA6" s="130"/>
      <c r="AB6" s="130"/>
      <c r="AC6" s="129"/>
      <c r="AD6" s="129"/>
      <c r="AE6" s="129"/>
    </row>
    <row r="7" spans="1:31" x14ac:dyDescent="0.4">
      <c r="A7" s="107"/>
      <c r="B7" s="76" t="s">
        <v>4</v>
      </c>
      <c r="C7" s="77"/>
      <c r="D7" s="32" t="s">
        <v>35</v>
      </c>
      <c r="E7" s="44">
        <v>1</v>
      </c>
      <c r="F7" s="109">
        <v>0.7</v>
      </c>
      <c r="G7" s="110"/>
      <c r="H7" s="109">
        <v>0.7</v>
      </c>
      <c r="I7" s="110"/>
      <c r="Z7" s="28" t="str">
        <f>部門別CO2排出量_表!A2</f>
        <v>産業</v>
      </c>
      <c r="AA7" s="39">
        <f>部門別CO2排出量_表!B2</f>
        <v>269.51474216725944</v>
      </c>
      <c r="AB7" s="39">
        <f>部門別CO2排出量_表!C2</f>
        <v>209.4235083709562</v>
      </c>
      <c r="AC7" s="39">
        <f>部門別CO2排出量_表!D2</f>
        <v>257.81349782866999</v>
      </c>
      <c r="AD7" s="39">
        <f>部門別CO2排出量_表!E2</f>
        <v>86.631169360128993</v>
      </c>
      <c r="AE7" s="39">
        <f>部門別CO2排出量_表!F2</f>
        <v>90.97716432718488</v>
      </c>
    </row>
    <row r="8" spans="1:31" ht="18" customHeight="1" x14ac:dyDescent="0.4">
      <c r="A8" s="108"/>
      <c r="B8" s="80" t="s">
        <v>5</v>
      </c>
      <c r="C8" s="81"/>
      <c r="D8" s="66" t="s">
        <v>35</v>
      </c>
      <c r="E8" s="67">
        <v>1</v>
      </c>
      <c r="F8" s="99">
        <v>0.7</v>
      </c>
      <c r="G8" s="100"/>
      <c r="H8" s="99">
        <v>0.7</v>
      </c>
      <c r="I8" s="100"/>
      <c r="Z8" s="40" t="str">
        <f>部門別CO2排出量_表!A3</f>
        <v>運輸</v>
      </c>
      <c r="AA8" s="43">
        <f>部門別CO2排出量_表!B3</f>
        <v>249.02275586606845</v>
      </c>
      <c r="AB8" s="43">
        <f>部門別CO2排出量_表!C3</f>
        <v>196.15609230500672</v>
      </c>
      <c r="AC8" s="43">
        <f>部門別CO2排出量_表!D3</f>
        <v>170.69003462550376</v>
      </c>
      <c r="AD8" s="43">
        <f>部門別CO2排出量_表!E3</f>
        <v>6.1649125503111692</v>
      </c>
      <c r="AE8" s="43">
        <f>部門別CO2排出量_表!F3</f>
        <v>6.1649125503111692</v>
      </c>
    </row>
    <row r="9" spans="1:31" ht="18" customHeight="1" x14ac:dyDescent="0.4">
      <c r="A9" s="101" t="s">
        <v>25</v>
      </c>
      <c r="B9" s="93" t="s">
        <v>2</v>
      </c>
      <c r="C9" s="82" t="s">
        <v>7</v>
      </c>
      <c r="D9" s="33">
        <v>0.23783804227640001</v>
      </c>
      <c r="E9" s="34">
        <v>0.23783804227640001</v>
      </c>
      <c r="F9" s="45">
        <v>0</v>
      </c>
      <c r="G9" s="91">
        <f>SUM(F9:F13)</f>
        <v>1</v>
      </c>
      <c r="H9" s="3">
        <v>0</v>
      </c>
      <c r="I9" s="90">
        <f>SUM(H9:H13)</f>
        <v>1</v>
      </c>
      <c r="J9" s="2"/>
      <c r="Z9" s="28" t="str">
        <f>部門別CO2排出量_表!A4</f>
        <v>業務</v>
      </c>
      <c r="AA9" s="39">
        <f>部門別CO2排出量_表!B4</f>
        <v>63.618347666356769</v>
      </c>
      <c r="AB9" s="39">
        <f>部門別CO2排出量_表!C4</f>
        <v>52.883709709806709</v>
      </c>
      <c r="AC9" s="39">
        <f>部門別CO2排出量_表!D4</f>
        <v>65.1157721973603</v>
      </c>
      <c r="AD9" s="39">
        <f>部門別CO2排出量_表!E4</f>
        <v>9.4142221772580257</v>
      </c>
      <c r="AE9" s="39">
        <f>部門別CO2排出量_表!F4</f>
        <v>9.4142221772580257</v>
      </c>
    </row>
    <row r="10" spans="1:31" ht="18" customHeight="1" x14ac:dyDescent="0.4">
      <c r="A10" s="102"/>
      <c r="B10" s="94"/>
      <c r="C10" s="83" t="s">
        <v>8</v>
      </c>
      <c r="D10" s="52">
        <v>0.21895893991493101</v>
      </c>
      <c r="E10" s="53">
        <v>0.21895893991493101</v>
      </c>
      <c r="F10" s="54">
        <v>0</v>
      </c>
      <c r="G10" s="91"/>
      <c r="H10" s="51">
        <v>0</v>
      </c>
      <c r="I10" s="91"/>
      <c r="J10" s="2"/>
      <c r="Z10" s="40" t="str">
        <f>部門別CO2排出量_表!A5</f>
        <v>家庭</v>
      </c>
      <c r="AA10" s="43">
        <f>部門別CO2排出量_表!B5</f>
        <v>69.588005432578569</v>
      </c>
      <c r="AB10" s="43">
        <f>部門別CO2排出量_表!C5</f>
        <v>52.883709709806709</v>
      </c>
      <c r="AC10" s="43">
        <f>部門別CO2排出量_表!D5</f>
        <v>52.398256859873904</v>
      </c>
      <c r="AD10" s="43">
        <f>部門別CO2排出量_表!E5</f>
        <v>6.300437579028312</v>
      </c>
      <c r="AE10" s="43">
        <f>部門別CO2排出量_表!F5</f>
        <v>6.300437579028312</v>
      </c>
    </row>
    <row r="11" spans="1:31" ht="18" customHeight="1" x14ac:dyDescent="0.4">
      <c r="A11" s="102"/>
      <c r="B11" s="94"/>
      <c r="C11" s="84" t="s">
        <v>9</v>
      </c>
      <c r="D11" s="35">
        <v>0.13461717543507801</v>
      </c>
      <c r="E11" s="36">
        <v>0.13461717543507801</v>
      </c>
      <c r="F11" s="45">
        <v>0.1</v>
      </c>
      <c r="G11" s="91"/>
      <c r="H11" s="3">
        <v>0.1</v>
      </c>
      <c r="I11" s="91"/>
      <c r="J11" s="2"/>
      <c r="Z11" s="28" t="str">
        <f>部門別CO2排出量_表!A6</f>
        <v>発電</v>
      </c>
      <c r="AA11" s="39">
        <f>部門別CO2排出量_表!B6</f>
        <v>476.37955455993358</v>
      </c>
      <c r="AB11" s="39">
        <f>部門別CO2排出量_表!C6</f>
        <v>449.00553720294573</v>
      </c>
      <c r="AC11" s="39">
        <f>部門別CO2排出量_表!D6</f>
        <v>-501.30397147079947</v>
      </c>
      <c r="AD11" s="39">
        <f>部門別CO2排出量_表!E6</f>
        <v>-501.30397147079947</v>
      </c>
      <c r="AE11" s="39">
        <f>部門別CO2排出量_表!F6</f>
        <v>-123.23016137684743</v>
      </c>
    </row>
    <row r="12" spans="1:31" x14ac:dyDescent="0.4">
      <c r="A12" s="102"/>
      <c r="B12" s="94"/>
      <c r="C12" s="83" t="s">
        <v>10</v>
      </c>
      <c r="D12" s="52">
        <v>4.45472571891143E-2</v>
      </c>
      <c r="E12" s="53">
        <v>4.45472571891143E-2</v>
      </c>
      <c r="F12" s="54">
        <v>0.2</v>
      </c>
      <c r="G12" s="91"/>
      <c r="H12" s="51">
        <v>0.2</v>
      </c>
      <c r="I12" s="91"/>
      <c r="J12" s="2"/>
      <c r="Z12" s="40" t="str">
        <f>部門別CO2排出量_表!A7</f>
        <v>セメント</v>
      </c>
      <c r="AA12" s="43">
        <f>部門別CO2排出量_表!B7</f>
        <v>28.775119328906975</v>
      </c>
      <c r="AB12" s="43">
        <f>部門別CO2排出量_表!C7</f>
        <v>25.99212785621209</v>
      </c>
      <c r="AC12" s="43">
        <f>部門別CO2排出量_表!D7</f>
        <v>22.617687534623279</v>
      </c>
      <c r="AD12" s="43">
        <f>部門別CO2排出量_表!E7</f>
        <v>22.617687534623279</v>
      </c>
      <c r="AE12" s="43">
        <f>部門別CO2排出量_表!F7</f>
        <v>22.617687534623279</v>
      </c>
    </row>
    <row r="13" spans="1:31" x14ac:dyDescent="0.4">
      <c r="A13" s="102"/>
      <c r="B13" s="95"/>
      <c r="C13" s="85" t="s">
        <v>11</v>
      </c>
      <c r="D13" s="37">
        <v>0.36403858518447696</v>
      </c>
      <c r="E13" s="38">
        <v>0.36403858518447696</v>
      </c>
      <c r="F13" s="46">
        <v>0.7</v>
      </c>
      <c r="G13" s="92"/>
      <c r="H13" s="7">
        <v>0.7</v>
      </c>
      <c r="I13" s="92"/>
      <c r="J13" s="2"/>
      <c r="Z13" s="28" t="str">
        <f>部門別CO2排出量_表!A8</f>
        <v>廃棄物</v>
      </c>
      <c r="AA13" s="39">
        <f>部門別CO2排出量_表!B8</f>
        <v>29.46362437612942</v>
      </c>
      <c r="AB13" s="39">
        <f>部門別CO2排出量_表!C8</f>
        <v>31.085649151718691</v>
      </c>
      <c r="AC13" s="39">
        <f>部門別CO2排出量_表!D8</f>
        <v>27.049940013143782</v>
      </c>
      <c r="AD13" s="39">
        <f>部門別CO2排出量_表!E8</f>
        <v>27.049940013143782</v>
      </c>
      <c r="AE13" s="39">
        <f>部門別CO2排出量_表!F8</f>
        <v>27.049940013143782</v>
      </c>
    </row>
    <row r="14" spans="1:31" x14ac:dyDescent="0.4">
      <c r="A14" s="102"/>
      <c r="B14" s="93" t="s">
        <v>3</v>
      </c>
      <c r="C14" s="86" t="s">
        <v>7</v>
      </c>
      <c r="D14" s="56">
        <v>1.3765472295266299E-5</v>
      </c>
      <c r="E14" s="57">
        <v>1.3765472295266299E-5</v>
      </c>
      <c r="F14" s="58">
        <v>0</v>
      </c>
      <c r="G14" s="90">
        <f t="shared" ref="G14" si="0">SUM(F14:F18)</f>
        <v>1</v>
      </c>
      <c r="H14" s="55">
        <v>0</v>
      </c>
      <c r="I14" s="90">
        <f>SUM(H14:H18)</f>
        <v>1</v>
      </c>
      <c r="J14" s="2"/>
      <c r="Z14" s="40" t="str">
        <f>部門別CO2排出量_表!A9</f>
        <v>土地利用</v>
      </c>
      <c r="AA14" s="43">
        <f>部門別CO2排出量_表!B9</f>
        <v>-54.3</v>
      </c>
      <c r="AB14" s="43">
        <f>部門別CO2排出量_表!C9</f>
        <v>-54.3</v>
      </c>
      <c r="AC14" s="43">
        <f>部門別CO2排出量_表!D9</f>
        <v>-54.3</v>
      </c>
      <c r="AD14" s="43">
        <f>部門別CO2排出量_表!E9</f>
        <v>-54.3</v>
      </c>
      <c r="AE14" s="43">
        <f>部門別CO2排出量_表!F9</f>
        <v>-54.3</v>
      </c>
    </row>
    <row r="15" spans="1:31" x14ac:dyDescent="0.4">
      <c r="A15" s="102"/>
      <c r="B15" s="94"/>
      <c r="C15" s="84" t="s">
        <v>8</v>
      </c>
      <c r="D15" s="35">
        <v>0.96874549515359798</v>
      </c>
      <c r="E15" s="36">
        <v>0.96874549515359798</v>
      </c>
      <c r="F15" s="30">
        <v>0.05</v>
      </c>
      <c r="G15" s="91"/>
      <c r="H15" s="3">
        <v>0.05</v>
      </c>
      <c r="I15" s="91"/>
      <c r="J15" s="2"/>
      <c r="Z15" s="28" t="str">
        <f>部門別CO2排出量_表!A10</f>
        <v>合計</v>
      </c>
      <c r="AA15" s="39">
        <f>部門別CO2排出量_表!B10</f>
        <v>1132.0621493972333</v>
      </c>
      <c r="AB15" s="39">
        <f>部門別CO2排出量_表!C10</f>
        <v>963.13033430645282</v>
      </c>
      <c r="AC15" s="39">
        <f>部門別CO2排出量_表!D10</f>
        <v>40.081217588375566</v>
      </c>
      <c r="AD15" s="39">
        <f>部門別CO2排出量_表!E10</f>
        <v>-397.42560225630592</v>
      </c>
      <c r="AE15" s="39">
        <f>部門別CO2排出量_表!F10</f>
        <v>-15.00579719529798</v>
      </c>
    </row>
    <row r="16" spans="1:31" x14ac:dyDescent="0.4">
      <c r="A16" s="102"/>
      <c r="B16" s="94"/>
      <c r="C16" s="83" t="s">
        <v>9</v>
      </c>
      <c r="D16" s="52">
        <v>4.0646380694078099E-4</v>
      </c>
      <c r="E16" s="53">
        <v>4.0646380694078099E-4</v>
      </c>
      <c r="F16" s="59">
        <v>0</v>
      </c>
      <c r="G16" s="91"/>
      <c r="H16" s="51">
        <v>0</v>
      </c>
      <c r="I16" s="91"/>
      <c r="J16" s="2"/>
    </row>
    <row r="17" spans="1:10" x14ac:dyDescent="0.4">
      <c r="A17" s="102"/>
      <c r="B17" s="94"/>
      <c r="C17" s="84" t="s">
        <v>10</v>
      </c>
      <c r="D17" s="35">
        <v>7.0146552571294599E-3</v>
      </c>
      <c r="E17" s="36">
        <v>7.0146552571294599E-3</v>
      </c>
      <c r="F17" s="30">
        <v>0.3</v>
      </c>
      <c r="G17" s="91"/>
      <c r="H17" s="3">
        <v>0.3</v>
      </c>
      <c r="I17" s="91"/>
      <c r="J17" s="2"/>
    </row>
    <row r="18" spans="1:10" x14ac:dyDescent="0.4">
      <c r="A18" s="102"/>
      <c r="B18" s="95"/>
      <c r="C18" s="87" t="s">
        <v>11</v>
      </c>
      <c r="D18" s="61">
        <v>2.3819620310036701E-2</v>
      </c>
      <c r="E18" s="62">
        <v>2.3819620310036701E-2</v>
      </c>
      <c r="F18" s="63">
        <v>0.65</v>
      </c>
      <c r="G18" s="92"/>
      <c r="H18" s="60">
        <v>0.65</v>
      </c>
      <c r="I18" s="92"/>
      <c r="J18" s="2"/>
    </row>
    <row r="19" spans="1:10" x14ac:dyDescent="0.4">
      <c r="A19" s="102"/>
      <c r="B19" s="93" t="s">
        <v>4</v>
      </c>
      <c r="C19" s="82" t="s">
        <v>7</v>
      </c>
      <c r="D19" s="33">
        <v>2.6974338488937699E-3</v>
      </c>
      <c r="E19" s="34">
        <v>2.6974338488937699E-3</v>
      </c>
      <c r="F19" s="29">
        <v>0</v>
      </c>
      <c r="G19" s="90">
        <f t="shared" ref="G19" si="1">SUM(F19:F23)</f>
        <v>1</v>
      </c>
      <c r="H19" s="6">
        <v>0</v>
      </c>
      <c r="I19" s="90">
        <f>SUM(H19:H23)</f>
        <v>1</v>
      </c>
      <c r="J19" s="2"/>
    </row>
    <row r="20" spans="1:10" x14ac:dyDescent="0.4">
      <c r="A20" s="102"/>
      <c r="B20" s="94"/>
      <c r="C20" s="83" t="s">
        <v>8</v>
      </c>
      <c r="D20" s="52">
        <v>0.235100657037878</v>
      </c>
      <c r="E20" s="53">
        <v>0.235100657037878</v>
      </c>
      <c r="F20" s="59">
        <v>0</v>
      </c>
      <c r="G20" s="91"/>
      <c r="H20" s="51">
        <v>0</v>
      </c>
      <c r="I20" s="91"/>
      <c r="J20" s="2"/>
    </row>
    <row r="21" spans="1:10" x14ac:dyDescent="0.4">
      <c r="A21" s="102"/>
      <c r="B21" s="94"/>
      <c r="C21" s="84" t="s">
        <v>9</v>
      </c>
      <c r="D21" s="35">
        <v>0.155260048019108</v>
      </c>
      <c r="E21" s="36">
        <v>0.155260048019108</v>
      </c>
      <c r="F21" s="30">
        <v>0.1</v>
      </c>
      <c r="G21" s="91"/>
      <c r="H21" s="3">
        <v>0.1</v>
      </c>
      <c r="I21" s="91"/>
      <c r="J21" s="2"/>
    </row>
    <row r="22" spans="1:10" x14ac:dyDescent="0.4">
      <c r="A22" s="102"/>
      <c r="B22" s="94"/>
      <c r="C22" s="83" t="s">
        <v>10</v>
      </c>
      <c r="D22" s="52">
        <v>3.7576824330790903E-2</v>
      </c>
      <c r="E22" s="53">
        <v>3.7576824330790903E-2</v>
      </c>
      <c r="F22" s="59">
        <v>0.1</v>
      </c>
      <c r="G22" s="91"/>
      <c r="H22" s="51">
        <v>0.1</v>
      </c>
      <c r="I22" s="91"/>
      <c r="J22" s="2"/>
    </row>
    <row r="23" spans="1:10" x14ac:dyDescent="0.4">
      <c r="A23" s="102"/>
      <c r="B23" s="95"/>
      <c r="C23" s="85" t="s">
        <v>11</v>
      </c>
      <c r="D23" s="37">
        <v>0.56936503676332895</v>
      </c>
      <c r="E23" s="38">
        <v>0.56936503676332895</v>
      </c>
      <c r="F23" s="31">
        <v>0.8</v>
      </c>
      <c r="G23" s="92"/>
      <c r="H23" s="7">
        <v>0.8</v>
      </c>
      <c r="I23" s="92"/>
      <c r="J23" s="2"/>
    </row>
    <row r="24" spans="1:10" x14ac:dyDescent="0.4">
      <c r="A24" s="102"/>
      <c r="B24" s="93" t="s">
        <v>5</v>
      </c>
      <c r="C24" s="86" t="s">
        <v>7</v>
      </c>
      <c r="D24" s="56">
        <v>0</v>
      </c>
      <c r="E24" s="57">
        <v>0</v>
      </c>
      <c r="F24" s="58">
        <v>0</v>
      </c>
      <c r="G24" s="90">
        <f t="shared" ref="G24" si="2">SUM(F24:F28)</f>
        <v>1</v>
      </c>
      <c r="H24" s="55">
        <v>0</v>
      </c>
      <c r="I24" s="90">
        <f>SUM(H24:H28)</f>
        <v>1</v>
      </c>
      <c r="J24" s="2"/>
    </row>
    <row r="25" spans="1:10" x14ac:dyDescent="0.4">
      <c r="A25" s="102"/>
      <c r="B25" s="94"/>
      <c r="C25" s="84" t="s">
        <v>8</v>
      </c>
      <c r="D25" s="35">
        <v>0.267849508803155</v>
      </c>
      <c r="E25" s="36">
        <v>0.267849508803155</v>
      </c>
      <c r="F25" s="30">
        <v>0</v>
      </c>
      <c r="G25" s="91"/>
      <c r="H25" s="3">
        <v>0</v>
      </c>
      <c r="I25" s="91"/>
      <c r="J25" s="2"/>
    </row>
    <row r="26" spans="1:10" x14ac:dyDescent="0.4">
      <c r="A26" s="102"/>
      <c r="B26" s="94"/>
      <c r="C26" s="83" t="s">
        <v>9</v>
      </c>
      <c r="D26" s="52">
        <v>0.21261603762061798</v>
      </c>
      <c r="E26" s="53">
        <v>0.21261603762061798</v>
      </c>
      <c r="F26" s="59">
        <v>0.1</v>
      </c>
      <c r="G26" s="91"/>
      <c r="H26" s="51">
        <v>0.1</v>
      </c>
      <c r="I26" s="91"/>
      <c r="J26" s="2"/>
    </row>
    <row r="27" spans="1:10" x14ac:dyDescent="0.4">
      <c r="A27" s="102"/>
      <c r="B27" s="94"/>
      <c r="C27" s="84" t="s">
        <v>10</v>
      </c>
      <c r="D27" s="35">
        <v>1.8539845399500996E-4</v>
      </c>
      <c r="E27" s="36">
        <v>1.8539845399500996E-4</v>
      </c>
      <c r="F27" s="30">
        <v>0.1</v>
      </c>
      <c r="G27" s="91"/>
      <c r="H27" s="3">
        <v>0.1</v>
      </c>
      <c r="I27" s="91"/>
      <c r="J27" s="2"/>
    </row>
    <row r="28" spans="1:10" x14ac:dyDescent="0.4">
      <c r="A28" s="102"/>
      <c r="B28" s="95"/>
      <c r="C28" s="87" t="s">
        <v>11</v>
      </c>
      <c r="D28" s="61">
        <v>0.51934905512223195</v>
      </c>
      <c r="E28" s="62">
        <v>0.51934905512223195</v>
      </c>
      <c r="F28" s="63">
        <v>0.8</v>
      </c>
      <c r="G28" s="92"/>
      <c r="H28" s="60">
        <v>0.8</v>
      </c>
      <c r="I28" s="92"/>
      <c r="J28" s="2"/>
    </row>
    <row r="29" spans="1:10" x14ac:dyDescent="0.4">
      <c r="A29" s="96" t="s">
        <v>26</v>
      </c>
      <c r="B29" s="93" t="s">
        <v>30</v>
      </c>
      <c r="C29" s="82" t="s">
        <v>7</v>
      </c>
      <c r="D29" s="33">
        <v>0.31342698378940598</v>
      </c>
      <c r="E29" s="34">
        <v>0.31342698378940598</v>
      </c>
      <c r="F29" s="29">
        <v>0</v>
      </c>
      <c r="G29" s="90">
        <f>SUM(F29:F41)</f>
        <v>1</v>
      </c>
      <c r="H29" s="6">
        <v>0</v>
      </c>
      <c r="I29" s="90">
        <f>SUM(H29:H41)</f>
        <v>1</v>
      </c>
      <c r="J29" s="2"/>
    </row>
    <row r="30" spans="1:10" x14ac:dyDescent="0.4">
      <c r="A30" s="97"/>
      <c r="B30" s="94"/>
      <c r="C30" s="88" t="s">
        <v>76</v>
      </c>
      <c r="D30" s="48">
        <v>0</v>
      </c>
      <c r="E30" s="49">
        <v>0</v>
      </c>
      <c r="F30" s="50">
        <v>0</v>
      </c>
      <c r="G30" s="91"/>
      <c r="H30" s="47">
        <v>0</v>
      </c>
      <c r="I30" s="91"/>
      <c r="J30" s="2"/>
    </row>
    <row r="31" spans="1:10" x14ac:dyDescent="0.4">
      <c r="A31" s="97"/>
      <c r="B31" s="94"/>
      <c r="C31" s="84" t="s">
        <v>8</v>
      </c>
      <c r="D31" s="35">
        <v>3.2137957866366203E-2</v>
      </c>
      <c r="E31" s="36">
        <v>3.2137957866366203E-2</v>
      </c>
      <c r="F31" s="30">
        <v>0</v>
      </c>
      <c r="G31" s="91"/>
      <c r="H31" s="3">
        <v>0</v>
      </c>
      <c r="I31" s="91"/>
      <c r="J31" s="2"/>
    </row>
    <row r="32" spans="1:10" x14ac:dyDescent="0.4">
      <c r="A32" s="97"/>
      <c r="B32" s="94"/>
      <c r="C32" s="88" t="s">
        <v>77</v>
      </c>
      <c r="D32" s="48">
        <v>0</v>
      </c>
      <c r="E32" s="49">
        <v>0</v>
      </c>
      <c r="F32" s="50">
        <v>0</v>
      </c>
      <c r="G32" s="91"/>
      <c r="H32" s="47">
        <v>0</v>
      </c>
      <c r="I32" s="91"/>
      <c r="J32" s="2"/>
    </row>
    <row r="33" spans="1:10" x14ac:dyDescent="0.4">
      <c r="A33" s="97"/>
      <c r="B33" s="94"/>
      <c r="C33" s="84" t="s">
        <v>9</v>
      </c>
      <c r="D33" s="35">
        <v>0.39794119514700199</v>
      </c>
      <c r="E33" s="36">
        <v>0.39794119514700199</v>
      </c>
      <c r="F33" s="30">
        <v>0</v>
      </c>
      <c r="G33" s="91"/>
      <c r="H33" s="3">
        <v>0</v>
      </c>
      <c r="I33" s="91"/>
      <c r="J33" s="2"/>
    </row>
    <row r="34" spans="1:10" x14ac:dyDescent="0.4">
      <c r="A34" s="97"/>
      <c r="B34" s="94"/>
      <c r="C34" s="88" t="s">
        <v>78</v>
      </c>
      <c r="D34" s="48">
        <v>0</v>
      </c>
      <c r="E34" s="49">
        <v>0</v>
      </c>
      <c r="F34" s="50">
        <v>0.05</v>
      </c>
      <c r="G34" s="91"/>
      <c r="H34" s="47">
        <v>0.05</v>
      </c>
      <c r="I34" s="91"/>
      <c r="J34" s="2"/>
    </row>
    <row r="35" spans="1:10" x14ac:dyDescent="0.4">
      <c r="A35" s="97"/>
      <c r="B35" s="94"/>
      <c r="C35" s="84" t="s">
        <v>79</v>
      </c>
      <c r="D35" s="35">
        <v>3.9059436827267403E-2</v>
      </c>
      <c r="E35" s="36">
        <v>3.9059436827267403E-2</v>
      </c>
      <c r="F35" s="30">
        <v>0</v>
      </c>
      <c r="G35" s="91"/>
      <c r="H35" s="3">
        <v>0</v>
      </c>
      <c r="I35" s="91"/>
      <c r="J35" s="2"/>
    </row>
    <row r="36" spans="1:10" x14ac:dyDescent="0.4">
      <c r="A36" s="97"/>
      <c r="B36" s="94"/>
      <c r="C36" s="88" t="s">
        <v>10</v>
      </c>
      <c r="D36" s="48">
        <v>4.6230883282315102E-2</v>
      </c>
      <c r="E36" s="49">
        <v>4.6230883282315102E-2</v>
      </c>
      <c r="F36" s="50">
        <v>0</v>
      </c>
      <c r="G36" s="91"/>
      <c r="H36" s="47">
        <v>0</v>
      </c>
      <c r="I36" s="91"/>
      <c r="J36" s="2"/>
    </row>
    <row r="37" spans="1:10" x14ac:dyDescent="0.4">
      <c r="A37" s="97"/>
      <c r="B37" s="94"/>
      <c r="C37" s="84" t="s">
        <v>80</v>
      </c>
      <c r="D37" s="35">
        <v>0</v>
      </c>
      <c r="E37" s="36">
        <v>0</v>
      </c>
      <c r="F37" s="30">
        <v>0.45</v>
      </c>
      <c r="G37" s="91"/>
      <c r="H37" s="3">
        <v>0.1</v>
      </c>
      <c r="I37" s="91"/>
      <c r="J37" s="2"/>
    </row>
    <row r="38" spans="1:10" x14ac:dyDescent="0.4">
      <c r="A38" s="97"/>
      <c r="B38" s="94"/>
      <c r="C38" s="88" t="s">
        <v>81</v>
      </c>
      <c r="D38" s="48">
        <v>7.9432210932247699E-2</v>
      </c>
      <c r="E38" s="49">
        <v>7.9432210932247699E-2</v>
      </c>
      <c r="F38" s="50">
        <v>2.5000000000000001E-2</v>
      </c>
      <c r="G38" s="91"/>
      <c r="H38" s="47">
        <v>2.5000000000000001E-2</v>
      </c>
      <c r="I38" s="91"/>
      <c r="J38" s="2"/>
    </row>
    <row r="39" spans="1:10" x14ac:dyDescent="0.4">
      <c r="A39" s="97"/>
      <c r="B39" s="94"/>
      <c r="C39" s="84" t="s">
        <v>82</v>
      </c>
      <c r="D39" s="35">
        <v>3.01573686486334E-3</v>
      </c>
      <c r="E39" s="36">
        <v>3.01573686486334E-3</v>
      </c>
      <c r="F39" s="30">
        <v>2.5000000000000001E-2</v>
      </c>
      <c r="G39" s="91"/>
      <c r="H39" s="3">
        <v>2.5000000000000001E-2</v>
      </c>
      <c r="I39" s="91"/>
      <c r="J39" s="2"/>
    </row>
    <row r="40" spans="1:10" x14ac:dyDescent="0.4">
      <c r="A40" s="97"/>
      <c r="B40" s="94"/>
      <c r="C40" s="88" t="s">
        <v>83</v>
      </c>
      <c r="D40" s="48">
        <v>9.0411629939251906E-3</v>
      </c>
      <c r="E40" s="49">
        <v>9.0411629939251906E-3</v>
      </c>
      <c r="F40" s="50">
        <v>0.2</v>
      </c>
      <c r="G40" s="91"/>
      <c r="H40" s="47">
        <v>0.4</v>
      </c>
      <c r="I40" s="91"/>
      <c r="J40" s="2"/>
    </row>
    <row r="41" spans="1:10" x14ac:dyDescent="0.4">
      <c r="A41" s="98"/>
      <c r="B41" s="95"/>
      <c r="C41" s="85" t="s">
        <v>84</v>
      </c>
      <c r="D41" s="37">
        <v>7.9714432296606602E-2</v>
      </c>
      <c r="E41" s="38">
        <v>7.9714432296606602E-2</v>
      </c>
      <c r="F41" s="31">
        <v>0.25</v>
      </c>
      <c r="G41" s="92"/>
      <c r="H41" s="7">
        <v>0.4</v>
      </c>
      <c r="I41" s="92"/>
      <c r="J41" s="2"/>
    </row>
    <row r="47" spans="1:10" x14ac:dyDescent="0.4">
      <c r="F47" s="1"/>
    </row>
    <row r="48" spans="1:10" x14ac:dyDescent="0.4">
      <c r="F48" s="1"/>
    </row>
    <row r="49" spans="6:6" x14ac:dyDescent="0.4">
      <c r="F49" s="1"/>
    </row>
    <row r="50" spans="6:6" x14ac:dyDescent="0.4">
      <c r="F50" s="1"/>
    </row>
    <row r="51" spans="6:6" x14ac:dyDescent="0.4">
      <c r="F51" s="1"/>
    </row>
    <row r="52" spans="6:6" x14ac:dyDescent="0.4">
      <c r="F52" s="1"/>
    </row>
    <row r="53" spans="6:6" x14ac:dyDescent="0.4">
      <c r="F53" s="1"/>
    </row>
    <row r="54" spans="6:6" x14ac:dyDescent="0.4">
      <c r="F54" s="1"/>
    </row>
    <row r="55" spans="6:6" x14ac:dyDescent="0.4">
      <c r="F55" s="1"/>
    </row>
    <row r="56" spans="6:6" x14ac:dyDescent="0.4">
      <c r="F56" s="1"/>
    </row>
    <row r="57" spans="6:6" x14ac:dyDescent="0.4">
      <c r="F57" s="1"/>
    </row>
    <row r="58" spans="6:6" x14ac:dyDescent="0.4">
      <c r="F58" s="1"/>
    </row>
    <row r="59" spans="6:6" x14ac:dyDescent="0.4">
      <c r="F59" s="1"/>
    </row>
    <row r="60" spans="6:6" x14ac:dyDescent="0.4">
      <c r="F60" s="1"/>
    </row>
    <row r="61" spans="6:6" x14ac:dyDescent="0.4">
      <c r="F61" s="1"/>
    </row>
    <row r="62" spans="6:6" x14ac:dyDescent="0.4">
      <c r="F62" s="1"/>
    </row>
    <row r="63" spans="6:6" x14ac:dyDescent="0.4">
      <c r="F63" s="1"/>
    </row>
    <row r="64" spans="6:6" x14ac:dyDescent="0.4">
      <c r="F64" s="1"/>
    </row>
    <row r="65" spans="6:6" x14ac:dyDescent="0.4">
      <c r="F65" s="1"/>
    </row>
    <row r="66" spans="6:6" x14ac:dyDescent="0.4">
      <c r="F66" s="1"/>
    </row>
    <row r="67" spans="6:6" x14ac:dyDescent="0.4">
      <c r="F67" s="1"/>
    </row>
    <row r="68" spans="6:6" x14ac:dyDescent="0.4">
      <c r="F68" s="1"/>
    </row>
    <row r="69" spans="6:6" x14ac:dyDescent="0.4">
      <c r="F69" s="1"/>
    </row>
    <row r="70" spans="6:6" x14ac:dyDescent="0.4">
      <c r="F70" s="1"/>
    </row>
    <row r="71" spans="6:6" x14ac:dyDescent="0.4">
      <c r="F71" s="1"/>
    </row>
    <row r="72" spans="6:6" x14ac:dyDescent="0.4">
      <c r="F72" s="1"/>
    </row>
    <row r="73" spans="6:6" x14ac:dyDescent="0.4">
      <c r="F73" s="1"/>
    </row>
    <row r="74" spans="6:6" x14ac:dyDescent="0.4">
      <c r="F74" s="1"/>
    </row>
    <row r="75" spans="6:6" x14ac:dyDescent="0.4">
      <c r="F75" s="1"/>
    </row>
    <row r="76" spans="6:6" x14ac:dyDescent="0.4">
      <c r="F76" s="1"/>
    </row>
    <row r="77" spans="6:6" x14ac:dyDescent="0.4">
      <c r="F77" s="1"/>
    </row>
    <row r="78" spans="6:6" x14ac:dyDescent="0.4">
      <c r="F78" s="1"/>
    </row>
    <row r="79" spans="6:6" x14ac:dyDescent="0.4">
      <c r="F79" s="1"/>
    </row>
    <row r="80" spans="6:6" x14ac:dyDescent="0.4">
      <c r="F80" s="1"/>
    </row>
  </sheetData>
  <mergeCells count="44">
    <mergeCell ref="A5:A8"/>
    <mergeCell ref="A9:A28"/>
    <mergeCell ref="A29:A41"/>
    <mergeCell ref="G9:G13"/>
    <mergeCell ref="G14:G18"/>
    <mergeCell ref="G19:G23"/>
    <mergeCell ref="G24:G28"/>
    <mergeCell ref="G29:G41"/>
    <mergeCell ref="F5:G5"/>
    <mergeCell ref="F6:G6"/>
    <mergeCell ref="F7:G7"/>
    <mergeCell ref="F8:G8"/>
    <mergeCell ref="B9:B13"/>
    <mergeCell ref="B14:B18"/>
    <mergeCell ref="B19:B23"/>
    <mergeCell ref="B24:B28"/>
    <mergeCell ref="H1:I1"/>
    <mergeCell ref="H2:I2"/>
    <mergeCell ref="A1:C2"/>
    <mergeCell ref="F3:G3"/>
    <mergeCell ref="F4:G4"/>
    <mergeCell ref="H3:I3"/>
    <mergeCell ref="H4:I4"/>
    <mergeCell ref="A3:A4"/>
    <mergeCell ref="B3:C3"/>
    <mergeCell ref="B4:C4"/>
    <mergeCell ref="F1:G1"/>
    <mergeCell ref="F2:G2"/>
    <mergeCell ref="AE5:AE6"/>
    <mergeCell ref="B29:B41"/>
    <mergeCell ref="H5:I5"/>
    <mergeCell ref="H6:I6"/>
    <mergeCell ref="H7:I7"/>
    <mergeCell ref="H8:I8"/>
    <mergeCell ref="I9:I13"/>
    <mergeCell ref="I14:I18"/>
    <mergeCell ref="I19:I23"/>
    <mergeCell ref="I24:I28"/>
    <mergeCell ref="I29:I41"/>
    <mergeCell ref="Z5:Z6"/>
    <mergeCell ref="AA5:AA6"/>
    <mergeCell ref="AB5:AB6"/>
    <mergeCell ref="AC5:AC6"/>
    <mergeCell ref="AD5:AD6"/>
  </mergeCells>
  <phoneticPr fontId="1"/>
  <conditionalFormatting sqref="G14">
    <cfRule type="expression" dxfId="9" priority="11">
      <formula>$G$14&lt;&gt;1</formula>
    </cfRule>
  </conditionalFormatting>
  <conditionalFormatting sqref="G9">
    <cfRule type="expression" dxfId="8" priority="7">
      <formula>$G$9&lt;&gt;1</formula>
    </cfRule>
  </conditionalFormatting>
  <conditionalFormatting sqref="I19">
    <cfRule type="expression" dxfId="7" priority="8">
      <formula>$I$19&lt;&gt;1</formula>
    </cfRule>
  </conditionalFormatting>
  <conditionalFormatting sqref="G29">
    <cfRule type="expression" dxfId="6" priority="9">
      <formula>$G$29&lt;&gt;1</formula>
    </cfRule>
  </conditionalFormatting>
  <conditionalFormatting sqref="G24">
    <cfRule type="expression" dxfId="5" priority="10">
      <formula>$G$24&lt;&gt;1</formula>
    </cfRule>
  </conditionalFormatting>
  <conditionalFormatting sqref="I9">
    <cfRule type="expression" dxfId="4" priority="6">
      <formula>$I$9&lt;&gt;1</formula>
    </cfRule>
  </conditionalFormatting>
  <conditionalFormatting sqref="I14">
    <cfRule type="expression" dxfId="3" priority="4">
      <formula>$I$14&lt;&gt;1</formula>
    </cfRule>
  </conditionalFormatting>
  <conditionalFormatting sqref="G19">
    <cfRule type="expression" dxfId="2" priority="3">
      <formula>$G$19&lt;&gt;1</formula>
    </cfRule>
  </conditionalFormatting>
  <conditionalFormatting sqref="I24">
    <cfRule type="expression" dxfId="1" priority="2">
      <formula>$I$24&lt;&gt;1</formula>
    </cfRule>
  </conditionalFormatting>
  <conditionalFormatting sqref="I29">
    <cfRule type="expression" dxfId="0" priority="1">
      <formula>$I$29&lt;&gt;1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D789-E9B3-419A-B517-A43FE1BC550E}">
  <dimension ref="A1:F10"/>
  <sheetViews>
    <sheetView workbookViewId="0">
      <selection activeCell="K8" sqref="K8"/>
    </sheetView>
  </sheetViews>
  <sheetFormatPr defaultRowHeight="18.75" x14ac:dyDescent="0.4"/>
  <cols>
    <col min="1" max="1" width="16.375" customWidth="1"/>
    <col min="2" max="6" width="12.625" customWidth="1"/>
  </cols>
  <sheetData>
    <row r="1" spans="1:6" ht="36" customHeight="1" x14ac:dyDescent="0.4">
      <c r="A1" s="89" t="s">
        <v>109</v>
      </c>
      <c r="B1" s="42">
        <v>2010</v>
      </c>
      <c r="C1" s="41">
        <v>2020</v>
      </c>
      <c r="D1" s="42" t="s">
        <v>107</v>
      </c>
      <c r="E1" s="42" t="s">
        <v>92</v>
      </c>
      <c r="F1" s="42" t="s">
        <v>93</v>
      </c>
    </row>
    <row r="2" spans="1:6" x14ac:dyDescent="0.4">
      <c r="A2" s="28" t="s">
        <v>2</v>
      </c>
      <c r="B2" s="39">
        <f>[2]部門別CO2排出量!P3</f>
        <v>269.51474216725944</v>
      </c>
      <c r="C2" s="39">
        <f>[2]部門別CO2排出量!P4</f>
        <v>209.4235083709562</v>
      </c>
      <c r="D2" s="39">
        <v>257.81349782866999</v>
      </c>
      <c r="E2" s="39">
        <f>部門別CO2排出量!P7</f>
        <v>86.631169360128993</v>
      </c>
      <c r="F2" s="39">
        <f>部門別CO2排出量!AD7</f>
        <v>90.97716432718488</v>
      </c>
    </row>
    <row r="3" spans="1:6" x14ac:dyDescent="0.4">
      <c r="A3" s="40" t="s">
        <v>3</v>
      </c>
      <c r="B3" s="43">
        <f>[2]部門別CO2排出量!P8</f>
        <v>249.02275586606845</v>
      </c>
      <c r="C3" s="43">
        <f>[2]部門別CO2排出量!P9</f>
        <v>196.15609230500672</v>
      </c>
      <c r="D3" s="43">
        <v>170.69003462550376</v>
      </c>
      <c r="E3" s="43">
        <f>部門別CO2排出量!P12</f>
        <v>6.1649125503111692</v>
      </c>
      <c r="F3" s="43">
        <f>部門別CO2排出量!AD12</f>
        <v>6.1649125503111692</v>
      </c>
    </row>
    <row r="4" spans="1:6" x14ac:dyDescent="0.4">
      <c r="A4" s="28" t="s">
        <v>4</v>
      </c>
      <c r="B4" s="39">
        <f>[2]部門別CO2排出量!P13</f>
        <v>63.618347666356769</v>
      </c>
      <c r="C4" s="39">
        <f>[2]部門別CO2排出量!P14</f>
        <v>52.883709709806709</v>
      </c>
      <c r="D4" s="39">
        <v>65.1157721973603</v>
      </c>
      <c r="E4" s="39">
        <f>部門別CO2排出量!P17</f>
        <v>9.4142221772580257</v>
      </c>
      <c r="F4" s="39">
        <f>部門別CO2排出量!AD17</f>
        <v>9.4142221772580257</v>
      </c>
    </row>
    <row r="5" spans="1:6" x14ac:dyDescent="0.4">
      <c r="A5" s="40" t="s">
        <v>5</v>
      </c>
      <c r="B5" s="43">
        <f>[2]部門別CO2排出量!P18</f>
        <v>69.588005432578569</v>
      </c>
      <c r="C5" s="43">
        <f>[2]部門別CO2排出量!P14</f>
        <v>52.883709709806709</v>
      </c>
      <c r="D5" s="43">
        <v>52.398256859873904</v>
      </c>
      <c r="E5" s="43">
        <f>部門別CO2排出量!P22</f>
        <v>6.300437579028312</v>
      </c>
      <c r="F5" s="43">
        <f>部門別CO2排出量!AD22</f>
        <v>6.300437579028312</v>
      </c>
    </row>
    <row r="6" spans="1:6" x14ac:dyDescent="0.4">
      <c r="A6" s="28" t="s">
        <v>30</v>
      </c>
      <c r="B6" s="39">
        <f>部門別CO2排出量!P23</f>
        <v>476.37955455993358</v>
      </c>
      <c r="C6" s="39">
        <f>部門別CO2排出量!P24</f>
        <v>449.00553720294573</v>
      </c>
      <c r="D6" s="39">
        <v>-501.30397147079947</v>
      </c>
      <c r="E6" s="39">
        <f>部門別CO2排出量!P27</f>
        <v>-501.30397147079947</v>
      </c>
      <c r="F6" s="39">
        <f>部門別CO2排出量!AD27</f>
        <v>-123.23016137684743</v>
      </c>
    </row>
    <row r="7" spans="1:6" x14ac:dyDescent="0.4">
      <c r="A7" s="40" t="s">
        <v>73</v>
      </c>
      <c r="B7" s="43">
        <f>[2]部門別CO2排出量!P28</f>
        <v>28.775119328906975</v>
      </c>
      <c r="C7" s="43">
        <f>[2]部門別CO2排出量!P29</f>
        <v>25.99212785621209</v>
      </c>
      <c r="D7" s="43">
        <v>22.617687534623279</v>
      </c>
      <c r="E7" s="43">
        <f>部門別CO2排出量!P32</f>
        <v>22.617687534623279</v>
      </c>
      <c r="F7" s="43">
        <f>部門別CO2排出量!AD32</f>
        <v>22.617687534623279</v>
      </c>
    </row>
    <row r="8" spans="1:6" x14ac:dyDescent="0.4">
      <c r="A8" s="28" t="s">
        <v>74</v>
      </c>
      <c r="B8" s="39">
        <f>[2]部門別CO2排出量!P33</f>
        <v>29.46362437612942</v>
      </c>
      <c r="C8" s="39">
        <f>[2]部門別CO2排出量!P34</f>
        <v>31.085649151718691</v>
      </c>
      <c r="D8" s="39">
        <v>27.049940013143782</v>
      </c>
      <c r="E8" s="39">
        <f>部門別CO2排出量!P37</f>
        <v>27.049940013143782</v>
      </c>
      <c r="F8" s="39">
        <f>部門別CO2排出量!AD37</f>
        <v>27.049940013143782</v>
      </c>
    </row>
    <row r="9" spans="1:6" x14ac:dyDescent="0.4">
      <c r="A9" s="40" t="s">
        <v>75</v>
      </c>
      <c r="B9" s="43">
        <f>[2]部門別CO2排出量!P38</f>
        <v>-54.3</v>
      </c>
      <c r="C9" s="43">
        <f>[2]部門別CO2排出量!P39</f>
        <v>-54.3</v>
      </c>
      <c r="D9" s="43">
        <v>-54.3</v>
      </c>
      <c r="E9" s="43">
        <f>部門別CO2排出量!P42</f>
        <v>-54.3</v>
      </c>
      <c r="F9" s="43">
        <f>部門別CO2排出量!AD42</f>
        <v>-54.3</v>
      </c>
    </row>
    <row r="10" spans="1:6" x14ac:dyDescent="0.4">
      <c r="A10" s="28" t="s">
        <v>27</v>
      </c>
      <c r="B10" s="39">
        <f>SUM(B2:B9)</f>
        <v>1132.0621493972333</v>
      </c>
      <c r="C10" s="39">
        <f>SUM(C2:C9)</f>
        <v>963.13033430645282</v>
      </c>
      <c r="D10" s="39">
        <v>40.081217588375566</v>
      </c>
      <c r="E10" s="39">
        <f>SUM(E2:E9)</f>
        <v>-397.42560225630592</v>
      </c>
      <c r="F10" s="39">
        <f>SUM(F2:F9)</f>
        <v>-15.00579719529798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13F19-5C15-4001-8D24-AD892F7A02FE}">
  <dimension ref="A1:L27"/>
  <sheetViews>
    <sheetView workbookViewId="0">
      <selection activeCell="F13" sqref="F13"/>
    </sheetView>
  </sheetViews>
  <sheetFormatPr defaultRowHeight="18.75" x14ac:dyDescent="0.4"/>
  <cols>
    <col min="3" max="3" width="13.375" bestFit="1" customWidth="1"/>
    <col min="6" max="6" width="10.875" customWidth="1"/>
    <col min="8" max="8" width="13.375" bestFit="1" customWidth="1"/>
    <col min="11" max="11" width="11.625" customWidth="1"/>
  </cols>
  <sheetData>
    <row r="1" spans="1:12" x14ac:dyDescent="0.4">
      <c r="C1" s="131" t="s">
        <v>0</v>
      </c>
      <c r="D1" s="131"/>
      <c r="E1" s="131"/>
      <c r="F1" s="131"/>
      <c r="G1" s="131"/>
      <c r="H1" s="131" t="s">
        <v>6</v>
      </c>
      <c r="I1" s="131"/>
      <c r="J1" s="131"/>
      <c r="K1" s="131"/>
      <c r="L1" s="131"/>
    </row>
    <row r="2" spans="1:12" x14ac:dyDescent="0.4">
      <c r="A2" s="5"/>
      <c r="B2" s="5"/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</row>
    <row r="3" spans="1:12" x14ac:dyDescent="0.4">
      <c r="A3" t="s">
        <v>2</v>
      </c>
      <c r="B3">
        <v>2010</v>
      </c>
      <c r="C3">
        <f>'Consumption(EJyr)'!$B$2*sIND!B3+IND_BF!D3</f>
        <v>1.7832728242011091</v>
      </c>
      <c r="D3">
        <f>'Consumption(EJyr)'!$B$2*sIND!C3</f>
        <v>0.97419637188492003</v>
      </c>
      <c r="E3">
        <f>'Consumption(EJyr)'!$B$2*sIND!D3</f>
        <v>0.45301842805600184</v>
      </c>
      <c r="F3">
        <f>'Consumption(EJyr)'!$B$2*sIND!E3</f>
        <v>0.13971205722135449</v>
      </c>
      <c r="G3">
        <f>'Consumption(EJyr)'!$B$2*sIND!F3</f>
        <v>1.3636103186366102</v>
      </c>
      <c r="H3">
        <f>'Consumption(EJyr)'!$C$2*sIND!G3+IND_BF!E3</f>
        <v>1.7832728242011091</v>
      </c>
      <c r="I3">
        <f>'Consumption(EJyr)'!$C$2*sIND!H3</f>
        <v>0.97419637188492003</v>
      </c>
      <c r="J3">
        <f>'Consumption(EJyr)'!$C$2*sIND!I3</f>
        <v>0.45301842805600184</v>
      </c>
      <c r="K3">
        <f>'Consumption(EJyr)'!$C$2*sIND!J3</f>
        <v>0.13971205722135449</v>
      </c>
      <c r="L3">
        <f>'Consumption(EJyr)'!$C$2*sIND!K3</f>
        <v>1.3636103186366102</v>
      </c>
    </row>
    <row r="4" spans="1:12" x14ac:dyDescent="0.4">
      <c r="B4">
        <v>2020</v>
      </c>
      <c r="C4">
        <f>'Consumption(EJyr)'!$B$12*sIND!B13+IND_BF!D13</f>
        <v>1.398922421627145</v>
      </c>
      <c r="D4">
        <f>'Consumption(EJyr)'!$B$12*sIND!C13</f>
        <v>0.68893591189137815</v>
      </c>
      <c r="E4">
        <f>'Consumption(EJyr)'!$B$12*sIND!D13</f>
        <v>0.42356163466373675</v>
      </c>
      <c r="F4">
        <f>'Consumption(EJyr)'!$B$12*sIND!E13</f>
        <v>0.14016420277594438</v>
      </c>
      <c r="G4">
        <f>'Consumption(EJyr)'!$B$12*sIND!F13</f>
        <v>1.1454168290418023</v>
      </c>
      <c r="H4">
        <f>'Consumption(EJyr)'!$C$12*sIND!G13+IND_BF!E13</f>
        <v>1.398922421627145</v>
      </c>
      <c r="I4">
        <f>'Consumption(EJyr)'!$C$12*sIND!H13</f>
        <v>0.68893591189137815</v>
      </c>
      <c r="J4">
        <f>'Consumption(EJyr)'!$C$12*sIND!I13</f>
        <v>0.42356163466373675</v>
      </c>
      <c r="K4">
        <f>'Consumption(EJyr)'!$C$12*sIND!J13</f>
        <v>0.14016420277594438</v>
      </c>
      <c r="L4">
        <f>'Consumption(EJyr)'!$C$12*sIND!K13</f>
        <v>1.1454168290418023</v>
      </c>
    </row>
    <row r="5" spans="1:12" x14ac:dyDescent="0.4">
      <c r="B5">
        <v>2030</v>
      </c>
      <c r="C5">
        <f>'Consumption(EJyr)'!$B$22*sIND!B23+IND_BF!D23</f>
        <v>1.1484576030071261</v>
      </c>
      <c r="D5">
        <f>'Consumption(EJyr)'!$B$22*sIND!C23</f>
        <v>0.41222133708760922</v>
      </c>
      <c r="E5">
        <f>'Consumption(EJyr)'!$B$22*sIND!D23</f>
        <v>0.34756808256722899</v>
      </c>
      <c r="F5">
        <f>'Consumption(EJyr)'!$B$22*sIND!E23</f>
        <v>0.27213076412405629</v>
      </c>
      <c r="G5">
        <f>'Consumption(EJyr)'!$B$22*sIND!F23</f>
        <v>1.3442791622541026</v>
      </c>
      <c r="H5">
        <f>'Consumption(EJyr)'!$C$22*sIND!G23+IND_BF!E23</f>
        <v>1.1842787175359342</v>
      </c>
      <c r="I5">
        <f>'Consumption(EJyr)'!$C$22*sIND!H23</f>
        <v>0.44519904405462157</v>
      </c>
      <c r="J5">
        <f>'Consumption(EJyr)'!$C$22*sIND!I23</f>
        <v>0.3753735291726103</v>
      </c>
      <c r="K5">
        <f>'Consumption(EJyr)'!$C$22*sIND!J23</f>
        <v>0.29390122525398316</v>
      </c>
      <c r="L5">
        <f>'Consumption(EJyr)'!$C$22*sIND!K23</f>
        <v>1.4518214952344426</v>
      </c>
    </row>
    <row r="6" spans="1:12" x14ac:dyDescent="0.4">
      <c r="B6">
        <v>2040</v>
      </c>
      <c r="C6">
        <f>'Consumption(EJyr)'!$B$32*sIND!B33+IND_BF!D33</f>
        <v>0.94271628327615065</v>
      </c>
      <c r="D6">
        <f>'Consumption(EJyr)'!$B$32*sIND!C33</f>
        <v>0.17668020036089349</v>
      </c>
      <c r="E6">
        <f>'Consumption(EJyr)'!$B$32*sIND!D33</f>
        <v>0.27000600945106407</v>
      </c>
      <c r="F6">
        <f>'Consumption(EJyr)'!$B$32*sIND!E33</f>
        <v>0.35870971288303621</v>
      </c>
      <c r="G6">
        <f>'Consumption(EJyr)'!$B$32*sIND!F33</f>
        <v>1.4234207143852118</v>
      </c>
      <c r="H6">
        <f>'Consumption(EJyr)'!$C$32*sIND!G33+IND_BF!E33</f>
        <v>0.98109907137255248</v>
      </c>
      <c r="I6">
        <f>'Consumption(EJyr)'!$C$32*sIND!H33</f>
        <v>0.21201624043307316</v>
      </c>
      <c r="J6">
        <f>'Consumption(EJyr)'!$C$32*sIND!I33</f>
        <v>0.32400721134127836</v>
      </c>
      <c r="K6">
        <f>'Consumption(EJyr)'!$C$32*sIND!J33</f>
        <v>0.43045165545964537</v>
      </c>
      <c r="L6">
        <f>'Consumption(EJyr)'!$C$32*sIND!K33</f>
        <v>1.7081048572622619</v>
      </c>
    </row>
    <row r="7" spans="1:12" x14ac:dyDescent="0.4">
      <c r="B7">
        <v>2050</v>
      </c>
      <c r="C7">
        <f>'Consumption(EJyr)'!$B$42*sIND!B43+IND_BF!D43</f>
        <v>0.80091101419122013</v>
      </c>
      <c r="D7">
        <f>'Consumption(EJyr)'!$B$42*sIND!C43</f>
        <v>0</v>
      </c>
      <c r="E7">
        <f>'Consumption(EJyr)'!$B$42*sIND!D43</f>
        <v>0.1936717899757498</v>
      </c>
      <c r="F7">
        <f>'Consumption(EJyr)'!$B$42*sIND!E43</f>
        <v>0.38734357995150304</v>
      </c>
      <c r="G7">
        <f>'Consumption(EJyr)'!$B$42*sIND!F43</f>
        <v>1.3557025298302521</v>
      </c>
      <c r="H7">
        <f>'Consumption(EJyr)'!$C$42*sIND!G43+IND_BF!E43</f>
        <v>0.80091101419122013</v>
      </c>
      <c r="I7">
        <f>'Consumption(EJyr)'!$C$42*sIND!H43</f>
        <v>0</v>
      </c>
      <c r="J7">
        <f>'Consumption(EJyr)'!$C$42*sIND!I43</f>
        <v>0.27114050596605077</v>
      </c>
      <c r="K7">
        <f>'Consumption(EJyr)'!$C$42*sIND!J43</f>
        <v>0.54228101193210643</v>
      </c>
      <c r="L7">
        <f>'Consumption(EJyr)'!$C$42*sIND!K43</f>
        <v>1.8979835417623603</v>
      </c>
    </row>
    <row r="8" spans="1:12" x14ac:dyDescent="0.4">
      <c r="A8" t="s">
        <v>3</v>
      </c>
      <c r="B8">
        <v>2010</v>
      </c>
      <c r="C8">
        <f>'Consumption(EJyr)'!$D$2*sTRA!B3</f>
        <v>4.1999987243639068E-5</v>
      </c>
      <c r="D8">
        <f>'Consumption(EJyr)'!$D$2*sTRA!C3</f>
        <v>3.2142520237578216</v>
      </c>
      <c r="E8">
        <f>'Consumption(EJyr)'!$D$2*sTRA!D3</f>
        <v>4.2009987240601791E-3</v>
      </c>
      <c r="F8">
        <f>'Consumption(EJyr)'!$D$2*sTRA!E3</f>
        <v>8.299997479100079E-3</v>
      </c>
      <c r="G8">
        <f>'Consumption(EJyr)'!$D$2*sTRA!F3</f>
        <v>6.5678980051785088E-2</v>
      </c>
      <c r="H8">
        <f>'Consumption(EJyr)'!$E$2*sTRA!G3</f>
        <v>4.1999987243639068E-5</v>
      </c>
      <c r="I8">
        <f>'Consumption(EJyr)'!$E$2*sTRA!H3</f>
        <v>3.2142520237578216</v>
      </c>
      <c r="J8">
        <f>'Consumption(EJyr)'!$E$2*sTRA!I3</f>
        <v>4.2009987240601791E-3</v>
      </c>
      <c r="K8">
        <f>'Consumption(EJyr)'!$E$2*sTRA!J3</f>
        <v>8.299997479100079E-3</v>
      </c>
      <c r="L8">
        <f>'Consumption(EJyr)'!$E$2*sTRA!K3</f>
        <v>6.5678980051785088E-2</v>
      </c>
    </row>
    <row r="9" spans="1:12" x14ac:dyDescent="0.4">
      <c r="B9">
        <v>2020</v>
      </c>
      <c r="C9">
        <f>'Consumption(EJyr)'!$D$12*sTRA!B13</f>
        <v>3.6000013765472331E-5</v>
      </c>
      <c r="D9">
        <f>'Consumption(EJyr)'!$D$12*sTRA!C13</f>
        <v>2.5335019687455023</v>
      </c>
      <c r="E9">
        <f>'Consumption(EJyr)'!$D$12*sTRA!D13</f>
        <v>1.0630004064638109E-3</v>
      </c>
      <c r="F9">
        <f>'Consumption(EJyr)'!$D$12*sTRA!E13</f>
        <v>1.8345007014655294E-2</v>
      </c>
      <c r="G9">
        <f>'Consumption(EJyr)'!$D$12*sTRA!F13</f>
        <v>6.2294023819620542E-2</v>
      </c>
      <c r="H9">
        <f>'Consumption(EJyr)'!$E$12*sTRA!G13</f>
        <v>3.6000013765472331E-5</v>
      </c>
      <c r="I9">
        <f>'Consumption(EJyr)'!$E$12*sTRA!H13</f>
        <v>2.5335019687455023</v>
      </c>
      <c r="J9">
        <f>'Consumption(EJyr)'!$E$12*sTRA!I13</f>
        <v>1.0630004064638109E-3</v>
      </c>
      <c r="K9">
        <f>'Consumption(EJyr)'!$E$12*sTRA!J13</f>
        <v>1.8345007014655294E-2</v>
      </c>
      <c r="L9">
        <f>'Consumption(EJyr)'!$E$12*sTRA!K13</f>
        <v>6.2294023819620542E-2</v>
      </c>
    </row>
    <row r="10" spans="1:12" x14ac:dyDescent="0.4">
      <c r="B10">
        <v>2030</v>
      </c>
      <c r="C10">
        <f>'Consumption(EJyr)'!$D$22*sTRA!B23</f>
        <v>2.0665264488400219E-5</v>
      </c>
      <c r="D10">
        <f>'Consumption(EJyr)'!$D$22*sTRA!C23</f>
        <v>1.491849538541975</v>
      </c>
      <c r="E10">
        <f>'Consumption(EJyr)'!$D$22*sTRA!D23</f>
        <v>6.1019933753249237E-4</v>
      </c>
      <c r="F10">
        <f>'Consumption(EJyr)'!$D$22*sTRA!E23</f>
        <v>0.23571653117628896</v>
      </c>
      <c r="G10">
        <f>'Consumption(EJyr)'!$D$22*sTRA!F23</f>
        <v>0.52366163382051323</v>
      </c>
      <c r="H10">
        <f>'Consumption(EJyr)'!$E$22*sTRA!G23</f>
        <v>2.0665264488400219E-5</v>
      </c>
      <c r="I10">
        <f>'Consumption(EJyr)'!$E$22*sTRA!H23</f>
        <v>1.491849538541975</v>
      </c>
      <c r="J10">
        <f>'Consumption(EJyr)'!$E$22*sTRA!I23</f>
        <v>6.1019933753249237E-4</v>
      </c>
      <c r="K10">
        <f>'Consumption(EJyr)'!$E$22*sTRA!J23</f>
        <v>0.23571653117628896</v>
      </c>
      <c r="L10">
        <f>'Consumption(EJyr)'!$E$22*sTRA!K23</f>
        <v>0.52366163382051323</v>
      </c>
    </row>
    <row r="11" spans="1:12" x14ac:dyDescent="0.4">
      <c r="B11">
        <v>2040</v>
      </c>
      <c r="C11">
        <f>'Consumption(EJyr)'!$D$32*sTRA!B33</f>
        <v>8.7691203188964749E-6</v>
      </c>
      <c r="D11">
        <f>'Consumption(EJyr)'!$D$32*sTRA!C33</f>
        <v>0.68083082340032131</v>
      </c>
      <c r="E11">
        <f>'Consumption(EJyr)'!$D$32*sTRA!D33</f>
        <v>2.5893263608297434E-4</v>
      </c>
      <c r="F11">
        <f>'Consumption(EJyr)'!$D$32*sTRA!E33</f>
        <v>0.38669102179034209</v>
      </c>
      <c r="G11">
        <f>'Consumption(EJyr)'!$D$32*sTRA!F33</f>
        <v>0.84332257419214407</v>
      </c>
      <c r="H11">
        <f>'Consumption(EJyr)'!$E$32*sTRA!G33</f>
        <v>8.7691203188964749E-6</v>
      </c>
      <c r="I11">
        <f>'Consumption(EJyr)'!$E$32*sTRA!H33</f>
        <v>0.68083082340032131</v>
      </c>
      <c r="J11">
        <f>'Consumption(EJyr)'!$E$32*sTRA!I33</f>
        <v>2.5893263608297434E-4</v>
      </c>
      <c r="K11">
        <f>'Consumption(EJyr)'!$E$32*sTRA!J33</f>
        <v>0.38669102179034209</v>
      </c>
      <c r="L11">
        <f>'Consumption(EJyr)'!$E$32*sTRA!K33</f>
        <v>0.84332257419214407</v>
      </c>
    </row>
    <row r="12" spans="1:12" x14ac:dyDescent="0.4">
      <c r="B12">
        <v>2050</v>
      </c>
      <c r="C12">
        <f>'Consumption(EJyr)'!$D$42*sTRA!B43</f>
        <v>0</v>
      </c>
      <c r="D12">
        <f>'Consumption(EJyr)'!$D$42*sTRA!C43</f>
        <v>7.9650032949756699E-2</v>
      </c>
      <c r="E12">
        <f>'Consumption(EJyr)'!$D$42*sTRA!D43</f>
        <v>0</v>
      </c>
      <c r="F12">
        <f>'Consumption(EJyr)'!$D$42*sTRA!E43</f>
        <v>0.47790019769856285</v>
      </c>
      <c r="G12">
        <f>'Consumption(EJyr)'!$D$42*sTRA!F43</f>
        <v>1.0354504283468937</v>
      </c>
      <c r="H12">
        <f>'Consumption(EJyr)'!$E$42*sTRA!G43</f>
        <v>0</v>
      </c>
      <c r="I12">
        <f>'Consumption(EJyr)'!$E$42*sTRA!H43</f>
        <v>7.9650032949756699E-2</v>
      </c>
      <c r="J12">
        <f>'Consumption(EJyr)'!$E$42*sTRA!I43</f>
        <v>0</v>
      </c>
      <c r="K12">
        <f>'Consumption(EJyr)'!$E$42*sTRA!J43</f>
        <v>0.47790019769856285</v>
      </c>
      <c r="L12">
        <f>'Consumption(EJyr)'!$E$42*sTRA!K43</f>
        <v>1.0354504283468937</v>
      </c>
    </row>
    <row r="13" spans="1:12" x14ac:dyDescent="0.4">
      <c r="A13" t="s">
        <v>4</v>
      </c>
      <c r="B13">
        <v>2010</v>
      </c>
      <c r="C13">
        <f>'Consumption(EJyr)'!$F$2*sCOM!B3</f>
        <v>1.0243179797963074E-2</v>
      </c>
      <c r="D13">
        <f>'Consumption(EJyr)'!$F$2*sCOM!C3</f>
        <v>0.54780723886409621</v>
      </c>
      <c r="E13">
        <f>'Consumption(EJyr)'!$F$2*sCOM!D3</f>
        <v>0.36094585685184333</v>
      </c>
      <c r="F13">
        <f>'Consumption(EJyr)'!$F$2*sCOM!E3</f>
        <v>5.5761227810565077E-2</v>
      </c>
      <c r="G13">
        <f>'Consumption(EJyr)'!$F$2*sCOM!F3</f>
        <v>1.2272144966755287</v>
      </c>
      <c r="H13">
        <f>'Consumption(EJyr)'!$G$2*sCOM!G3</f>
        <v>1.0243179797963074E-2</v>
      </c>
      <c r="I13">
        <f>'Consumption(EJyr)'!$G$2*sCOM!H3</f>
        <v>0.54780723886409621</v>
      </c>
      <c r="J13">
        <f>'Consumption(EJyr)'!$G$2*sCOM!I3</f>
        <v>0.36094585685184333</v>
      </c>
      <c r="K13">
        <f>'Consumption(EJyr)'!$G$2*sCOM!J3</f>
        <v>5.5761227810565077E-2</v>
      </c>
      <c r="L13">
        <f>'Consumption(EJyr)'!$G$2*sCOM!K3</f>
        <v>1.2272144966755287</v>
      </c>
    </row>
    <row r="14" spans="1:12" x14ac:dyDescent="0.4">
      <c r="B14">
        <v>2020</v>
      </c>
      <c r="C14">
        <f>'Consumption(EJyr)'!$F$12*sCOM!B13</f>
        <v>5.2518227807806907E-3</v>
      </c>
      <c r="D14">
        <f>'Consumption(EJyr)'!$F$12*sCOM!C13</f>
        <v>0.45773392623303627</v>
      </c>
      <c r="E14">
        <f>'Consumption(EJyr)'!$F$12*sCOM!D13</f>
        <v>0.302286655691762</v>
      </c>
      <c r="F14">
        <f>'Consumption(EJyr)'!$F$12*sCOM!E13</f>
        <v>7.31609496673198E-2</v>
      </c>
      <c r="G14">
        <f>'Consumption(EJyr)'!$F$12*sCOM!F13</f>
        <v>1.108536645627096</v>
      </c>
      <c r="H14">
        <f>'Consumption(EJyr)'!$G$12*sCOM!G13</f>
        <v>5.2518227807806907E-3</v>
      </c>
      <c r="I14">
        <f>'Consumption(EJyr)'!$G$12*sCOM!H13</f>
        <v>0.45773392623303627</v>
      </c>
      <c r="J14">
        <f>'Consumption(EJyr)'!$G$12*sCOM!I13</f>
        <v>0.302286655691762</v>
      </c>
      <c r="K14">
        <f>'Consumption(EJyr)'!$G$12*sCOM!J13</f>
        <v>7.31609496673198E-2</v>
      </c>
      <c r="L14">
        <f>'Consumption(EJyr)'!$G$12*sCOM!K13</f>
        <v>1.108536645627096</v>
      </c>
    </row>
    <row r="15" spans="1:12" x14ac:dyDescent="0.4">
      <c r="B15">
        <v>2030</v>
      </c>
      <c r="C15">
        <f>'Consumption(EJyr)'!$F$22*sCOM!B23</f>
        <v>3.4770302698148977E-3</v>
      </c>
      <c r="D15">
        <f>'Consumption(EJyr)'!$F$22*sCOM!C23</f>
        <v>0.30304806225713932</v>
      </c>
      <c r="E15">
        <f>'Consumption(EJyr)'!$F$22*sCOM!D23</f>
        <v>0.26458309642654987</v>
      </c>
      <c r="F15">
        <f>'Consumption(EJyr)'!$F$22*sCOM!E23</f>
        <v>0.11288776155059438</v>
      </c>
      <c r="G15">
        <f>'Consumption(EJyr)'!$F$22*sCOM!F23</f>
        <v>1.2495252021504084</v>
      </c>
      <c r="H15">
        <f>'Consumption(EJyr)'!$G$22*sCOM!G23</f>
        <v>3.4770302698148977E-3</v>
      </c>
      <c r="I15">
        <f>'Consumption(EJyr)'!$G$22*sCOM!H23</f>
        <v>0.30304806225713932</v>
      </c>
      <c r="J15">
        <f>'Consumption(EJyr)'!$G$22*sCOM!I23</f>
        <v>0.26458309642654987</v>
      </c>
      <c r="K15">
        <f>'Consumption(EJyr)'!$G$22*sCOM!J23</f>
        <v>0.11288776155059438</v>
      </c>
      <c r="L15">
        <f>'Consumption(EJyr)'!$G$22*sCOM!K23</f>
        <v>1.2495252021504084</v>
      </c>
    </row>
    <row r="16" spans="1:12" x14ac:dyDescent="0.4">
      <c r="B16">
        <v>2040</v>
      </c>
      <c r="C16">
        <f>'Consumption(EJyr)'!$F$32*sCOM!B33</f>
        <v>1.623322744885237E-3</v>
      </c>
      <c r="D16">
        <f>'Consumption(EJyr)'!$F$32*sCOM!C33</f>
        <v>0.14148419026608031</v>
      </c>
      <c r="E16">
        <f>'Consumption(EJyr)'!$F$32*sCOM!D33</f>
        <v>0.21379642601242974</v>
      </c>
      <c r="F16">
        <f>'Consumption(EJyr)'!$F$32*sCOM!E33</f>
        <v>0.14297435421889582</v>
      </c>
      <c r="G16">
        <f>'Consumption(EJyr)'!$F$32*sCOM!F33</f>
        <v>1.3055295526824291</v>
      </c>
      <c r="H16">
        <f>'Consumption(EJyr)'!$G$32*sCOM!G33</f>
        <v>1.623322744885237E-3</v>
      </c>
      <c r="I16">
        <f>'Consumption(EJyr)'!$G$32*sCOM!H33</f>
        <v>0.14148419026608031</v>
      </c>
      <c r="J16">
        <f>'Consumption(EJyr)'!$G$32*sCOM!I33</f>
        <v>0.21379642601242974</v>
      </c>
      <c r="K16">
        <f>'Consumption(EJyr)'!$G$32*sCOM!J33</f>
        <v>0.14297435421889582</v>
      </c>
      <c r="L16">
        <f>'Consumption(EJyr)'!$G$32*sCOM!K33</f>
        <v>1.3055295526824291</v>
      </c>
    </row>
    <row r="17" spans="1:12" x14ac:dyDescent="0.4">
      <c r="B17">
        <v>2050</v>
      </c>
      <c r="C17">
        <f>'Consumption(EJyr)'!$F$42*sCOM!B43</f>
        <v>0</v>
      </c>
      <c r="D17">
        <f>'Consumption(EJyr)'!$F$42*sCOM!C43</f>
        <v>0</v>
      </c>
      <c r="E17">
        <f>'Consumption(EJyr)'!$F$42*sCOM!D43</f>
        <v>0.16781144700994696</v>
      </c>
      <c r="F17">
        <f>'Consumption(EJyr)'!$F$42*sCOM!E43</f>
        <v>0.16781144700994621</v>
      </c>
      <c r="G17">
        <f>'Consumption(EJyr)'!$F$42*sCOM!F43</f>
        <v>1.3424915760795757</v>
      </c>
      <c r="H17">
        <f>'Consumption(EJyr)'!$G$42*sCOM!G43</f>
        <v>0</v>
      </c>
      <c r="I17">
        <f>'Consumption(EJyr)'!$G$42*sCOM!H43</f>
        <v>0</v>
      </c>
      <c r="J17">
        <f>'Consumption(EJyr)'!$G$42*sCOM!I43</f>
        <v>0.16781144700994696</v>
      </c>
      <c r="K17">
        <f>'Consumption(EJyr)'!$G$42*sCOM!J43</f>
        <v>0.16781144700994621</v>
      </c>
      <c r="L17">
        <f>'Consumption(EJyr)'!$G$42*sCOM!K43</f>
        <v>1.3424915760795757</v>
      </c>
    </row>
    <row r="18" spans="1:12" x14ac:dyDescent="0.4">
      <c r="A18" t="s">
        <v>5</v>
      </c>
      <c r="B18">
        <v>2010</v>
      </c>
      <c r="C18">
        <f>'Consumption(EJyr)'!$H$2*sRES!B3</f>
        <v>0</v>
      </c>
      <c r="D18">
        <f>'Consumption(EJyr)'!$H$2*sRES!C3</f>
        <v>0.61781349273283348</v>
      </c>
      <c r="E18">
        <f>'Consumption(EJyr)'!$H$2*sRES!D3</f>
        <v>0.38804351328087799</v>
      </c>
      <c r="F18">
        <f>'Consumption(EJyr)'!$H$2*sRES!E3</f>
        <v>4.0687802846971861E-4</v>
      </c>
      <c r="G18">
        <f>'Consumption(EJyr)'!$H$2*sRES!F3</f>
        <v>1.0839281159578253</v>
      </c>
      <c r="H18">
        <f>'Consumption(EJyr)'!$I$2*sRES!G3</f>
        <v>0</v>
      </c>
      <c r="I18">
        <f>'Consumption(EJyr)'!$I$2*sRES!H3</f>
        <v>0.61781349273283348</v>
      </c>
      <c r="J18">
        <f>'Consumption(EJyr)'!$I$2*sRES!I3</f>
        <v>0.38804351328087799</v>
      </c>
      <c r="K18">
        <f>'Consumption(EJyr)'!$I$2*sRES!J3</f>
        <v>4.0687802846971861E-4</v>
      </c>
      <c r="L18">
        <f>'Consumption(EJyr)'!$I$2*sRES!K3</f>
        <v>1.0839281159578253</v>
      </c>
    </row>
    <row r="19" spans="1:12" x14ac:dyDescent="0.4">
      <c r="B19">
        <v>2020</v>
      </c>
      <c r="C19">
        <f>'Consumption(EJyr)'!$H$12*sRES!B13</f>
        <v>0</v>
      </c>
      <c r="D19">
        <f>'Consumption(EJyr)'!$H$12*sRES!C13</f>
        <v>0.4938491389528698</v>
      </c>
      <c r="E19">
        <f>'Consumption(EJyr)'!$H$12*sRES!D13</f>
        <v>0.39201209505924012</v>
      </c>
      <c r="F19">
        <f>'Consumption(EJyr)'!$H$12*sRES!E13</f>
        <v>3.4182951194402361E-4</v>
      </c>
      <c r="G19">
        <f>'Consumption(EJyr)'!$H$12*sRES!F13</f>
        <v>0.95755293647594575</v>
      </c>
      <c r="H19">
        <f>'Consumption(EJyr)'!$I$12*sRES!G13</f>
        <v>0</v>
      </c>
      <c r="I19">
        <f>'Consumption(EJyr)'!$I$12*sRES!H13</f>
        <v>0.4938491389528698</v>
      </c>
      <c r="J19">
        <f>'Consumption(EJyr)'!$I$12*sRES!I13</f>
        <v>0.39201209505924012</v>
      </c>
      <c r="K19">
        <f>'Consumption(EJyr)'!$I$12*sRES!J13</f>
        <v>3.4182951194402361E-4</v>
      </c>
      <c r="L19">
        <f>'Consumption(EJyr)'!$I$12*sRES!K13</f>
        <v>0.95755293647594575</v>
      </c>
    </row>
    <row r="20" spans="1:12" x14ac:dyDescent="0.4">
      <c r="B20">
        <v>2030</v>
      </c>
      <c r="C20">
        <f>'Consumption(EJyr)'!$H$22*sRES!B23</f>
        <v>0</v>
      </c>
      <c r="D20">
        <f>'Consumption(EJyr)'!$H$22*sRES!C23</f>
        <v>0.28348664365283943</v>
      </c>
      <c r="E20">
        <f>'Consumption(EJyr)'!$H$22*sRES!D23</f>
        <v>0.27794764084928664</v>
      </c>
      <c r="F20">
        <f>'Consumption(EJyr)'!$H$22*sRES!E23</f>
        <v>5.311523710338064E-2</v>
      </c>
      <c r="G20">
        <f>'Consumption(EJyr)'!$H$22*sRES!F23</f>
        <v>0.97302092935158202</v>
      </c>
      <c r="H20">
        <f>'Consumption(EJyr)'!$I$22*sRES!G23</f>
        <v>0</v>
      </c>
      <c r="I20">
        <f>'Consumption(EJyr)'!$I$22*sRES!H23</f>
        <v>0.28348664365283943</v>
      </c>
      <c r="J20">
        <f>'Consumption(EJyr)'!$I$22*sRES!I23</f>
        <v>0.27794764084928664</v>
      </c>
      <c r="K20">
        <f>'Consumption(EJyr)'!$I$22*sRES!J23</f>
        <v>5.311523710338064E-2</v>
      </c>
      <c r="L20">
        <f>'Consumption(EJyr)'!$I$22*sRES!K23</f>
        <v>0.97302092935158202</v>
      </c>
    </row>
    <row r="21" spans="1:12" x14ac:dyDescent="0.4">
      <c r="B21">
        <v>2040</v>
      </c>
      <c r="C21">
        <f>'Consumption(EJyr)'!$H$32*sRES!B33</f>
        <v>0</v>
      </c>
      <c r="D21">
        <f>'Consumption(EJyr)'!$H$32*sRES!C33</f>
        <v>0.12029502397065002</v>
      </c>
      <c r="E21">
        <f>'Consumption(EJyr)'!$H$32*sRES!D33</f>
        <v>0.18531173104641963</v>
      </c>
      <c r="F21">
        <f>'Consumption(EJyr)'!$H$32*sRES!E33</f>
        <v>8.9906109640449053E-2</v>
      </c>
      <c r="G21">
        <f>'Consumption(EJyr)'!$H$32*sRES!F33</f>
        <v>0.95182980371063908</v>
      </c>
      <c r="H21">
        <f>'Consumption(EJyr)'!$I$32*sRES!G33</f>
        <v>0</v>
      </c>
      <c r="I21">
        <f>'Consumption(EJyr)'!$I$32*sRES!H33</f>
        <v>0.12029502397065002</v>
      </c>
      <c r="J21">
        <f>'Consumption(EJyr)'!$I$32*sRES!I33</f>
        <v>0.18531173104641963</v>
      </c>
      <c r="K21">
        <f>'Consumption(EJyr)'!$I$32*sRES!J33</f>
        <v>8.9906109640449053E-2</v>
      </c>
      <c r="L21">
        <f>'Consumption(EJyr)'!$I$32*sRES!K33</f>
        <v>0.95182980371063908</v>
      </c>
    </row>
    <row r="22" spans="1:12" x14ac:dyDescent="0.4">
      <c r="B22">
        <v>2050</v>
      </c>
      <c r="C22">
        <f>'Consumption(EJyr)'!$H$42*sRES!B43</f>
        <v>0</v>
      </c>
      <c r="D22">
        <f>'Consumption(EJyr)'!$H$42*sRES!C43</f>
        <v>0</v>
      </c>
      <c r="E22">
        <f>'Consumption(EJyr)'!$H$42*sRES!D43</f>
        <v>0.11230726522332106</v>
      </c>
      <c r="F22">
        <f>'Consumption(EJyr)'!$H$42*sRES!E43</f>
        <v>0.11230726522332106</v>
      </c>
      <c r="G22">
        <f>'Consumption(EJyr)'!$H$42*sRES!F43</f>
        <v>0.89845812178656848</v>
      </c>
      <c r="H22">
        <f>'Consumption(EJyr)'!$I$42*sRES!G43</f>
        <v>0</v>
      </c>
      <c r="I22">
        <f>'Consumption(EJyr)'!$I$42*sRES!H43</f>
        <v>0</v>
      </c>
      <c r="J22">
        <f>'Consumption(EJyr)'!$I$42*sRES!I43</f>
        <v>0.11230726522332106</v>
      </c>
      <c r="K22">
        <f>'Consumption(EJyr)'!$I$42*sRES!J43</f>
        <v>0.11230726522332106</v>
      </c>
      <c r="L22">
        <f>'Consumption(EJyr)'!$I$42*sRES!K43</f>
        <v>0.89845812178656848</v>
      </c>
    </row>
    <row r="23" spans="1:12" x14ac:dyDescent="0.4">
      <c r="A23" s="4" t="s">
        <v>27</v>
      </c>
      <c r="B23" s="4">
        <v>2010</v>
      </c>
      <c r="C23" s="4">
        <f>SUM(C3,C8,C13,C18)</f>
        <v>1.7935580039863157</v>
      </c>
      <c r="D23" s="4">
        <f t="shared" ref="D23:L23" si="0">SUM(D3,D8,D13,D18)</f>
        <v>5.3540691272396712</v>
      </c>
      <c r="E23" s="4">
        <f t="shared" si="0"/>
        <v>1.2062087969127833</v>
      </c>
      <c r="F23" s="4">
        <f t="shared" si="0"/>
        <v>0.20418016053948937</v>
      </c>
      <c r="G23" s="4">
        <f t="shared" si="0"/>
        <v>3.7404319113217492</v>
      </c>
      <c r="H23" s="4">
        <f t="shared" si="0"/>
        <v>1.7935580039863157</v>
      </c>
      <c r="I23" s="4">
        <f t="shared" si="0"/>
        <v>5.3540691272396712</v>
      </c>
      <c r="J23" s="4">
        <f t="shared" si="0"/>
        <v>1.2062087969127833</v>
      </c>
      <c r="K23" s="4">
        <f t="shared" si="0"/>
        <v>0.20418016053948937</v>
      </c>
      <c r="L23" s="4">
        <f t="shared" si="0"/>
        <v>3.7404319113217492</v>
      </c>
    </row>
    <row r="24" spans="1:12" x14ac:dyDescent="0.4">
      <c r="B24">
        <v>2020</v>
      </c>
      <c r="C24">
        <f>SUM(C4,C9,C14,C19)</f>
        <v>1.4042102444216913</v>
      </c>
      <c r="D24">
        <f t="shared" ref="D24:G24" si="1">SUM(D4,D9,D14,D19)</f>
        <v>4.1740209458227868</v>
      </c>
      <c r="E24">
        <f t="shared" si="1"/>
        <v>1.1189233858212027</v>
      </c>
      <c r="F24">
        <f t="shared" si="1"/>
        <v>0.2320119889698635</v>
      </c>
      <c r="G24">
        <f t="shared" si="1"/>
        <v>3.2738004349644645</v>
      </c>
      <c r="H24">
        <f>SUM(H4,H9,H14,H19)</f>
        <v>1.4042102444216913</v>
      </c>
      <c r="I24">
        <f t="shared" ref="I24:L24" si="2">SUM(I4,I9,I14,I19)</f>
        <v>4.1740209458227868</v>
      </c>
      <c r="J24">
        <f t="shared" si="2"/>
        <v>1.1189233858212027</v>
      </c>
      <c r="K24">
        <f t="shared" si="2"/>
        <v>0.2320119889698635</v>
      </c>
      <c r="L24">
        <f t="shared" si="2"/>
        <v>3.2738004349644645</v>
      </c>
    </row>
    <row r="25" spans="1:12" x14ac:dyDescent="0.4">
      <c r="B25">
        <v>2030</v>
      </c>
      <c r="C25">
        <f>SUM(C5,C10,C15,C20)</f>
        <v>1.1519552985414292</v>
      </c>
      <c r="D25">
        <f t="shared" ref="D25:G25" si="3">SUM(D5,D10,D15,D20)</f>
        <v>2.4906055815395631</v>
      </c>
      <c r="E25">
        <f t="shared" si="3"/>
        <v>0.89070901918059797</v>
      </c>
      <c r="F25">
        <f t="shared" si="3"/>
        <v>0.67385029395432017</v>
      </c>
      <c r="G25">
        <f t="shared" si="3"/>
        <v>4.0904869275766069</v>
      </c>
      <c r="H25">
        <f>SUM(H5,H10,H15,H20)</f>
        <v>1.1877764130702373</v>
      </c>
      <c r="I25">
        <f t="shared" ref="I25:L25" si="4">SUM(I5,I10,I15,I20)</f>
        <v>2.5235832885065754</v>
      </c>
      <c r="J25">
        <f t="shared" si="4"/>
        <v>0.91851446578597939</v>
      </c>
      <c r="K25">
        <f t="shared" si="4"/>
        <v>0.69562075508424714</v>
      </c>
      <c r="L25">
        <f t="shared" si="4"/>
        <v>4.1980292605569467</v>
      </c>
    </row>
    <row r="26" spans="1:12" x14ac:dyDescent="0.4">
      <c r="B26">
        <v>2040</v>
      </c>
      <c r="C26">
        <f>SUM(C6,C11,C16,C21)</f>
        <v>0.94434837514135472</v>
      </c>
      <c r="D26">
        <f t="shared" ref="D26:H26" si="5">SUM(D6,D11,D16,D21)</f>
        <v>1.119290237997945</v>
      </c>
      <c r="E26">
        <f t="shared" si="5"/>
        <v>0.66937309914599641</v>
      </c>
      <c r="F26">
        <f t="shared" si="5"/>
        <v>0.97828119853272322</v>
      </c>
      <c r="G26">
        <f t="shared" si="5"/>
        <v>4.5241026449704238</v>
      </c>
      <c r="H26">
        <f t="shared" si="5"/>
        <v>0.98273116323775656</v>
      </c>
      <c r="I26">
        <f t="shared" ref="I26:L26" si="6">SUM(I6,I11,I16,I21)</f>
        <v>1.1546262780701249</v>
      </c>
      <c r="J26">
        <f t="shared" si="6"/>
        <v>0.7233743010362107</v>
      </c>
      <c r="K26">
        <f t="shared" si="6"/>
        <v>1.0500231411093324</v>
      </c>
      <c r="L26">
        <f t="shared" si="6"/>
        <v>4.8087867878474739</v>
      </c>
    </row>
    <row r="27" spans="1:12" x14ac:dyDescent="0.4">
      <c r="B27">
        <v>2050</v>
      </c>
      <c r="C27">
        <f>SUM(C7,C12,C17,C22)</f>
        <v>0.80091101419122013</v>
      </c>
      <c r="D27">
        <f t="shared" ref="D27:H27" si="7">SUM(D7,D12,D17,D22)</f>
        <v>7.9650032949756699E-2</v>
      </c>
      <c r="E27">
        <f t="shared" si="7"/>
        <v>0.47379050220901781</v>
      </c>
      <c r="F27">
        <f t="shared" si="7"/>
        <v>1.145362489883333</v>
      </c>
      <c r="G27">
        <f t="shared" si="7"/>
        <v>4.6321026560432896</v>
      </c>
      <c r="H27">
        <f t="shared" si="7"/>
        <v>0.80091101419122013</v>
      </c>
      <c r="I27">
        <f t="shared" ref="I27:L27" si="8">SUM(I7,I12,I17,I22)</f>
        <v>7.9650032949756699E-2</v>
      </c>
      <c r="J27">
        <f t="shared" si="8"/>
        <v>0.55125921819931878</v>
      </c>
      <c r="K27">
        <f t="shared" si="8"/>
        <v>1.3002999218639366</v>
      </c>
      <c r="L27">
        <f t="shared" si="8"/>
        <v>5.1743836679753983</v>
      </c>
    </row>
  </sheetData>
  <mergeCells count="2">
    <mergeCell ref="C1:G1"/>
    <mergeCell ref="H1:L1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4A25-6773-4CA0-B528-DF2A17651DAE}">
  <dimension ref="A1:AA7"/>
  <sheetViews>
    <sheetView workbookViewId="0">
      <selection activeCell="O3" sqref="O3"/>
    </sheetView>
  </sheetViews>
  <sheetFormatPr defaultRowHeight="18.75" x14ac:dyDescent="0.4"/>
  <cols>
    <col min="2" max="2" width="13.375" bestFit="1" customWidth="1"/>
  </cols>
  <sheetData>
    <row r="1" spans="1:27" x14ac:dyDescent="0.4">
      <c r="B1" s="131" t="s">
        <v>0</v>
      </c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10"/>
      <c r="O1" s="131" t="s">
        <v>6</v>
      </c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</row>
    <row r="2" spans="1:27" x14ac:dyDescent="0.4">
      <c r="B2" t="s">
        <v>7</v>
      </c>
      <c r="C2" t="s">
        <v>76</v>
      </c>
      <c r="D2" t="s">
        <v>8</v>
      </c>
      <c r="E2" t="s">
        <v>77</v>
      </c>
      <c r="F2" t="s">
        <v>9</v>
      </c>
      <c r="G2" t="s">
        <v>78</v>
      </c>
      <c r="H2" t="s">
        <v>79</v>
      </c>
      <c r="I2" t="s">
        <v>10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7</v>
      </c>
      <c r="P2" t="s">
        <v>76</v>
      </c>
      <c r="Q2" t="s">
        <v>8</v>
      </c>
      <c r="R2" t="s">
        <v>77</v>
      </c>
      <c r="S2" t="s">
        <v>9</v>
      </c>
      <c r="T2" t="s">
        <v>78</v>
      </c>
      <c r="U2" t="s">
        <v>79</v>
      </c>
      <c r="V2" t="s">
        <v>10</v>
      </c>
      <c r="W2" t="s">
        <v>80</v>
      </c>
      <c r="X2" t="s">
        <v>81</v>
      </c>
      <c r="Y2" t="s">
        <v>82</v>
      </c>
      <c r="Z2" t="s">
        <v>83</v>
      </c>
      <c r="AA2" t="s">
        <v>84</v>
      </c>
    </row>
    <row r="3" spans="1:27" x14ac:dyDescent="0.4">
      <c r="A3">
        <v>2010</v>
      </c>
      <c r="B3">
        <f>sELE!B3*最終エネルギー消費!$G23/LOSS!$B$12</f>
        <v>1.1594328282856896</v>
      </c>
      <c r="C3">
        <f>sELE!C3*最終エネルギー消費!$G23/LOSS!$B$12</f>
        <v>0</v>
      </c>
      <c r="D3">
        <f>sELE!D3*最終エネルギー消費!$G23/LOSS!$B$12</f>
        <v>0.33189357696572164</v>
      </c>
      <c r="E3">
        <f>sELE!E3*最終エネルギー消費!$G23/LOSS!$B$12</f>
        <v>0</v>
      </c>
      <c r="F3">
        <f>sELE!F3*最終エネルギー消費!$G23/LOSS!$B$12</f>
        <v>1.2144225405344946</v>
      </c>
      <c r="G3">
        <f>sELE!G3*最終エネルギー消費!$G23/LOSS!$B$12</f>
        <v>0</v>
      </c>
      <c r="H3">
        <f>sELE!H3*最終エネルギー消費!$G23/LOSS!$B$12</f>
        <v>1.0534151775537079</v>
      </c>
      <c r="I3">
        <f>sELE!I3*最終エネルギー消費!$G23/LOSS!$B$12</f>
        <v>7.5321213594020039E-2</v>
      </c>
      <c r="J3">
        <f>sELE!J3*最終エネルギー消費!$G23/LOSS!$B$12</f>
        <v>0</v>
      </c>
      <c r="K3">
        <f>sELE!K3*最終エネルギー消費!$G23/LOSS!$B$12</f>
        <v>0.30626996453873956</v>
      </c>
      <c r="L3">
        <f>sELE!L3*最終エネルギー消費!$G23/LOSS!$B$12</f>
        <v>9.6193621320520527E-3</v>
      </c>
      <c r="M3">
        <f>sELE!M3*最終エネルギー消費!$G23/LOSS!$B$12</f>
        <v>1.4677567751641748E-2</v>
      </c>
      <c r="N3" s="3">
        <f>sELE!N3*最終エネルギー消費!$G23/LOSS!$B$12</f>
        <v>1.2948860195235742E-2</v>
      </c>
      <c r="O3">
        <f>sELE!O3*最終エネルギー消費!$L23/LOSS!$B$12</f>
        <v>1.1594328282856896</v>
      </c>
      <c r="P3">
        <f>sELE!P3*最終エネルギー消費!$L23/LOSS!$B$12</f>
        <v>0</v>
      </c>
      <c r="Q3">
        <f>sELE!Q3*最終エネルギー消費!$L23/LOSS!$B$12</f>
        <v>0.33189357696572164</v>
      </c>
      <c r="R3">
        <f>sELE!R3*最終エネルギー消費!$L23/LOSS!$B$12</f>
        <v>0</v>
      </c>
      <c r="S3">
        <f>sELE!S3*最終エネルギー消費!$L23/LOSS!$B$12</f>
        <v>1.2144225405344946</v>
      </c>
      <c r="T3">
        <f>sELE!T3*最終エネルギー消費!$L23/LOSS!$B$12</f>
        <v>0</v>
      </c>
      <c r="U3">
        <f>sELE!U3*最終エネルギー消費!$L23/LOSS!$B$12</f>
        <v>1.0534151775537079</v>
      </c>
      <c r="V3">
        <f>sELE!V3*最終エネルギー消費!$L23/LOSS!$B$12</f>
        <v>7.5321213594020039E-2</v>
      </c>
      <c r="W3">
        <f>sELE!W3*最終エネルギー消費!$L23/LOSS!$B$12</f>
        <v>0</v>
      </c>
      <c r="X3">
        <f>sELE!X3*最終エネルギー消費!$L23/LOSS!$B$12</f>
        <v>0.30626996453873956</v>
      </c>
      <c r="Y3">
        <f>sELE!Y3*最終エネルギー消費!$L23/LOSS!$B$12</f>
        <v>9.6193621320520527E-3</v>
      </c>
      <c r="Z3">
        <f>sELE!Z3*最終エネルギー消費!$L23/LOSS!$B$12</f>
        <v>1.4677567751641748E-2</v>
      </c>
      <c r="AA3">
        <f>sELE!AA3*最終エネルギー消費!$L23/LOSS!$B$12</f>
        <v>1.2948860195235742E-2</v>
      </c>
    </row>
    <row r="4" spans="1:27" x14ac:dyDescent="0.4">
      <c r="A4">
        <v>2020</v>
      </c>
      <c r="B4">
        <f>sELE!B13*最終エネルギー消費!$G24/LOSS!$B$12</f>
        <v>1.1461339603488307</v>
      </c>
      <c r="C4">
        <f>sELE!C13*最終エネルギー消費!$G24/LOSS!$B$12</f>
        <v>0</v>
      </c>
      <c r="D4">
        <f>sELE!D13*最終エネルギー消費!$G24/LOSS!$B$12</f>
        <v>0.11752148612594081</v>
      </c>
      <c r="E4">
        <f>sELE!E13*最終エネルギー消費!$G24/LOSS!$B$12</f>
        <v>0</v>
      </c>
      <c r="F4">
        <f>sELE!F13*最終エネルギー消費!$G24/LOSS!$B$12</f>
        <v>1.4551839553362556</v>
      </c>
      <c r="G4">
        <f>sELE!G13*最終エネルギー消費!$G24/LOSS!$B$12</f>
        <v>0</v>
      </c>
      <c r="H4">
        <f>sELE!H13*最終エネルギー消費!$G24/LOSS!$B$12</f>
        <v>0.14283182155723539</v>
      </c>
      <c r="I4">
        <f>sELE!I13*最終エネルギー消費!$G24/LOSS!$B$12</f>
        <v>0.16905623346835569</v>
      </c>
      <c r="J4">
        <f>sELE!J13*最終エネルギー消費!$G24/LOSS!$B$12</f>
        <v>0</v>
      </c>
      <c r="K4">
        <f>sELE!K13*最終エネルギー消費!$G24/LOSS!$B$12</f>
        <v>0.29046623042581166</v>
      </c>
      <c r="L4">
        <f>sELE!L13*最終エネルギー消費!$G24/LOSS!$B$12</f>
        <v>1.1027890434022726E-2</v>
      </c>
      <c r="M4">
        <f>sELE!M13*最終エネルギー消費!$G24/LOSS!$B$12</f>
        <v>3.3061556548524024E-2</v>
      </c>
      <c r="N4" s="3">
        <f>sELE!N13*最終エネルギー消費!$G24/LOSS!$B$12</f>
        <v>0.29149825225787274</v>
      </c>
      <c r="O4">
        <f>sELE!O13*最終エネルギー消費!$L24/LOSS!$B$12</f>
        <v>1.1461339603488307</v>
      </c>
      <c r="P4">
        <f>sELE!P13*最終エネルギー消費!$L24/LOSS!$B$12</f>
        <v>0</v>
      </c>
      <c r="Q4">
        <f>sELE!Q13*最終エネルギー消費!$L24/LOSS!$B$12</f>
        <v>0.11752148612594081</v>
      </c>
      <c r="R4">
        <f>sELE!R13*最終エネルギー消費!$L24/LOSS!$B$12</f>
        <v>0</v>
      </c>
      <c r="S4">
        <f>sELE!S13*最終エネルギー消費!$L24/LOSS!$B$12</f>
        <v>1.4551839553362556</v>
      </c>
      <c r="T4">
        <f>sELE!T13*最終エネルギー消費!$L24/LOSS!$B$12</f>
        <v>0</v>
      </c>
      <c r="U4">
        <f>sELE!U13*最終エネルギー消費!$L24/LOSS!$B$12</f>
        <v>0.14283182155723539</v>
      </c>
      <c r="V4">
        <f>sELE!V13*最終エネルギー消費!$L24/LOSS!$B$12</f>
        <v>0.16905623346835569</v>
      </c>
      <c r="W4">
        <f>sELE!W13*最終エネルギー消費!$L24/LOSS!$B$12</f>
        <v>0</v>
      </c>
      <c r="X4">
        <f>sELE!X13*最終エネルギー消費!$L24/LOSS!$B$12</f>
        <v>0.29046623042581166</v>
      </c>
      <c r="Y4">
        <f>sELE!Y13*最終エネルギー消費!$L24/LOSS!$B$12</f>
        <v>1.1027890434022726E-2</v>
      </c>
      <c r="Z4">
        <f>sELE!Z13*最終エネルギー消費!$L24/LOSS!$B$12</f>
        <v>3.3061556548524024E-2</v>
      </c>
      <c r="AA4">
        <f>sELE!AA13*最終エネルギー消費!$L24/LOSS!$B$12</f>
        <v>0.29149825225787274</v>
      </c>
    </row>
    <row r="5" spans="1:27" x14ac:dyDescent="0.4">
      <c r="A5">
        <v>2030</v>
      </c>
      <c r="B5">
        <f>sELE!B23*最終エネルギー消費!$G25/LOSS!$B$12</f>
        <v>0.95470001408508809</v>
      </c>
      <c r="C5">
        <f>sELE!C23*最終エネルギー消費!$G25/LOSS!$B$12</f>
        <v>0</v>
      </c>
      <c r="D5">
        <f>sELE!D23*最終エネルギー消費!$G25/LOSS!$B$12</f>
        <v>9.789236541389025E-2</v>
      </c>
      <c r="E5">
        <f>sELE!E23*最終エネルギー消費!$G25/LOSS!$B$12</f>
        <v>0</v>
      </c>
      <c r="F5">
        <f>sELE!F23*最終エネルギー消費!$G25/LOSS!$B$12</f>
        <v>1.2121306851714702</v>
      </c>
      <c r="G5">
        <f>sELE!G23*最終エネルギー消費!$G25/LOSS!$B$12</f>
        <v>7.6150113380677495E-2</v>
      </c>
      <c r="H5">
        <f>sELE!H23*最終エネルギー消費!$G25/LOSS!$B$12</f>
        <v>0.11897522171927408</v>
      </c>
      <c r="I5">
        <f>sELE!I23*最終エネルギー消費!$G25/LOSS!$B$12</f>
        <v>0.1408194801454869</v>
      </c>
      <c r="J5">
        <f>sELE!J23*最終エネルギー消費!$G25/LOSS!$B$12</f>
        <v>0.68535102042610974</v>
      </c>
      <c r="K5">
        <f>sELE!K23*最終エネルギー消費!$G25/LOSS!$B$12</f>
        <v>0.28002593143308285</v>
      </c>
      <c r="L5">
        <f>sELE!L23*最終エネルギー消費!$G25/LOSS!$B$12</f>
        <v>4.7261004857763737E-2</v>
      </c>
      <c r="M5">
        <f>sELE!M23*最終エネルギー消費!$G25/LOSS!$B$12</f>
        <v>0.33213987700593545</v>
      </c>
      <c r="N5" s="3">
        <f>sELE!N23*最終エネルギー消費!$G25/LOSS!$B$12</f>
        <v>0.623561089201907</v>
      </c>
      <c r="O5">
        <f>sELE!O23*最終エネルギー消費!$L25/LOSS!$B$12</f>
        <v>0.97979987838703819</v>
      </c>
      <c r="P5">
        <f>sELE!P23*最終エネルギー消費!$L25/LOSS!$B$12</f>
        <v>0</v>
      </c>
      <c r="Q5">
        <f>sELE!Q23*最終エネルギー消費!$L25/LOSS!$B$12</f>
        <v>0.1004660378259937</v>
      </c>
      <c r="R5">
        <f>sELE!R23*最終エネルギー消費!$L25/LOSS!$B$12</f>
        <v>0</v>
      </c>
      <c r="S5">
        <f>sELE!S23*最終エネルギー消費!$L25/LOSS!$B$12</f>
        <v>1.2439986177839886</v>
      </c>
      <c r="T5">
        <f>sELE!T23*最終エネルギー消費!$L25/LOSS!$B$12</f>
        <v>7.8152163746482525E-2</v>
      </c>
      <c r="U5">
        <f>sELE!U23*最終エネルギー消費!$L25/LOSS!$B$12</f>
        <v>0.1221031801108009</v>
      </c>
      <c r="V5">
        <f>sELE!V23*最終エネルギー消費!$L25/LOSS!$B$12</f>
        <v>0.14452174241696084</v>
      </c>
      <c r="W5">
        <f>sELE!W23*最終エネルギー消費!$L25/LOSS!$B$12</f>
        <v>0.15630432749296505</v>
      </c>
      <c r="X5">
        <f>sELE!X23*最終エネルギー消費!$L25/LOSS!$B$12</f>
        <v>0.28738804809412977</v>
      </c>
      <c r="Y5">
        <f>sELE!Y23*最終エネルギー消費!$L25/LOSS!$B$12</f>
        <v>4.85035363244051E-2</v>
      </c>
      <c r="Z5">
        <f>sELE!Z23*最終エネルギー消費!$L25/LOSS!$B$12</f>
        <v>0.65348076800225741</v>
      </c>
      <c r="AA5">
        <f>sELE!AA23*最終エネルギー消費!$L25/LOSS!$B$12</f>
        <v>0.87441152460394178</v>
      </c>
    </row>
    <row r="6" spans="1:27" x14ac:dyDescent="0.4">
      <c r="A6">
        <v>2040</v>
      </c>
      <c r="B6">
        <f>sELE!B33*最終エネルギー消費!$G26/LOSS!$B$12</f>
        <v>0.52795192055954621</v>
      </c>
      <c r="C6">
        <f>sELE!C33*最終エネルギー消費!$G26/LOSS!$B$12</f>
        <v>0</v>
      </c>
      <c r="D6">
        <f>sELE!D33*最終エネルギー消費!$G26/LOSS!$B$12</f>
        <v>5.4134766487783717E-2</v>
      </c>
      <c r="E6">
        <f>sELE!E33*最終エネルギー消費!$G26/LOSS!$B$12</f>
        <v>0</v>
      </c>
      <c r="F6">
        <f>sELE!F33*最終エネルギー消費!$G26/LOSS!$B$12</f>
        <v>0.67031184012154332</v>
      </c>
      <c r="G6">
        <f>sELE!G33*最終エネルギー消費!$G26/LOSS!$B$12</f>
        <v>0.16844494822254569</v>
      </c>
      <c r="H6">
        <f>sELE!H33*最終エネルギー消費!$G26/LOSS!$B$12</f>
        <v>6.5793648139709157E-2</v>
      </c>
      <c r="I6">
        <f>sELE!I33*最終エネルギー消費!$G26/LOSS!$B$12</f>
        <v>7.7873587407720282E-2</v>
      </c>
      <c r="J6">
        <f>sELE!J33*最終エネルギー消費!$G26/LOSS!$B$12</f>
        <v>1.51600453400292</v>
      </c>
      <c r="K6">
        <f>sELE!K33*最終エネルギー消費!$G26/LOSS!$B$12</f>
        <v>0.21802202068812296</v>
      </c>
      <c r="L6">
        <f>sELE!L33*最終エネルギー消費!$G26/LOSS!$B$12</f>
        <v>8.9302330511820502E-2</v>
      </c>
      <c r="M6">
        <f>sELE!M33*最終エネルギー消費!$G26/LOSS!$B$12</f>
        <v>0.68900917521402605</v>
      </c>
      <c r="N6" s="3">
        <f>sELE!N33*最終エネルギー消費!$G26/LOSS!$B$12</f>
        <v>0.97649967532064696</v>
      </c>
      <c r="O6">
        <f>sELE!O33*最終エネルギー消費!$L26/LOSS!$B$12</f>
        <v>0.56117387677485864</v>
      </c>
      <c r="P6">
        <f>sELE!P33*最終エネルギー消費!$L26/LOSS!$B$12</f>
        <v>0</v>
      </c>
      <c r="Q6">
        <f>sELE!Q33*最終エネルギー消費!$L26/LOSS!$B$12</f>
        <v>5.7541256306169505E-2</v>
      </c>
      <c r="R6">
        <f>sELE!R33*最終エネルギー消費!$L26/LOSS!$B$12</f>
        <v>0</v>
      </c>
      <c r="S6">
        <f>sELE!S33*最終エネルギー消費!$L26/LOSS!$B$12</f>
        <v>0.7124919511049862</v>
      </c>
      <c r="T6">
        <f>sELE!T33*最終エネルギー消費!$L26/LOSS!$B$12</f>
        <v>0.17904453215550881</v>
      </c>
      <c r="U6">
        <f>sELE!U33*最終エネルギー消費!$L26/LOSS!$B$12</f>
        <v>6.9933785929958123E-2</v>
      </c>
      <c r="V6">
        <f>sELE!V33*最終エネルギー消費!$L26/LOSS!$B$12</f>
        <v>8.2773868684179436E-2</v>
      </c>
      <c r="W6">
        <f>sELE!W33*最終エネルギー消費!$L26/LOSS!$B$12</f>
        <v>0.35808906431101761</v>
      </c>
      <c r="X6">
        <f>sELE!X33*最終エネルギー消費!$L26/LOSS!$B$12</f>
        <v>0.23174129652217657</v>
      </c>
      <c r="Y6">
        <f>sELE!Y33*最終エネルギー消費!$L26/LOSS!$B$12</f>
        <v>9.4921778038490598E-2</v>
      </c>
      <c r="Z6">
        <f>sELE!Z33*最終エネルギー消費!$L26/LOSS!$B$12</f>
        <v>1.4485439652279715</v>
      </c>
      <c r="AA6">
        <f>sELE!AA33*最終エネルギー消費!$L26/LOSS!$B$12</f>
        <v>1.575080589609934</v>
      </c>
    </row>
    <row r="7" spans="1:27" x14ac:dyDescent="0.4">
      <c r="A7">
        <v>2050</v>
      </c>
      <c r="B7">
        <f>sELE!B43*最終エネルギー消費!$G27/LOSS!$B$12</f>
        <v>0</v>
      </c>
      <c r="C7">
        <f>sELE!C43*最終エネルギー消費!$G27/LOSS!$B$12</f>
        <v>0</v>
      </c>
      <c r="D7">
        <f>sELE!D43*最終エネルギー消費!$G27/LOSS!$B$12</f>
        <v>0</v>
      </c>
      <c r="E7">
        <f>sELE!E43*最終エネルギー消費!$G27/LOSS!$B$12</f>
        <v>0</v>
      </c>
      <c r="F7">
        <f>sELE!F43*最終エネルギー消費!$G27/LOSS!$B$12</f>
        <v>0</v>
      </c>
      <c r="G7">
        <f>sELE!G43*最終エネルギー消費!$G27/LOSS!$B$12</f>
        <v>0.2586991343773421</v>
      </c>
      <c r="H7">
        <f>sELE!H43*最終エネルギー消費!$G27/LOSS!$B$12</f>
        <v>0</v>
      </c>
      <c r="I7">
        <f>sELE!I43*最終エネルギー消費!$G27/LOSS!$B$12</f>
        <v>0</v>
      </c>
      <c r="J7">
        <f>sELE!J43*最終エネルギー消費!$G27/LOSS!$B$12</f>
        <v>2.328292209396102</v>
      </c>
      <c r="K7">
        <f>sELE!K43*最終エネルギー消費!$G27/LOSS!$B$12</f>
        <v>0.12934956718867333</v>
      </c>
      <c r="L7">
        <f>sELE!L43*最終エネルギー消費!$G27/LOSS!$B$12</f>
        <v>0.12934956718867105</v>
      </c>
      <c r="M7">
        <f>sELE!M43*最終エネルギー消費!$G27/LOSS!$B$12</f>
        <v>1.0347965375093775</v>
      </c>
      <c r="N7" s="3">
        <f>sELE!N43*最終エネルギー消費!$G27/LOSS!$B$12</f>
        <v>1.293495671886715</v>
      </c>
      <c r="O7">
        <f>sELE!O43*最終エネルギー消費!$L27/LOSS!$B$12</f>
        <v>0</v>
      </c>
      <c r="P7">
        <f>sELE!P43*最終エネルギー消費!$L27/LOSS!$B$12</f>
        <v>0</v>
      </c>
      <c r="Q7">
        <f>sELE!Q43*最終エネルギー消費!$L27/LOSS!$B$12</f>
        <v>0</v>
      </c>
      <c r="R7">
        <f>sELE!R43*最終エネルギー消費!$L27/LOSS!$B$12</f>
        <v>0</v>
      </c>
      <c r="S7">
        <f>sELE!S43*最終エネルギー消費!$L27/LOSS!$B$12</f>
        <v>0</v>
      </c>
      <c r="T7">
        <f>sELE!T43*最終エネルギー消費!$L27/LOSS!$B$12</f>
        <v>0.28898508414857149</v>
      </c>
      <c r="U7">
        <f>sELE!U43*最終エネルギー消費!$L27/LOSS!$B$12</f>
        <v>0</v>
      </c>
      <c r="V7">
        <f>sELE!V43*最終エネルギー消費!$L27/LOSS!$B$12</f>
        <v>0</v>
      </c>
      <c r="W7">
        <f>sELE!W43*最終エネルギー消費!$L27/LOSS!$B$12</f>
        <v>0.57797016829714298</v>
      </c>
      <c r="X7">
        <f>sELE!X43*最終エネルギー消費!$L27/LOSS!$B$12</f>
        <v>0.14449254207428833</v>
      </c>
      <c r="Y7">
        <f>sELE!Y43*最終エネルギー消費!$L27/LOSS!$B$12</f>
        <v>0.14449254207428575</v>
      </c>
      <c r="Z7">
        <f>sELE!Z43*最終エネルギー消費!$L27/LOSS!$B$12</f>
        <v>2.3118806731885719</v>
      </c>
      <c r="AA7">
        <f>sELE!AA43*最終エネルギー消費!$L27/LOSS!$B$12</f>
        <v>2.3118806731885519</v>
      </c>
    </row>
  </sheetData>
  <mergeCells count="2">
    <mergeCell ref="B1:N1"/>
    <mergeCell ref="O1:AA1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BC9A-A430-47A8-A1CA-91E2EA212219}">
  <dimension ref="A1:AC7"/>
  <sheetViews>
    <sheetView topLeftCell="G1" zoomScale="114" zoomScaleNormal="85" workbookViewId="0">
      <selection activeCell="U3" sqref="U3"/>
    </sheetView>
  </sheetViews>
  <sheetFormatPr defaultRowHeight="18.75" x14ac:dyDescent="0.4"/>
  <sheetData>
    <row r="1" spans="1:29" x14ac:dyDescent="0.4">
      <c r="B1" s="131" t="s">
        <v>0</v>
      </c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10"/>
      <c r="P1" s="131" t="s">
        <v>6</v>
      </c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</row>
    <row r="2" spans="1:29" x14ac:dyDescent="0.4">
      <c r="A2" s="1" t="s">
        <v>29</v>
      </c>
      <c r="B2" t="s">
        <v>7</v>
      </c>
      <c r="C2" t="s">
        <v>76</v>
      </c>
      <c r="D2" t="s">
        <v>8</v>
      </c>
      <c r="E2" t="s">
        <v>77</v>
      </c>
      <c r="F2" t="s">
        <v>9</v>
      </c>
      <c r="G2" t="s">
        <v>78</v>
      </c>
      <c r="H2" t="s">
        <v>79</v>
      </c>
      <c r="I2" t="s">
        <v>10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27</v>
      </c>
      <c r="P2" t="s">
        <v>7</v>
      </c>
      <c r="Q2" t="s">
        <v>76</v>
      </c>
      <c r="R2" t="s">
        <v>8</v>
      </c>
      <c r="S2" t="s">
        <v>77</v>
      </c>
      <c r="T2" t="s">
        <v>9</v>
      </c>
      <c r="U2" t="s">
        <v>78</v>
      </c>
      <c r="V2" t="s">
        <v>79</v>
      </c>
      <c r="W2" t="s">
        <v>10</v>
      </c>
      <c r="X2" t="s">
        <v>80</v>
      </c>
      <c r="Y2" t="s">
        <v>81</v>
      </c>
      <c r="Z2" t="s">
        <v>82</v>
      </c>
      <c r="AA2" t="s">
        <v>83</v>
      </c>
      <c r="AB2" t="s">
        <v>84</v>
      </c>
      <c r="AC2" t="s">
        <v>27</v>
      </c>
    </row>
    <row r="3" spans="1:29" x14ac:dyDescent="0.4">
      <c r="A3" s="1">
        <v>2010</v>
      </c>
      <c r="B3">
        <f>発電電力量!B3/eELE!B$12+最終エネルギー消費!C23</f>
        <v>4.6214429510245836</v>
      </c>
      <c r="C3">
        <f>発電電力量!C3/eELE!C$12</f>
        <v>0</v>
      </c>
      <c r="D3">
        <f>発電電力量!D3/eELE!D$12+最終エネルギー消費!D23</f>
        <v>6.3598072392570097</v>
      </c>
      <c r="E3">
        <f>発電電力量!E3/eELE!E$12</f>
        <v>0</v>
      </c>
      <c r="F3">
        <f>発電電力量!F3/eELE!F$12+最終エネルギー消費!E23</f>
        <v>3.5416367594791192</v>
      </c>
      <c r="G3">
        <f>発電電力量!G3/eELE!G$12</f>
        <v>0</v>
      </c>
      <c r="H3">
        <f>発電電力量!H3/eELE!H$12</f>
        <v>3.1921672047082059</v>
      </c>
      <c r="I3">
        <f>発電電力量!I3/eELE!I$12+最終エネルギー消費!F23</f>
        <v>0.37536473688953492</v>
      </c>
      <c r="J3">
        <f>発電電力量!J3/eELE!J$12</f>
        <v>0</v>
      </c>
      <c r="K3">
        <f>発電電力量!K3/eELE!K$12</f>
        <v>0.30626996453873956</v>
      </c>
      <c r="L3">
        <f>発電電力量!L3/eELE!L$12</f>
        <v>9.6193621320520527E-3</v>
      </c>
      <c r="M3">
        <f>発電電力量!M3/eELE!M$12</f>
        <v>1.4677567751641748E-2</v>
      </c>
      <c r="N3">
        <f>発電電力量!N3/eELE!N$12</f>
        <v>1.2948860195235742E-2</v>
      </c>
      <c r="O3" s="3">
        <f>SUM(B3:N3)</f>
        <v>18.43393464597612</v>
      </c>
      <c r="P3">
        <f>発電電力量!O3/eELE!B$12+最終エネルギー消費!H23</f>
        <v>4.6214429510245836</v>
      </c>
      <c r="Q3">
        <f>発電電力量!P3/eELE!C$12</f>
        <v>0</v>
      </c>
      <c r="R3">
        <f>発電電力量!Q3/eELE!D$12+最終エネルギー消費!I23</f>
        <v>6.3598072392570097</v>
      </c>
      <c r="S3">
        <f>発電電力量!R3/eELE!E$12</f>
        <v>0</v>
      </c>
      <c r="T3">
        <f>発電電力量!S3/eELE!F$12+最終エネルギー消費!J23</f>
        <v>3.5416367594791192</v>
      </c>
      <c r="U3">
        <f>発電電力量!T3/eELE!G$12</f>
        <v>0</v>
      </c>
      <c r="V3">
        <f>発電電力量!U3/eELE!H$12</f>
        <v>3.1921672047082059</v>
      </c>
      <c r="W3">
        <f>発電電力量!V3/eELE!I$12+最終エネルギー消費!K23</f>
        <v>0.37536473688953492</v>
      </c>
      <c r="X3">
        <f>発電電力量!W3/eELE!J$12</f>
        <v>0</v>
      </c>
      <c r="Y3">
        <f>発電電力量!X3/eELE!K$12</f>
        <v>0.30626996453873956</v>
      </c>
      <c r="Z3">
        <f>発電電力量!Y3/eELE!L$12</f>
        <v>9.6193621320520527E-3</v>
      </c>
      <c r="AA3">
        <f>発電電力量!Z3/eELE!M$12</f>
        <v>1.4677567751641748E-2</v>
      </c>
      <c r="AB3">
        <f>発電電力量!AA3/eELE!N$12</f>
        <v>1.2948860195235742E-2</v>
      </c>
      <c r="AC3">
        <f>SUM(P3:AB3)</f>
        <v>18.43393464597612</v>
      </c>
    </row>
    <row r="4" spans="1:29" x14ac:dyDescent="0.4">
      <c r="A4">
        <v>2020</v>
      </c>
      <c r="B4">
        <f>発電電力量!B4/eELE!B$12+最終エネルギー消費!C24</f>
        <v>4.1996589281993275</v>
      </c>
      <c r="C4">
        <f>発電電力量!C4/eELE!C$12</f>
        <v>0</v>
      </c>
      <c r="D4">
        <f>発電電力量!D4/eELE!D$12+最終エネルギー消費!D24</f>
        <v>4.5301466613559409</v>
      </c>
      <c r="E4">
        <f>発電電力量!E4/eELE!E$12</f>
        <v>0</v>
      </c>
      <c r="F4">
        <f>発電電力量!F4/eELE!F$12+最終エネルギー消費!E24</f>
        <v>3.9173540691601554</v>
      </c>
      <c r="G4">
        <f>発電電力量!G4/eELE!G$12</f>
        <v>0</v>
      </c>
      <c r="H4">
        <f>発電電力量!H4/eELE!H$12</f>
        <v>0.43282370168859208</v>
      </c>
      <c r="I4">
        <f>発電電力量!I4/eELE!I$12+最終エネルギー消費!F24</f>
        <v>0.61623070139794456</v>
      </c>
      <c r="J4">
        <f>発電電力量!J4/eELE!J$12</f>
        <v>0</v>
      </c>
      <c r="K4">
        <f>発電電力量!K4/eELE!K$12</f>
        <v>0.29046623042581166</v>
      </c>
      <c r="L4">
        <f>発電電力量!L4/eELE!L$12</f>
        <v>1.1027890434022726E-2</v>
      </c>
      <c r="M4">
        <f>発電電力量!M4/eELE!M$12</f>
        <v>3.3061556548524024E-2</v>
      </c>
      <c r="N4">
        <f>発電電力量!N4/eELE!N$12</f>
        <v>0.29149825225787274</v>
      </c>
      <c r="O4" s="3">
        <f>SUM(B4:N4)</f>
        <v>14.322267991468191</v>
      </c>
      <c r="P4">
        <f>発電電力量!O4/eELE!B$12+最終エネルギー消費!H24</f>
        <v>4.1996589281993275</v>
      </c>
      <c r="Q4">
        <f>発電電力量!P4/eELE!C$12</f>
        <v>0</v>
      </c>
      <c r="R4">
        <f>発電電力量!Q4/eELE!D$12+最終エネルギー消費!I24</f>
        <v>4.5301466613559409</v>
      </c>
      <c r="S4">
        <f>発電電力量!R4/eELE!E$12</f>
        <v>0</v>
      </c>
      <c r="T4">
        <f>発電電力量!S4/eELE!F$12+最終エネルギー消費!J24</f>
        <v>3.9173540691601554</v>
      </c>
      <c r="U4">
        <f>発電電力量!T4/eELE!G$12</f>
        <v>0</v>
      </c>
      <c r="V4">
        <f>発電電力量!U4/eELE!H$12</f>
        <v>0.43282370168859208</v>
      </c>
      <c r="W4">
        <f>発電電力量!V4/eELE!I$12+最終エネルギー消費!K24</f>
        <v>0.61623070139794456</v>
      </c>
      <c r="X4">
        <f>発電電力量!W4/eELE!J$12</f>
        <v>0</v>
      </c>
      <c r="Y4">
        <f>発電電力量!X4/eELE!K$12</f>
        <v>0.29046623042581166</v>
      </c>
      <c r="Z4">
        <f>発電電力量!Y4/eELE!L$12</f>
        <v>1.1027890434022726E-2</v>
      </c>
      <c r="AA4">
        <f>発電電力量!Z4/eELE!M$12</f>
        <v>3.3061556548524024E-2</v>
      </c>
      <c r="AB4">
        <f>発電電力量!AA4/eELE!N$12</f>
        <v>0.29149825225787274</v>
      </c>
      <c r="AC4">
        <f>SUM(P4:AB4)</f>
        <v>14.322267991468191</v>
      </c>
    </row>
    <row r="5" spans="1:29" x14ac:dyDescent="0.4">
      <c r="A5">
        <v>2030</v>
      </c>
      <c r="B5">
        <f>発電電力量!B5/eELE!B$12+最終エネルギー消費!C25</f>
        <v>3.4804919182611567</v>
      </c>
      <c r="C5">
        <f>発電電力量!C5/eELE!C$12</f>
        <v>0</v>
      </c>
      <c r="D5">
        <f>発電電力量!D5/eELE!D$12+最終エネルギー消費!D25</f>
        <v>2.7872491130968062</v>
      </c>
      <c r="E5">
        <f>発電電力量!E5/eELE!E$12</f>
        <v>0</v>
      </c>
      <c r="F5">
        <f>発電電力量!F5/eELE!F$12+最終エネルギー消費!E25</f>
        <v>3.2217295675872712</v>
      </c>
      <c r="G5">
        <f>発電電力量!G5/eELE!G$12</f>
        <v>0.14644252573207209</v>
      </c>
      <c r="H5">
        <f>発電電力量!H5/eELE!H$12</f>
        <v>0.36053097490689112</v>
      </c>
      <c r="I5">
        <f>発電電力量!I5/eELE!I$12+最終エネルギー消費!F25</f>
        <v>0.99389456701224499</v>
      </c>
      <c r="J5">
        <f>発電電力量!J5/eELE!J$12</f>
        <v>1.5576159555138858</v>
      </c>
      <c r="K5">
        <f>発電電力量!K5/eELE!K$12</f>
        <v>0.28002593143308285</v>
      </c>
      <c r="L5">
        <f>発電電力量!L5/eELE!L$12</f>
        <v>4.7261004857763737E-2</v>
      </c>
      <c r="M5">
        <f>発電電力量!M5/eELE!M$12</f>
        <v>0.33213987700593545</v>
      </c>
      <c r="N5">
        <f>発電電力量!N5/eELE!N$12</f>
        <v>0.623561089201907</v>
      </c>
      <c r="O5" s="3">
        <f t="shared" ref="O5:O7" si="0">SUM(B5:N5)</f>
        <v>13.830942524609014</v>
      </c>
      <c r="P5">
        <f>発電電力量!O5/eELE!B$12+最終エネルギー消費!H25</f>
        <v>3.5775322140142327</v>
      </c>
      <c r="Q5">
        <f>発電電力量!P5/eELE!C$12</f>
        <v>0</v>
      </c>
      <c r="R5">
        <f>発電電力量!Q5/eELE!D$12+最終エネルギー消費!I25</f>
        <v>2.8280258273732231</v>
      </c>
      <c r="S5">
        <f>発電電力量!R5/eELE!E$12</f>
        <v>0</v>
      </c>
      <c r="T5">
        <f>発電電力量!S5/eELE!F$12+最終エネルギー消費!J25</f>
        <v>3.310819499985957</v>
      </c>
      <c r="U5">
        <f>発電電力量!T5/eELE!G$12</f>
        <v>0.15029262258938947</v>
      </c>
      <c r="V5">
        <f>発電電力量!U5/eELE!H$12</f>
        <v>0.37000963669939668</v>
      </c>
      <c r="W5">
        <f>発電電力量!V5/eELE!I$12+最終エネルギー消費!K25</f>
        <v>1.0240792605773399</v>
      </c>
      <c r="X5">
        <f>発電電力量!W5/eELE!J$12</f>
        <v>0.35523710793855695</v>
      </c>
      <c r="Y5">
        <f>発電電力量!X5/eELE!K$12</f>
        <v>0.28738804809412977</v>
      </c>
      <c r="Z5">
        <f>発電電力量!Y5/eELE!L$12</f>
        <v>4.85035363244051E-2</v>
      </c>
      <c r="AA5">
        <f>発電電力量!Z5/eELE!M$12</f>
        <v>0.65348076800225741</v>
      </c>
      <c r="AB5">
        <f>発電電力量!AA5/eELE!N$12</f>
        <v>0.87441152460394178</v>
      </c>
      <c r="AC5">
        <f t="shared" ref="AC5:AC7" si="1">SUM(P5:AB5)</f>
        <v>13.47978004620283</v>
      </c>
    </row>
    <row r="6" spans="1:29" x14ac:dyDescent="0.4">
      <c r="A6">
        <v>2040</v>
      </c>
      <c r="B6">
        <f>発電電力量!B6/eELE!B$12+最終エネルギー消費!C26</f>
        <v>2.2320359862621992</v>
      </c>
      <c r="C6">
        <f>発電電力量!C6/eELE!C$12</f>
        <v>0</v>
      </c>
      <c r="D6">
        <f>発電電力量!D6/eELE!D$12+最終エネルギー消費!D26</f>
        <v>1.283334984930623</v>
      </c>
      <c r="E6">
        <f>発電電力量!E6/eELE!E$12</f>
        <v>0</v>
      </c>
      <c r="F6">
        <f>発電電力量!F6/eELE!F$12+最終エネルギー消費!E26</f>
        <v>1.9584343301489642</v>
      </c>
      <c r="G6">
        <f>発電電力量!G6/eELE!G$12</f>
        <v>0.32393259273566477</v>
      </c>
      <c r="H6">
        <f>発電電力量!H6/eELE!H$12</f>
        <v>0.19937469133245198</v>
      </c>
      <c r="I6">
        <f>発電電力量!I6/eELE!I$12+最終エネルギー消費!F26</f>
        <v>1.1552666244593601</v>
      </c>
      <c r="J6">
        <f>発電電力量!J6/eELE!J$12</f>
        <v>3.4454648500066365</v>
      </c>
      <c r="K6">
        <f>発電電力量!K6/eELE!K$12</f>
        <v>0.21802202068812296</v>
      </c>
      <c r="L6">
        <f>発電電力量!L6/eELE!L$12</f>
        <v>8.9302330511820502E-2</v>
      </c>
      <c r="M6">
        <f>発電電力量!M6/eELE!M$12</f>
        <v>0.68900917521402605</v>
      </c>
      <c r="N6">
        <f>発電電力量!N6/eELE!N$12</f>
        <v>0.97649967532064696</v>
      </c>
      <c r="O6" s="3">
        <f t="shared" si="0"/>
        <v>12.570677261610516</v>
      </c>
      <c r="P6">
        <f>発電電力量!O6/eELE!B$12+最終エネルギー消費!H26</f>
        <v>2.3514479358593632</v>
      </c>
      <c r="Q6">
        <f>発電電力量!P6/eELE!C$12</f>
        <v>0</v>
      </c>
      <c r="R6">
        <f>発電電力量!Q6/eELE!D$12+最終エネルギー消費!I26</f>
        <v>1.3289937214221537</v>
      </c>
      <c r="S6">
        <f>発電電力量!R6/eELE!E$12</f>
        <v>0</v>
      </c>
      <c r="T6">
        <f>発電電力量!S6/eELE!F$12+最終エネルギー消費!J26</f>
        <v>2.0935511300842609</v>
      </c>
      <c r="U6">
        <f>発電電力量!T6/eELE!G$12</f>
        <v>0.34431640799136309</v>
      </c>
      <c r="V6">
        <f>発電電力量!U6/eELE!H$12</f>
        <v>0.21192056342411553</v>
      </c>
      <c r="W6">
        <f>発電電力量!V6/eELE!I$12+最終エネルギー消費!K26</f>
        <v>1.238145569937013</v>
      </c>
      <c r="X6">
        <f>発電電力量!W6/eELE!J$12</f>
        <v>0.81383878252504005</v>
      </c>
      <c r="Y6">
        <f>発電電力量!X6/eELE!K$12</f>
        <v>0.23174129652217657</v>
      </c>
      <c r="Z6">
        <f>発電電力量!Y6/eELE!L$12</f>
        <v>9.4921778038490598E-2</v>
      </c>
      <c r="AA6">
        <f>発電電力量!Z6/eELE!M$12</f>
        <v>1.4485439652279715</v>
      </c>
      <c r="AB6">
        <f>発電電力量!AA6/eELE!N$12</f>
        <v>1.575080589609934</v>
      </c>
      <c r="AC6">
        <f t="shared" si="1"/>
        <v>11.732501740641883</v>
      </c>
    </row>
    <row r="7" spans="1:29" x14ac:dyDescent="0.4">
      <c r="A7">
        <v>2050</v>
      </c>
      <c r="B7">
        <f>発電電力量!B7/eELE!B$12+最終エネルギー消費!C27</f>
        <v>0.80091101419122013</v>
      </c>
      <c r="C7">
        <f>発電電力量!C7/eELE!C$12</f>
        <v>0</v>
      </c>
      <c r="D7">
        <f>発電電力量!D7/eELE!D$12+最終エネルギー消費!D27</f>
        <v>7.9650032949756699E-2</v>
      </c>
      <c r="E7">
        <f>発電電力量!E7/eELE!E$12</f>
        <v>0</v>
      </c>
      <c r="F7">
        <f>発電電力量!F7/eELE!F$12+最終エネルギー消費!E27</f>
        <v>0.47379050220901781</v>
      </c>
      <c r="G7">
        <f>発電電力量!G7/eELE!G$12</f>
        <v>0.49749833534104249</v>
      </c>
      <c r="H7">
        <f>発電電力量!H7/eELE!H$12</f>
        <v>0</v>
      </c>
      <c r="I7">
        <f>発電電力量!I7/eELE!I$12+最終エネルギー消費!F27</f>
        <v>1.145362489883333</v>
      </c>
      <c r="J7">
        <f>発電電力量!J7/eELE!J$12</f>
        <v>5.291573203172959</v>
      </c>
      <c r="K7">
        <f>発電電力量!K7/eELE!K$12</f>
        <v>0.12934956718867333</v>
      </c>
      <c r="L7">
        <f>発電電力量!L7/eELE!L$12</f>
        <v>0.12934956718867105</v>
      </c>
      <c r="M7">
        <f>発電電力量!M7/eELE!M$12</f>
        <v>1.0347965375093775</v>
      </c>
      <c r="N7">
        <f>発電電力量!N7/eELE!N$12</f>
        <v>1.293495671886715</v>
      </c>
      <c r="O7" s="3">
        <f t="shared" si="0"/>
        <v>10.875776921520767</v>
      </c>
      <c r="P7">
        <f>発電電力量!O7/eELE!B$12+最終エネルギー消費!H27</f>
        <v>0.80091101419122013</v>
      </c>
      <c r="Q7">
        <f>発電電力量!P7/eELE!C$12</f>
        <v>0</v>
      </c>
      <c r="R7">
        <f>発電電力量!Q7/eELE!D$12+最終エネルギー消費!I27</f>
        <v>7.9650032949756699E-2</v>
      </c>
      <c r="S7">
        <f>発電電力量!R7/eELE!E$12</f>
        <v>0</v>
      </c>
      <c r="T7">
        <f>発電電力量!S7/eELE!F$12+最終エネルギー消費!J27</f>
        <v>0.55125921819931878</v>
      </c>
      <c r="U7">
        <f>発電電力量!T7/eELE!G$12</f>
        <v>0.5557405464395605</v>
      </c>
      <c r="V7">
        <f>発電電力量!U7/eELE!H$12</f>
        <v>0</v>
      </c>
      <c r="W7">
        <f>発電電力量!V7/eELE!I$12+最終エネルギー消費!K27</f>
        <v>1.3002999218639366</v>
      </c>
      <c r="X7">
        <f>発電電力量!W7/eELE!J$12</f>
        <v>1.3135685643116886</v>
      </c>
      <c r="Y7">
        <f>発電電力量!X7/eELE!K$12</f>
        <v>0.14449254207428833</v>
      </c>
      <c r="Z7">
        <f>発電電力量!Y7/eELE!L$12</f>
        <v>0.14449254207428575</v>
      </c>
      <c r="AA7">
        <f>発電電力量!Z7/eELE!M$12</f>
        <v>2.3118806731885719</v>
      </c>
      <c r="AB7">
        <f>発電電力量!AA7/eELE!N$12</f>
        <v>2.3118806731885519</v>
      </c>
      <c r="AC7">
        <f t="shared" si="1"/>
        <v>9.5141757284811792</v>
      </c>
    </row>
  </sheetData>
  <mergeCells count="2">
    <mergeCell ref="B1:O1"/>
    <mergeCell ref="P1:AC1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18DD-901F-4F85-8C69-BA0FD18C0045}">
  <sheetPr>
    <tabColor rgb="FFFF0000"/>
  </sheetPr>
  <dimension ref="A1:AZ61"/>
  <sheetViews>
    <sheetView topLeftCell="A8" zoomScale="80" zoomScaleNormal="80" workbookViewId="0">
      <selection activeCell="H39" sqref="H39"/>
    </sheetView>
  </sheetViews>
  <sheetFormatPr defaultRowHeight="18.75" x14ac:dyDescent="0.4"/>
  <cols>
    <col min="1" max="52" width="28.875" customWidth="1"/>
    <col min="53" max="60" width="14.375" customWidth="1"/>
  </cols>
  <sheetData>
    <row r="1" spans="1:52" ht="37.5" customHeight="1" x14ac:dyDescent="0.4">
      <c r="B1" s="131" t="s">
        <v>85</v>
      </c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 t="s">
        <v>86</v>
      </c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2" t="s">
        <v>87</v>
      </c>
      <c r="AC1" s="132"/>
      <c r="AD1" s="132"/>
      <c r="AE1" s="132"/>
      <c r="AF1" s="132"/>
      <c r="AG1" s="132" t="s">
        <v>88</v>
      </c>
      <c r="AH1" s="132"/>
      <c r="AI1" s="132"/>
      <c r="AJ1" s="132"/>
      <c r="AK1" s="132"/>
      <c r="AL1" s="132" t="s">
        <v>89</v>
      </c>
      <c r="AM1" s="132"/>
      <c r="AN1" s="132"/>
      <c r="AO1" s="132"/>
      <c r="AP1" s="132"/>
      <c r="AQ1" s="132" t="s">
        <v>90</v>
      </c>
      <c r="AR1" s="132"/>
      <c r="AS1" s="132"/>
      <c r="AT1" s="132"/>
      <c r="AU1" s="132"/>
      <c r="AV1" s="132" t="s">
        <v>91</v>
      </c>
      <c r="AW1" s="132"/>
      <c r="AX1" s="132"/>
      <c r="AY1" s="132"/>
      <c r="AZ1" s="132"/>
    </row>
    <row r="2" spans="1:52" x14ac:dyDescent="0.4">
      <c r="B2" t="s">
        <v>7</v>
      </c>
      <c r="C2" t="s">
        <v>76</v>
      </c>
      <c r="D2" t="s">
        <v>8</v>
      </c>
      <c r="E2" t="s">
        <v>77</v>
      </c>
      <c r="F2" t="s">
        <v>9</v>
      </c>
      <c r="G2" t="s">
        <v>78</v>
      </c>
      <c r="H2" t="s">
        <v>79</v>
      </c>
      <c r="I2" t="s">
        <v>10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7</v>
      </c>
      <c r="P2" t="s">
        <v>76</v>
      </c>
      <c r="Q2" t="s">
        <v>8</v>
      </c>
      <c r="R2" t="s">
        <v>77</v>
      </c>
      <c r="S2" t="s">
        <v>9</v>
      </c>
      <c r="T2" t="s">
        <v>78</v>
      </c>
      <c r="U2" t="s">
        <v>79</v>
      </c>
      <c r="V2" t="s">
        <v>10</v>
      </c>
      <c r="W2" t="s">
        <v>80</v>
      </c>
      <c r="X2" t="s">
        <v>81</v>
      </c>
      <c r="Y2" t="s">
        <v>82</v>
      </c>
      <c r="Z2" t="s">
        <v>83</v>
      </c>
      <c r="AA2" t="s">
        <v>84</v>
      </c>
      <c r="AB2" t="s">
        <v>7</v>
      </c>
      <c r="AC2" t="s">
        <v>8</v>
      </c>
      <c r="AD2" t="s">
        <v>9</v>
      </c>
      <c r="AE2" t="s">
        <v>10</v>
      </c>
      <c r="AF2" t="s">
        <v>11</v>
      </c>
      <c r="AG2" t="s">
        <v>7</v>
      </c>
      <c r="AH2" t="s">
        <v>8</v>
      </c>
      <c r="AI2" t="s">
        <v>9</v>
      </c>
      <c r="AJ2" t="s">
        <v>10</v>
      </c>
      <c r="AK2" t="s">
        <v>11</v>
      </c>
      <c r="AL2" t="s">
        <v>7</v>
      </c>
      <c r="AM2" t="s">
        <v>8</v>
      </c>
      <c r="AN2" t="s">
        <v>9</v>
      </c>
      <c r="AO2" t="s">
        <v>10</v>
      </c>
      <c r="AP2" t="s">
        <v>11</v>
      </c>
      <c r="AQ2" t="s">
        <v>7</v>
      </c>
      <c r="AR2" t="s">
        <v>8</v>
      </c>
      <c r="AS2" t="s">
        <v>9</v>
      </c>
      <c r="AT2" t="s">
        <v>10</v>
      </c>
      <c r="AU2" t="s">
        <v>11</v>
      </c>
      <c r="AV2" t="s">
        <v>7</v>
      </c>
      <c r="AW2" t="s">
        <v>8</v>
      </c>
      <c r="AX2" t="s">
        <v>9</v>
      </c>
      <c r="AY2" t="s">
        <v>10</v>
      </c>
      <c r="AZ2" t="s">
        <v>11</v>
      </c>
    </row>
    <row r="3" spans="1:52" x14ac:dyDescent="0.4">
      <c r="A3" s="2">
        <v>2010</v>
      </c>
      <c r="B3">
        <f>一次エネルギー供給!B3</f>
        <v>4.6214429510245836</v>
      </c>
      <c r="C3">
        <f>一次エネルギー供給!C3</f>
        <v>0</v>
      </c>
      <c r="D3">
        <f>一次エネルギー供給!D3</f>
        <v>6.3598072392570097</v>
      </c>
      <c r="E3">
        <f>一次エネルギー供給!E3</f>
        <v>0</v>
      </c>
      <c r="F3">
        <f>一次エネルギー供給!F3</f>
        <v>3.5416367594791192</v>
      </c>
      <c r="G3">
        <f>一次エネルギー供給!G3</f>
        <v>0</v>
      </c>
      <c r="H3">
        <f>一次エネルギー供給!H3</f>
        <v>3.1921672047082059</v>
      </c>
      <c r="I3">
        <f>一次エネルギー供給!I3</f>
        <v>0.37536473688953492</v>
      </c>
      <c r="J3">
        <f>一次エネルギー供給!J3</f>
        <v>0</v>
      </c>
      <c r="K3">
        <f>一次エネルギー供給!K3</f>
        <v>0.30626996453873956</v>
      </c>
      <c r="L3">
        <f>一次エネルギー供給!L3</f>
        <v>9.6193621320520527E-3</v>
      </c>
      <c r="M3">
        <f>一次エネルギー供給!M3</f>
        <v>1.4677567751641748E-2</v>
      </c>
      <c r="N3">
        <f>一次エネルギー供給!N3</f>
        <v>1.2948860195235742E-2</v>
      </c>
      <c r="O3">
        <f>発電電力量!B3</f>
        <v>1.1594328282856896</v>
      </c>
      <c r="P3">
        <f>発電電力量!C3</f>
        <v>0</v>
      </c>
      <c r="Q3">
        <f>発電電力量!D3</f>
        <v>0.33189357696572164</v>
      </c>
      <c r="R3">
        <f>発電電力量!E3</f>
        <v>0</v>
      </c>
      <c r="S3">
        <f>発電電力量!F3</f>
        <v>1.2144225405344946</v>
      </c>
      <c r="T3">
        <f>発電電力量!G3</f>
        <v>0</v>
      </c>
      <c r="U3">
        <f>発電電力量!H3</f>
        <v>1.0534151775537079</v>
      </c>
      <c r="V3">
        <f>発電電力量!I3</f>
        <v>7.5321213594020039E-2</v>
      </c>
      <c r="W3">
        <f>発電電力量!J3</f>
        <v>0</v>
      </c>
      <c r="X3">
        <f>発電電力量!K3</f>
        <v>0.30626996453873956</v>
      </c>
      <c r="Y3">
        <f>発電電力量!L3</f>
        <v>9.6193621320520527E-3</v>
      </c>
      <c r="Z3">
        <f>発電電力量!M3</f>
        <v>1.4677567751641748E-2</v>
      </c>
      <c r="AA3">
        <f>発電電力量!N3</f>
        <v>1.2948860195235742E-2</v>
      </c>
      <c r="AB3">
        <f>最終エネルギー消費!C23</f>
        <v>1.7935580039863157</v>
      </c>
      <c r="AC3">
        <f>最終エネルギー消費!D23</f>
        <v>5.3540691272396712</v>
      </c>
      <c r="AD3">
        <f>最終エネルギー消費!E23</f>
        <v>1.2062087969127833</v>
      </c>
      <c r="AE3">
        <f>最終エネルギー消費!F23</f>
        <v>0.20418016053948937</v>
      </c>
      <c r="AF3">
        <f>最終エネルギー消費!G23</f>
        <v>3.7404319113217492</v>
      </c>
      <c r="AG3">
        <f>最終エネルギー消費!C3</f>
        <v>1.7832728242011091</v>
      </c>
      <c r="AH3">
        <f>最終エネルギー消費!D3</f>
        <v>0.97419637188492003</v>
      </c>
      <c r="AI3">
        <f>最終エネルギー消費!E3</f>
        <v>0.45301842805600184</v>
      </c>
      <c r="AJ3">
        <f>最終エネルギー消費!F3</f>
        <v>0.13971205722135449</v>
      </c>
      <c r="AK3">
        <f>最終エネルギー消費!G3</f>
        <v>1.3636103186366102</v>
      </c>
      <c r="AL3">
        <f>最終エネルギー消費!C8</f>
        <v>4.1999987243639068E-5</v>
      </c>
      <c r="AM3">
        <f>最終エネルギー消費!D8</f>
        <v>3.2142520237578216</v>
      </c>
      <c r="AN3">
        <f>最終エネルギー消費!E8</f>
        <v>4.2009987240601791E-3</v>
      </c>
      <c r="AO3">
        <f>最終エネルギー消費!F8</f>
        <v>8.299997479100079E-3</v>
      </c>
      <c r="AP3">
        <f>最終エネルギー消費!G8</f>
        <v>6.5678980051785088E-2</v>
      </c>
      <c r="AQ3">
        <f>最終エネルギー消費!C13</f>
        <v>1.0243179797963074E-2</v>
      </c>
      <c r="AR3">
        <f>最終エネルギー消費!D13</f>
        <v>0.54780723886409621</v>
      </c>
      <c r="AS3">
        <f>最終エネルギー消費!E13</f>
        <v>0.36094585685184333</v>
      </c>
      <c r="AT3">
        <f>最終エネルギー消費!F13</f>
        <v>5.5761227810565077E-2</v>
      </c>
      <c r="AU3">
        <f>最終エネルギー消費!G13</f>
        <v>1.2272144966755287</v>
      </c>
      <c r="AV3">
        <f>最終エネルギー消費!C18</f>
        <v>0</v>
      </c>
      <c r="AW3">
        <f>最終エネルギー消費!D18</f>
        <v>0.61781349273283348</v>
      </c>
      <c r="AX3">
        <f>最終エネルギー消費!E18</f>
        <v>0.38804351328087799</v>
      </c>
      <c r="AY3">
        <f>最終エネルギー消費!F18</f>
        <v>4.0687802846971861E-4</v>
      </c>
      <c r="AZ3">
        <f>最終エネルギー消費!G18</f>
        <v>1.0839281159578253</v>
      </c>
    </row>
    <row r="4" spans="1:52" x14ac:dyDescent="0.4">
      <c r="A4" s="2">
        <v>2020</v>
      </c>
      <c r="B4">
        <f>一次エネルギー供給!B4</f>
        <v>4.1996589281993275</v>
      </c>
      <c r="C4">
        <f>一次エネルギー供給!C4</f>
        <v>0</v>
      </c>
      <c r="D4">
        <f>一次エネルギー供給!D4</f>
        <v>4.5301466613559409</v>
      </c>
      <c r="E4">
        <f>一次エネルギー供給!E4</f>
        <v>0</v>
      </c>
      <c r="F4">
        <f>一次エネルギー供給!F4</f>
        <v>3.9173540691601554</v>
      </c>
      <c r="G4">
        <f>一次エネルギー供給!G4</f>
        <v>0</v>
      </c>
      <c r="H4">
        <f>一次エネルギー供給!H4</f>
        <v>0.43282370168859208</v>
      </c>
      <c r="I4">
        <f>一次エネルギー供給!I4</f>
        <v>0.61623070139794456</v>
      </c>
      <c r="J4">
        <f>一次エネルギー供給!J4</f>
        <v>0</v>
      </c>
      <c r="K4">
        <f>一次エネルギー供給!K4</f>
        <v>0.29046623042581166</v>
      </c>
      <c r="L4">
        <f>一次エネルギー供給!L4</f>
        <v>1.1027890434022726E-2</v>
      </c>
      <c r="M4">
        <f>一次エネルギー供給!M4</f>
        <v>3.3061556548524024E-2</v>
      </c>
      <c r="N4">
        <f>一次エネルギー供給!N4</f>
        <v>0.29149825225787274</v>
      </c>
      <c r="O4">
        <f>発電電力量!B4</f>
        <v>1.1461339603488307</v>
      </c>
      <c r="P4">
        <f>発電電力量!C4</f>
        <v>0</v>
      </c>
      <c r="Q4">
        <f>発電電力量!D4</f>
        <v>0.11752148612594081</v>
      </c>
      <c r="R4">
        <f>発電電力量!E4</f>
        <v>0</v>
      </c>
      <c r="S4">
        <f>発電電力量!F4</f>
        <v>1.4551839553362556</v>
      </c>
      <c r="T4">
        <f>発電電力量!G4</f>
        <v>0</v>
      </c>
      <c r="U4">
        <f>発電電力量!H4</f>
        <v>0.14283182155723539</v>
      </c>
      <c r="V4">
        <f>発電電力量!I4</f>
        <v>0.16905623346835569</v>
      </c>
      <c r="W4">
        <f>発電電力量!J4</f>
        <v>0</v>
      </c>
      <c r="X4">
        <f>発電電力量!K4</f>
        <v>0.29046623042581166</v>
      </c>
      <c r="Y4">
        <f>発電電力量!L4</f>
        <v>1.1027890434022726E-2</v>
      </c>
      <c r="Z4">
        <f>発電電力量!M4</f>
        <v>3.3061556548524024E-2</v>
      </c>
      <c r="AA4">
        <f>発電電力量!N4</f>
        <v>0.29149825225787274</v>
      </c>
      <c r="AB4">
        <f>最終エネルギー消費!C24</f>
        <v>1.4042102444216913</v>
      </c>
      <c r="AC4">
        <f>最終エネルギー消費!D24</f>
        <v>4.1740209458227868</v>
      </c>
      <c r="AD4">
        <f>最終エネルギー消費!E24</f>
        <v>1.1189233858212027</v>
      </c>
      <c r="AE4">
        <f>最終エネルギー消費!F24</f>
        <v>0.2320119889698635</v>
      </c>
      <c r="AF4">
        <f>最終エネルギー消費!G24</f>
        <v>3.2738004349644645</v>
      </c>
      <c r="AG4">
        <f>最終エネルギー消費!C4</f>
        <v>1.398922421627145</v>
      </c>
      <c r="AH4">
        <f>最終エネルギー消費!D4</f>
        <v>0.68893591189137815</v>
      </c>
      <c r="AI4">
        <f>最終エネルギー消費!E4</f>
        <v>0.42356163466373675</v>
      </c>
      <c r="AJ4">
        <f>最終エネルギー消費!F4</f>
        <v>0.14016420277594438</v>
      </c>
      <c r="AK4">
        <f>最終エネルギー消費!G4</f>
        <v>1.1454168290418023</v>
      </c>
      <c r="AL4">
        <f>最終エネルギー消費!C9</f>
        <v>3.6000013765472331E-5</v>
      </c>
      <c r="AM4">
        <f>最終エネルギー消費!D9</f>
        <v>2.5335019687455023</v>
      </c>
      <c r="AN4">
        <f>最終エネルギー消費!E9</f>
        <v>1.0630004064638109E-3</v>
      </c>
      <c r="AO4">
        <f>最終エネルギー消費!F9</f>
        <v>1.8345007014655294E-2</v>
      </c>
      <c r="AP4">
        <f>最終エネルギー消費!G9</f>
        <v>6.2294023819620542E-2</v>
      </c>
      <c r="AQ4">
        <f>最終エネルギー消費!C14</f>
        <v>5.2518227807806907E-3</v>
      </c>
      <c r="AR4">
        <f>最終エネルギー消費!D14</f>
        <v>0.45773392623303627</v>
      </c>
      <c r="AS4">
        <f>最終エネルギー消費!E14</f>
        <v>0.302286655691762</v>
      </c>
      <c r="AT4">
        <f>最終エネルギー消費!F14</f>
        <v>7.31609496673198E-2</v>
      </c>
      <c r="AU4">
        <f>最終エネルギー消費!G14</f>
        <v>1.108536645627096</v>
      </c>
      <c r="AV4">
        <f>最終エネルギー消費!C19</f>
        <v>0</v>
      </c>
      <c r="AW4">
        <f>最終エネルギー消費!D19</f>
        <v>0.4938491389528698</v>
      </c>
      <c r="AX4">
        <f>最終エネルギー消費!E19</f>
        <v>0.39201209505924012</v>
      </c>
      <c r="AY4">
        <f>最終エネルギー消費!F19</f>
        <v>3.4182951194402361E-4</v>
      </c>
      <c r="AZ4">
        <f>最終エネルギー消費!G19</f>
        <v>0.95755293647594575</v>
      </c>
    </row>
    <row r="5" spans="1:52" x14ac:dyDescent="0.4">
      <c r="A5" s="2" t="str">
        <f>シナリオ!E1&amp;CHAR(10) &amp;"（2050年）"</f>
        <v>ベースライン
（2050年）</v>
      </c>
      <c r="B5">
        <v>4.8559848070185208</v>
      </c>
      <c r="C5">
        <v>0</v>
      </c>
      <c r="D5">
        <v>4.4444606250889214</v>
      </c>
      <c r="E5">
        <v>0</v>
      </c>
      <c r="F5">
        <v>4.3663423534669175</v>
      </c>
      <c r="G5">
        <v>0</v>
      </c>
      <c r="H5">
        <v>0.48420870994772131</v>
      </c>
      <c r="I5">
        <v>0.70872822713912309</v>
      </c>
      <c r="J5">
        <v>0</v>
      </c>
      <c r="K5">
        <v>0.32495050102189632</v>
      </c>
      <c r="L5">
        <v>1.2337126131657267E-2</v>
      </c>
      <c r="M5">
        <v>3.6986638168771971E-2</v>
      </c>
      <c r="N5">
        <v>0.32610504491122272</v>
      </c>
      <c r="O5">
        <v>1.2822034565174258</v>
      </c>
      <c r="P5">
        <v>0</v>
      </c>
      <c r="Q5">
        <v>0.13147368539702284</v>
      </c>
      <c r="R5">
        <v>0</v>
      </c>
      <c r="S5">
        <v>1.6279439942892622</v>
      </c>
      <c r="T5">
        <v>0</v>
      </c>
      <c r="U5">
        <v>0.15978887428274804</v>
      </c>
      <c r="V5">
        <v>0.18912665918473387</v>
      </c>
      <c r="W5">
        <v>0</v>
      </c>
      <c r="X5">
        <v>0.32495050102189632</v>
      </c>
      <c r="Y5">
        <v>1.2337126131657267E-2</v>
      </c>
      <c r="Z5">
        <v>3.6986638168771971E-2</v>
      </c>
      <c r="AA5">
        <v>0.32610504491122272</v>
      </c>
      <c r="AB5">
        <v>1.7286593033174815</v>
      </c>
      <c r="AC5">
        <v>4.0460555178252156</v>
      </c>
      <c r="AD5">
        <v>1.2356808259875667</v>
      </c>
      <c r="AE5">
        <v>0.27889491081018242</v>
      </c>
      <c r="AF5">
        <v>3.662467371948483</v>
      </c>
      <c r="AG5">
        <v>1.7221614016311924</v>
      </c>
      <c r="AH5">
        <v>0.84812339649034985</v>
      </c>
      <c r="AI5">
        <v>0.52143098655982378</v>
      </c>
      <c r="AJ5">
        <v>0.17255094076651772</v>
      </c>
      <c r="AK5">
        <v>1.4100800882583475</v>
      </c>
      <c r="AL5">
        <v>3.1326294911056619E-5</v>
      </c>
      <c r="AM5">
        <v>2.2045888745404723</v>
      </c>
      <c r="AN5">
        <v>9.2499587473481319E-4</v>
      </c>
      <c r="AO5">
        <v>1.5963357781759287E-2</v>
      </c>
      <c r="AP5">
        <v>5.4206672644149065E-2</v>
      </c>
      <c r="AQ5">
        <v>6.4665753913781682E-3</v>
      </c>
      <c r="AR5">
        <v>0.56360830643593385</v>
      </c>
      <c r="AS5">
        <v>0.37220590458457464</v>
      </c>
      <c r="AT5">
        <v>9.0083160928408151E-2</v>
      </c>
      <c r="AU5">
        <v>1.3649424385160769</v>
      </c>
      <c r="AV5">
        <v>0</v>
      </c>
      <c r="AW5">
        <v>0.42973494035845972</v>
      </c>
      <c r="AX5">
        <v>0.34111893896843343</v>
      </c>
      <c r="AY5">
        <v>2.9745133349730373E-4</v>
      </c>
      <c r="AZ5">
        <v>0.83323817252990939</v>
      </c>
    </row>
    <row r="6" spans="1:52" x14ac:dyDescent="0.4">
      <c r="A6" s="2" t="str">
        <f>シナリオ!F1&amp;CHAR(10) &amp;"（2050年）"</f>
        <v>シナリオ1
（2050年）</v>
      </c>
      <c r="B6">
        <f>一次エネルギー供給!B7</f>
        <v>0.80091101419122013</v>
      </c>
      <c r="C6">
        <f>一次エネルギー供給!C7</f>
        <v>0</v>
      </c>
      <c r="D6">
        <f>一次エネルギー供給!D7</f>
        <v>7.9650032949756699E-2</v>
      </c>
      <c r="E6">
        <f>一次エネルギー供給!E7</f>
        <v>0</v>
      </c>
      <c r="F6">
        <f>一次エネルギー供給!F7</f>
        <v>0.47379050220901781</v>
      </c>
      <c r="G6">
        <f>一次エネルギー供給!G7</f>
        <v>0.49749833534104249</v>
      </c>
      <c r="H6">
        <f>一次エネルギー供給!H7</f>
        <v>0</v>
      </c>
      <c r="I6">
        <f>一次エネルギー供給!I7</f>
        <v>1.145362489883333</v>
      </c>
      <c r="J6">
        <f>一次エネルギー供給!J7</f>
        <v>5.291573203172959</v>
      </c>
      <c r="K6">
        <f>一次エネルギー供給!K7</f>
        <v>0.12934956718867333</v>
      </c>
      <c r="L6">
        <f>一次エネルギー供給!L7</f>
        <v>0.12934956718867105</v>
      </c>
      <c r="M6">
        <f>一次エネルギー供給!M7</f>
        <v>1.0347965375093775</v>
      </c>
      <c r="N6">
        <f>一次エネルギー供給!N7</f>
        <v>1.293495671886715</v>
      </c>
      <c r="O6">
        <f>発電電力量!B7</f>
        <v>0</v>
      </c>
      <c r="P6">
        <f>発電電力量!C7</f>
        <v>0</v>
      </c>
      <c r="Q6">
        <f>発電電力量!D7</f>
        <v>0</v>
      </c>
      <c r="R6">
        <f>発電電力量!E7</f>
        <v>0</v>
      </c>
      <c r="S6">
        <f>発電電力量!F7</f>
        <v>0</v>
      </c>
      <c r="T6">
        <f>発電電力量!G7</f>
        <v>0.2586991343773421</v>
      </c>
      <c r="U6">
        <f>発電電力量!H7</f>
        <v>0</v>
      </c>
      <c r="V6">
        <f>発電電力量!I7</f>
        <v>0</v>
      </c>
      <c r="W6">
        <f>発電電力量!J7</f>
        <v>2.328292209396102</v>
      </c>
      <c r="X6">
        <f>発電電力量!K7</f>
        <v>0.12934956718867333</v>
      </c>
      <c r="Y6">
        <f>発電電力量!L7</f>
        <v>0.12934956718867105</v>
      </c>
      <c r="Z6">
        <f>発電電力量!M7</f>
        <v>1.0347965375093775</v>
      </c>
      <c r="AA6">
        <f>発電電力量!N7</f>
        <v>1.293495671886715</v>
      </c>
      <c r="AB6">
        <f>最終エネルギー消費!C27</f>
        <v>0.80091101419122013</v>
      </c>
      <c r="AC6">
        <f>最終エネルギー消費!D27</f>
        <v>7.9650032949756699E-2</v>
      </c>
      <c r="AD6">
        <f>最終エネルギー消費!E27</f>
        <v>0.47379050220901781</v>
      </c>
      <c r="AE6">
        <f>最終エネルギー消費!F27</f>
        <v>1.145362489883333</v>
      </c>
      <c r="AF6">
        <f>最終エネルギー消費!G27</f>
        <v>4.6321026560432896</v>
      </c>
      <c r="AG6">
        <f>最終エネルギー消費!C7</f>
        <v>0.80091101419122013</v>
      </c>
      <c r="AH6">
        <f>最終エネルギー消費!D7</f>
        <v>0</v>
      </c>
      <c r="AI6">
        <f>最終エネルギー消費!E7</f>
        <v>0.1936717899757498</v>
      </c>
      <c r="AJ6">
        <f>最終エネルギー消費!F7</f>
        <v>0.38734357995150304</v>
      </c>
      <c r="AK6">
        <f>最終エネルギー消費!G7</f>
        <v>1.3557025298302521</v>
      </c>
      <c r="AL6">
        <f>最終エネルギー消費!C12</f>
        <v>0</v>
      </c>
      <c r="AM6">
        <f>最終エネルギー消費!D12</f>
        <v>7.9650032949756699E-2</v>
      </c>
      <c r="AN6">
        <f>最終エネルギー消費!E12</f>
        <v>0</v>
      </c>
      <c r="AO6">
        <f>最終エネルギー消費!F12</f>
        <v>0.47790019769856285</v>
      </c>
      <c r="AP6">
        <f>最終エネルギー消費!G12</f>
        <v>1.0354504283468937</v>
      </c>
      <c r="AQ6">
        <f>最終エネルギー消費!C17</f>
        <v>0</v>
      </c>
      <c r="AR6">
        <f>最終エネルギー消費!D17</f>
        <v>0</v>
      </c>
      <c r="AS6">
        <f>最終エネルギー消費!E17</f>
        <v>0.16781144700994696</v>
      </c>
      <c r="AT6">
        <f>最終エネルギー消費!F17</f>
        <v>0.16781144700994621</v>
      </c>
      <c r="AU6">
        <f>最終エネルギー消費!G17</f>
        <v>1.3424915760795757</v>
      </c>
      <c r="AV6">
        <f>最終エネルギー消費!C22</f>
        <v>0</v>
      </c>
      <c r="AW6">
        <f>最終エネルギー消費!D22</f>
        <v>0</v>
      </c>
      <c r="AX6">
        <f>最終エネルギー消費!E22</f>
        <v>0.11230726522332106</v>
      </c>
      <c r="AY6">
        <f>最終エネルギー消費!F22</f>
        <v>0.11230726522332106</v>
      </c>
      <c r="AZ6">
        <f>最終エネルギー消費!G22</f>
        <v>0.89845812178656848</v>
      </c>
    </row>
    <row r="7" spans="1:52" x14ac:dyDescent="0.4">
      <c r="A7" s="2" t="str">
        <f>シナリオ!H1&amp;CHAR(10) &amp;"（2050年）"</f>
        <v>シナリオ2
（2050年）</v>
      </c>
      <c r="B7">
        <f>一次エネルギー供給!P7</f>
        <v>0.80091101419122013</v>
      </c>
      <c r="C7">
        <f>一次エネルギー供給!Q7</f>
        <v>0</v>
      </c>
      <c r="D7">
        <f>一次エネルギー供給!R7</f>
        <v>7.9650032949756699E-2</v>
      </c>
      <c r="E7">
        <f>一次エネルギー供給!S7</f>
        <v>0</v>
      </c>
      <c r="F7">
        <f>一次エネルギー供給!T7</f>
        <v>0.55125921819931878</v>
      </c>
      <c r="G7">
        <f>一次エネルギー供給!U7</f>
        <v>0.5557405464395605</v>
      </c>
      <c r="H7">
        <f>一次エネルギー供給!V7</f>
        <v>0</v>
      </c>
      <c r="I7">
        <f>一次エネルギー供給!W7</f>
        <v>1.3002999218639366</v>
      </c>
      <c r="J7">
        <f>一次エネルギー供給!X7</f>
        <v>1.3135685643116886</v>
      </c>
      <c r="K7">
        <f>一次エネルギー供給!Y7</f>
        <v>0.14449254207428833</v>
      </c>
      <c r="L7">
        <f>一次エネルギー供給!Z7</f>
        <v>0.14449254207428575</v>
      </c>
      <c r="M7">
        <f>一次エネルギー供給!AA7</f>
        <v>2.3118806731885719</v>
      </c>
      <c r="N7">
        <f>一次エネルギー供給!AB7</f>
        <v>2.3118806731885519</v>
      </c>
      <c r="O7">
        <f>発電電力量!O7</f>
        <v>0</v>
      </c>
      <c r="P7">
        <f>発電電力量!P7</f>
        <v>0</v>
      </c>
      <c r="Q7">
        <f>発電電力量!Q7</f>
        <v>0</v>
      </c>
      <c r="R7">
        <f>発電電力量!R7</f>
        <v>0</v>
      </c>
      <c r="S7">
        <f>発電電力量!S7</f>
        <v>0</v>
      </c>
      <c r="T7">
        <f>発電電力量!T7</f>
        <v>0.28898508414857149</v>
      </c>
      <c r="U7">
        <f>発電電力量!U7</f>
        <v>0</v>
      </c>
      <c r="V7">
        <f>発電電力量!V7</f>
        <v>0</v>
      </c>
      <c r="W7">
        <f>発電電力量!W7</f>
        <v>0.57797016829714298</v>
      </c>
      <c r="X7">
        <f>発電電力量!X7</f>
        <v>0.14449254207428833</v>
      </c>
      <c r="Y7">
        <f>発電電力量!Y7</f>
        <v>0.14449254207428575</v>
      </c>
      <c r="Z7">
        <f>発電電力量!Z7</f>
        <v>2.3118806731885719</v>
      </c>
      <c r="AA7">
        <f>発電電力量!AA7</f>
        <v>2.3118806731885519</v>
      </c>
      <c r="AB7">
        <f>最終エネルギー消費!H27</f>
        <v>0.80091101419122013</v>
      </c>
      <c r="AC7">
        <f>最終エネルギー消費!I27</f>
        <v>7.9650032949756699E-2</v>
      </c>
      <c r="AD7">
        <f>最終エネルギー消費!J27</f>
        <v>0.55125921819931878</v>
      </c>
      <c r="AE7">
        <f>最終エネルギー消費!K27</f>
        <v>1.3002999218639366</v>
      </c>
      <c r="AF7">
        <f>最終エネルギー消費!L27</f>
        <v>5.1743836679753983</v>
      </c>
      <c r="AG7">
        <f>最終エネルギー消費!H7</f>
        <v>0.80091101419122013</v>
      </c>
      <c r="AH7">
        <f>最終エネルギー消費!I7</f>
        <v>0</v>
      </c>
      <c r="AI7">
        <f>最終エネルギー消費!J7</f>
        <v>0.27114050596605077</v>
      </c>
      <c r="AJ7">
        <f>最終エネルギー消費!K7</f>
        <v>0.54228101193210643</v>
      </c>
      <c r="AK7">
        <f>最終エネルギー消費!L7</f>
        <v>1.8979835417623603</v>
      </c>
      <c r="AL7">
        <f>最終エネルギー消費!H12</f>
        <v>0</v>
      </c>
      <c r="AM7">
        <f>最終エネルギー消費!I12</f>
        <v>7.9650032949756699E-2</v>
      </c>
      <c r="AN7">
        <f>最終エネルギー消費!J12</f>
        <v>0</v>
      </c>
      <c r="AO7">
        <f>最終エネルギー消費!K12</f>
        <v>0.47790019769856285</v>
      </c>
      <c r="AP7">
        <f>最終エネルギー消費!L12</f>
        <v>1.0354504283468937</v>
      </c>
      <c r="AQ7">
        <f>最終エネルギー消費!H17</f>
        <v>0</v>
      </c>
      <c r="AR7">
        <f>最終エネルギー消費!I17</f>
        <v>0</v>
      </c>
      <c r="AS7">
        <f>最終エネルギー消費!J17</f>
        <v>0.16781144700994696</v>
      </c>
      <c r="AT7">
        <f>最終エネルギー消費!K17</f>
        <v>0.16781144700994621</v>
      </c>
      <c r="AU7">
        <f>最終エネルギー消費!L17</f>
        <v>1.3424915760795757</v>
      </c>
      <c r="AV7">
        <f>最終エネルギー消費!H22</f>
        <v>0</v>
      </c>
      <c r="AW7">
        <f>最終エネルギー消費!I22</f>
        <v>0</v>
      </c>
      <c r="AX7">
        <f>最終エネルギー消費!J22</f>
        <v>0.11230726522332106</v>
      </c>
      <c r="AY7">
        <f>最終エネルギー消費!K22</f>
        <v>0.11230726522332106</v>
      </c>
      <c r="AZ7">
        <f>最終エネルギー消費!L22</f>
        <v>0.89845812178656848</v>
      </c>
    </row>
    <row r="8" spans="1:52" x14ac:dyDescent="0.4">
      <c r="A8" s="2"/>
    </row>
    <row r="9" spans="1:52" x14ac:dyDescent="0.4">
      <c r="A9" s="2"/>
    </row>
    <row r="10" spans="1:52" ht="37.5" x14ac:dyDescent="0.4">
      <c r="A10" s="2" t="s">
        <v>94</v>
      </c>
      <c r="B10" s="2" t="str">
        <f>シナリオ!E1</f>
        <v>ベースライン</v>
      </c>
      <c r="C10" s="2" t="str">
        <f>シナリオ!F1</f>
        <v>シナリオ1</v>
      </c>
      <c r="D10" s="2" t="str">
        <f>シナリオ!H1</f>
        <v>シナリオ2</v>
      </c>
      <c r="G10" s="2">
        <v>2010</v>
      </c>
      <c r="H10" s="2">
        <v>2020</v>
      </c>
      <c r="I10" s="2" t="str">
        <f>シナリオ!E1&amp;CHAR(10) &amp;"（2050年）"</f>
        <v>ベースライン
（2050年）</v>
      </c>
      <c r="J10" s="27" t="str">
        <f>シナリオ!F1&amp;CHAR(10) &amp;"（2050年）"</f>
        <v>シナリオ1
（2050年）</v>
      </c>
      <c r="K10" s="27" t="str">
        <f>シナリオ!H1&amp;CHAR(10) &amp;"（2050年）"</f>
        <v>シナリオ2
（2050年）</v>
      </c>
    </row>
    <row r="11" spans="1:52" x14ac:dyDescent="0.4">
      <c r="A11" s="2">
        <v>2010</v>
      </c>
      <c r="B11" s="2">
        <v>1062.47414396465</v>
      </c>
      <c r="C11" s="2">
        <f>部門別CO2排出量!P43</f>
        <v>1062.4741439646548</v>
      </c>
      <c r="D11" s="2">
        <f>部門別CO2排出量!AD43</f>
        <v>1062.4741439646548</v>
      </c>
      <c r="F11" s="2" t="s">
        <v>2</v>
      </c>
      <c r="G11">
        <f>部門別CO2排出量_表!B2</f>
        <v>269.51474216725944</v>
      </c>
      <c r="H11">
        <f>部門別CO2排出量_表!C2</f>
        <v>209.4235083709562</v>
      </c>
      <c r="I11">
        <v>257.81349782866999</v>
      </c>
      <c r="J11">
        <f>部門別CO2排出量_表!E2</f>
        <v>86.631169360128993</v>
      </c>
      <c r="K11">
        <f>部門別CO2排出量_表!F2</f>
        <v>90.97716432718488</v>
      </c>
    </row>
    <row r="12" spans="1:52" x14ac:dyDescent="0.4">
      <c r="A12" s="2">
        <v>2020</v>
      </c>
      <c r="B12" s="2">
        <v>970.46242648442171</v>
      </c>
      <c r="C12" s="2">
        <f>部門別CO2排出量!P44</f>
        <v>970.46242648442171</v>
      </c>
      <c r="D12" s="2">
        <f>部門別CO2排出量!AD44</f>
        <v>970.46242648442171</v>
      </c>
      <c r="F12" s="2" t="s">
        <v>3</v>
      </c>
      <c r="G12">
        <f>部門別CO2排出量_表!B3</f>
        <v>249.02275586606845</v>
      </c>
      <c r="H12">
        <f>部門別CO2排出量_表!C3</f>
        <v>196.15609230500672</v>
      </c>
      <c r="I12">
        <v>170.69003462550376</v>
      </c>
      <c r="J12">
        <f>部門別CO2排出量_表!E3</f>
        <v>6.1649125503111692</v>
      </c>
      <c r="K12">
        <f>部門別CO2排出量_表!F3</f>
        <v>6.1649125503111692</v>
      </c>
    </row>
    <row r="13" spans="1:52" x14ac:dyDescent="0.4">
      <c r="A13" s="2">
        <v>2030</v>
      </c>
      <c r="B13" s="2">
        <v>1000.2706216729191</v>
      </c>
      <c r="C13" s="2">
        <f>部門別CO2排出量!P45</f>
        <v>578.47162826157955</v>
      </c>
      <c r="D13" s="2">
        <f>部門別CO2排出量!AD45</f>
        <v>710.04249317372273</v>
      </c>
      <c r="F13" s="2" t="s">
        <v>4</v>
      </c>
      <c r="G13">
        <f>部門別CO2排出量_表!B4</f>
        <v>63.618347666356769</v>
      </c>
      <c r="H13">
        <f>部門別CO2排出量_表!C4</f>
        <v>52.883709709806709</v>
      </c>
      <c r="I13">
        <v>65.1157721973603</v>
      </c>
      <c r="J13">
        <f>部門別CO2排出量_表!E4</f>
        <v>9.4142221772580257</v>
      </c>
      <c r="K13">
        <f>部門別CO2排出量_表!F4</f>
        <v>9.4142221772580257</v>
      </c>
    </row>
    <row r="14" spans="1:52" x14ac:dyDescent="0.4">
      <c r="A14" s="2">
        <v>2040</v>
      </c>
      <c r="B14" s="2">
        <v>1020.2921596305989</v>
      </c>
      <c r="C14" s="2">
        <f>部門別CO2排出量!P46</f>
        <v>91.776045595205815</v>
      </c>
      <c r="D14" s="2">
        <f>部門別CO2排出量!AD46</f>
        <v>364.24810772045618</v>
      </c>
      <c r="F14" s="2" t="s">
        <v>5</v>
      </c>
      <c r="G14">
        <f>部門別CO2排出量_表!B5</f>
        <v>69.588005432578569</v>
      </c>
      <c r="H14">
        <f>部門別CO2排出量_表!C5</f>
        <v>52.883709709806709</v>
      </c>
      <c r="I14">
        <v>52.398256859873904</v>
      </c>
      <c r="J14">
        <f>部門別CO2排出量_表!E5</f>
        <v>6.300437579028312</v>
      </c>
      <c r="K14">
        <f>部門別CO2排出量_表!F5</f>
        <v>6.300437579028312</v>
      </c>
    </row>
    <row r="15" spans="1:52" x14ac:dyDescent="0.4">
      <c r="A15" s="2">
        <v>2050</v>
      </c>
      <c r="B15" s="2">
        <v>1043.6968487030956</v>
      </c>
      <c r="C15" s="2">
        <f>部門別CO2排出量!P47</f>
        <v>-397.42560225630592</v>
      </c>
      <c r="D15" s="2">
        <f>部門別CO2排出量!AD47</f>
        <v>-15.00579719529798</v>
      </c>
      <c r="F15" s="2" t="s">
        <v>30</v>
      </c>
      <c r="G15">
        <f>部門別CO2排出量_表!B6</f>
        <v>476.37955455993358</v>
      </c>
      <c r="H15">
        <f>部門別CO2排出量_表!C6</f>
        <v>449.00553720294573</v>
      </c>
      <c r="I15">
        <v>502.31165964392062</v>
      </c>
      <c r="J15">
        <f>部門別CO2排出量_表!E6</f>
        <v>-501.30397147079947</v>
      </c>
      <c r="K15">
        <f>部門別CO2排出量_表!F6</f>
        <v>-123.23016137684743</v>
      </c>
    </row>
    <row r="16" spans="1:52" x14ac:dyDescent="0.4">
      <c r="A16" s="2"/>
      <c r="B16" s="2"/>
      <c r="C16" s="2"/>
      <c r="D16" s="2"/>
      <c r="F16" s="2" t="s">
        <v>73</v>
      </c>
      <c r="G16">
        <f>部門別CO2排出量_表!B7</f>
        <v>28.775119328906975</v>
      </c>
      <c r="H16">
        <f>部門別CO2排出量_表!C7</f>
        <v>25.99212785621209</v>
      </c>
      <c r="I16">
        <v>22.617687534623279</v>
      </c>
      <c r="J16">
        <f>部門別CO2排出量_表!E7</f>
        <v>22.617687534623279</v>
      </c>
      <c r="K16">
        <f>部門別CO2排出量_表!F7</f>
        <v>22.617687534623279</v>
      </c>
    </row>
    <row r="17" spans="1:11" x14ac:dyDescent="0.4">
      <c r="A17" s="2" t="s">
        <v>95</v>
      </c>
      <c r="B17" s="27" t="s">
        <v>98</v>
      </c>
      <c r="C17" s="2" t="str">
        <f>シナリオ!F1</f>
        <v>シナリオ1</v>
      </c>
      <c r="D17" s="2" t="str">
        <f>シナリオ!H1</f>
        <v>シナリオ2</v>
      </c>
      <c r="F17" s="2" t="s">
        <v>74</v>
      </c>
      <c r="G17">
        <f>部門別CO2排出量_表!B8</f>
        <v>29.46362437612942</v>
      </c>
      <c r="H17">
        <f>部門別CO2排出量_表!C8</f>
        <v>31.085649151718691</v>
      </c>
      <c r="I17">
        <v>27.049940013143782</v>
      </c>
      <c r="J17">
        <f>部門別CO2排出量_表!E8</f>
        <v>27.049940013143782</v>
      </c>
      <c r="K17">
        <f>部門別CO2排出量_表!F8</f>
        <v>27.049940013143782</v>
      </c>
    </row>
    <row r="18" spans="1:11" x14ac:dyDescent="0.4">
      <c r="A18" s="2">
        <v>2010</v>
      </c>
      <c r="B18" s="2">
        <v>10.202671385469241</v>
      </c>
      <c r="C18" s="2">
        <f>SUMPRODUCT(LCOE!$A$2:$M$2,発電電力量!B3:N3)/SUM(発電電力量!B3:N3)</f>
        <v>10.202671385469241</v>
      </c>
      <c r="D18" s="2">
        <f>SUMPRODUCT(LCOE!$A$2:$M$2,発電電力量!O3:AA3)/SUM(発電電力量!O3:AA3)</f>
        <v>10.202671385469241</v>
      </c>
      <c r="F18" s="2" t="s">
        <v>75</v>
      </c>
      <c r="G18">
        <f>部門別CO2排出量_表!B9</f>
        <v>-54.3</v>
      </c>
      <c r="H18">
        <f>部門別CO2排出量_表!C9</f>
        <v>-54.3</v>
      </c>
      <c r="I18">
        <v>-54.3</v>
      </c>
      <c r="J18">
        <f>部門別CO2排出量_表!E9</f>
        <v>-54.3</v>
      </c>
      <c r="K18">
        <f>部門別CO2排出量_表!F9</f>
        <v>-54.3</v>
      </c>
    </row>
    <row r="19" spans="1:11" x14ac:dyDescent="0.4">
      <c r="A19" s="2">
        <v>2020</v>
      </c>
      <c r="B19" s="2">
        <v>10.093993459056732</v>
      </c>
      <c r="C19" s="2">
        <f>SUMPRODUCT(LCOE!$A$2:$M$2,発電電力量!B4:N4)/SUM(発電電力量!B4:N4)</f>
        <v>10.093993459056732</v>
      </c>
      <c r="D19" s="2">
        <f>SUMPRODUCT(LCOE!$A$2:$M$2,発電電力量!O4:AA4)/SUM(発電電力量!O4:AA4)</f>
        <v>10.093993459056732</v>
      </c>
    </row>
    <row r="20" spans="1:11" x14ac:dyDescent="0.4">
      <c r="A20" s="2">
        <v>2030</v>
      </c>
      <c r="B20" s="2">
        <v>10.09399345905673</v>
      </c>
      <c r="C20" s="2">
        <f>SUMPRODUCT(LCOE!$A$2:$M$2,発電電力量!B5:N5)/SUM(発電電力量!B5:N5)</f>
        <v>13.7043569344047</v>
      </c>
      <c r="D20" s="2">
        <f>SUMPRODUCT(LCOE!$A$2:$M$2,発電電力量!O5:AA5)/SUM(発電電力量!O5:AA5)</f>
        <v>11.154268672170637</v>
      </c>
    </row>
    <row r="21" spans="1:11" x14ac:dyDescent="0.4">
      <c r="A21" s="2">
        <v>2040</v>
      </c>
      <c r="B21" s="2">
        <v>10.093993459056732</v>
      </c>
      <c r="C21" s="2">
        <f>SUMPRODUCT(LCOE!$A$2:$M$2,発電電力量!B6:N6)/SUM(発電電力量!B6:N6)</f>
        <v>17.314720409752628</v>
      </c>
      <c r="D21" s="2">
        <f>SUMPRODUCT(LCOE!$A$2:$M$2,発電電力量!O6:AA6)/SUM(発電電力量!O6:AA6)</f>
        <v>12.214543885284558</v>
      </c>
    </row>
    <row r="22" spans="1:11" x14ac:dyDescent="0.4">
      <c r="A22" s="2">
        <v>2050</v>
      </c>
      <c r="B22" s="2">
        <v>10.093993459056733</v>
      </c>
      <c r="C22" s="2">
        <f>SUMPRODUCT(LCOE!$A$2:$M$2,発電電力量!B7:N7)/SUM(発電電力量!B7:N7)</f>
        <v>20.925083885100566</v>
      </c>
      <c r="D22" s="2">
        <f>SUMPRODUCT(LCOE!$A$2:$M$2,発電電力量!O7:AA7)/SUM(発電電力量!O7:AA7)</f>
        <v>13.274819098398471</v>
      </c>
    </row>
    <row r="23" spans="1:11" x14ac:dyDescent="0.4">
      <c r="A23" s="2"/>
      <c r="B23" s="2"/>
      <c r="C23" s="2"/>
      <c r="D23" s="2"/>
    </row>
    <row r="24" spans="1:11" x14ac:dyDescent="0.4">
      <c r="A24" s="2" t="s">
        <v>96</v>
      </c>
      <c r="B24" s="27" t="s">
        <v>98</v>
      </c>
      <c r="C24" s="2" t="str">
        <f>シナリオ!F1</f>
        <v>シナリオ1</v>
      </c>
      <c r="D24" s="2" t="str">
        <f>シナリオ!H1</f>
        <v>シナリオ2</v>
      </c>
    </row>
    <row r="25" spans="1:11" x14ac:dyDescent="0.4">
      <c r="A25" s="2">
        <v>2010</v>
      </c>
      <c r="B25" s="2">
        <v>78.783435162773898</v>
      </c>
      <c r="C25" s="2">
        <f>SUM(一次エネルギー供給!B3:G3)/一次エネルギー供給!O3*100</f>
        <v>78.783435162773898</v>
      </c>
      <c r="D25" s="2">
        <f>SUM(一次エネルギー供給!P3:U3)/一次エネルギー供給!AC3*100</f>
        <v>78.783435162773898</v>
      </c>
    </row>
    <row r="26" spans="1:11" x14ac:dyDescent="0.4">
      <c r="A26" s="2">
        <v>2020</v>
      </c>
      <c r="B26" s="2">
        <v>88.304168489581173</v>
      </c>
      <c r="C26" s="2">
        <f>SUM(一次エネルギー供給!B4:G4)/一次エネルギー供給!O4*100</f>
        <v>88.304168489581173</v>
      </c>
      <c r="D26" s="2">
        <f>SUM(一次エネルギー供給!P4:U4)/一次エネルギー供給!AC4*100</f>
        <v>88.304168489581173</v>
      </c>
    </row>
    <row r="27" spans="1:11" x14ac:dyDescent="0.4">
      <c r="A27" s="2">
        <v>2030</v>
      </c>
      <c r="B27" s="2">
        <v>88.108661675038377</v>
      </c>
      <c r="C27" s="2">
        <f>SUM(一次エネルギー供給!B5:G5)/一次エネルギー供給!O5*100</f>
        <v>69.669244214791519</v>
      </c>
      <c r="D27" s="2">
        <f>SUM(一次エネルギー供給!P5:U5)/一次エネルギー供給!AC5*100</f>
        <v>73.19607686582529</v>
      </c>
    </row>
    <row r="28" spans="1:11" x14ac:dyDescent="0.4">
      <c r="A28" s="2">
        <v>2040</v>
      </c>
      <c r="B28" s="2">
        <v>87.975789886411462</v>
      </c>
      <c r="C28" s="2">
        <f>SUM(一次エネルギー供給!B6:G6)/一次エネルギー供給!O6*100</f>
        <v>46.121125961789765</v>
      </c>
      <c r="D28" s="2">
        <f>SUM(一次エネルギー供給!P6:U6)/一次エネルギー供給!AC6*100</f>
        <v>52.148376625959138</v>
      </c>
    </row>
    <row r="29" spans="1:11" ht="18.95" customHeight="1" x14ac:dyDescent="0.4">
      <c r="A29" s="2">
        <v>2050</v>
      </c>
      <c r="B29" s="2">
        <v>87.832239146230407</v>
      </c>
      <c r="C29" s="2">
        <f>SUM(一次エネルギー供給!B7:G7)/一次エネルギー供給!O7*100</f>
        <v>17.027288239303935</v>
      </c>
      <c r="D29" s="2">
        <f>SUM(一次エネルギー供給!P7:U7)/一次エネルギー供給!AC7*100</f>
        <v>20.890520298358474</v>
      </c>
    </row>
    <row r="30" spans="1:11" x14ac:dyDescent="0.4">
      <c r="A30" s="18"/>
    </row>
    <row r="31" spans="1:11" x14ac:dyDescent="0.4">
      <c r="A31" s="27" t="s">
        <v>103</v>
      </c>
      <c r="B31" s="27" t="s">
        <v>98</v>
      </c>
      <c r="C31" s="2" t="str">
        <f>シナリオ!F1</f>
        <v>シナリオ1</v>
      </c>
      <c r="D31" s="2" t="str">
        <f>シナリオ!H1</f>
        <v>シナリオ2</v>
      </c>
    </row>
    <row r="32" spans="1:11" x14ac:dyDescent="0.4">
      <c r="A32" s="2">
        <v>2010</v>
      </c>
      <c r="B32" s="2">
        <v>70.943107201375042</v>
      </c>
      <c r="C32" s="2">
        <f>(SUMPRODUCT(最終エネルギー消費!C18:F18,EPT!B2:E2)+最終エネルギー消費!G18*EPT!F2)/GDP・POP!G2*10^9/10^6</f>
        <v>70.943107201375042</v>
      </c>
      <c r="D32" s="2">
        <f>(SUMPRODUCT(最終エネルギー消費!H18:K18,EPT!B2:E2)+最終エネルギー消費!L18*EPT!F2)/GDP・POP!H2*10^9/10^6</f>
        <v>70.943107201375042</v>
      </c>
    </row>
    <row r="33" spans="1:4" x14ac:dyDescent="0.4">
      <c r="A33" s="2">
        <v>2020</v>
      </c>
      <c r="B33" s="2">
        <v>76.403160940504492</v>
      </c>
      <c r="C33" s="2">
        <f>(SUMPRODUCT(最終エネルギー消費!C19:F19,EPT!$B$3:$E$3)+最終エネルギー消費!G19*EPT!$F$3)/GDP・POP!G12*10^9/10^6</f>
        <v>76.403160940504492</v>
      </c>
      <c r="D33" s="2">
        <f>(SUMPRODUCT(最終エネルギー消費!H19:K19,EPT!$B$3:$E$3)+最終エネルギー消費!L19*EPT!$F$3)/GDP・POP!H12*10^9/10^6</f>
        <v>76.403160940504492</v>
      </c>
    </row>
    <row r="34" spans="1:4" x14ac:dyDescent="0.4">
      <c r="A34" s="2">
        <v>2030</v>
      </c>
      <c r="B34" s="2">
        <v>76.403160940504478</v>
      </c>
      <c r="C34" s="2">
        <f>(SUMPRODUCT(最終エネルギー消費!C20:F20,EPT!$B$3:$E$3)+最終エネルギー消費!G20*EPT!$F$3*C20/$C$19)/GDP・POP!G22*10^9/10^6</f>
        <v>98.951201092327864</v>
      </c>
      <c r="D34" s="2">
        <f>(SUMPRODUCT(最終エネルギー消費!H20:K20,EPT!$B$3:$E$3)+最終エネルギー消費!L20*EPT!$F$3*D20/$D$19)/GDP・POP!H22*10^9/10^6</f>
        <v>83.53874992188463</v>
      </c>
    </row>
    <row r="35" spans="1:4" x14ac:dyDescent="0.4">
      <c r="A35" s="2">
        <v>2040</v>
      </c>
      <c r="B35" s="2">
        <v>76.403160940504506</v>
      </c>
      <c r="C35" s="2">
        <f>(SUMPRODUCT(最終エネルギー消費!C21:F21,EPT!$B$3:$E$3)+最終エネルギー消費!G21*EPT!$F$3*C21/$C$19)/GDP・POP!G32*10^9/10^6</f>
        <v>120.71179833865371</v>
      </c>
      <c r="D35" s="2">
        <f>(SUMPRODUCT(最終エネルギー消費!H21:K21,EPT!$B$3:$E$3)+最終エネルギー消費!L21*EPT!$F$3*D21/$D$19)/GDP・POP!H32*10^9/10^6</f>
        <v>89.129680638015472</v>
      </c>
    </row>
    <row r="36" spans="1:4" x14ac:dyDescent="0.4">
      <c r="A36" s="2">
        <v>2050</v>
      </c>
      <c r="B36" s="2">
        <v>76.403160940504492</v>
      </c>
      <c r="C36" s="2">
        <f>(SUMPRODUCT(最終エネルギー消費!C22:F22,EPT!$B$3:$E$3)+最終エネルギー消費!G22*EPT!$F$3*C22/$C$19)/GDP・POP!G42*10^9/10^6</f>
        <v>139.46454741522177</v>
      </c>
      <c r="D36" s="2">
        <f>(SUMPRODUCT(最終エネルギー消費!H22:K22,EPT!$B$3:$E$3)+最終エネルギー消費!L22*EPT!$F$3*D22/$D$19)/GDP・POP!H42*10^9/10^6</f>
        <v>92.523874515413439</v>
      </c>
    </row>
    <row r="37" spans="1:4" x14ac:dyDescent="0.4">
      <c r="A37" s="18"/>
    </row>
    <row r="38" spans="1:4" x14ac:dyDescent="0.4">
      <c r="A38" s="18"/>
    </row>
    <row r="39" spans="1:4" ht="37.5" customHeight="1" x14ac:dyDescent="0.4">
      <c r="A39" s="18"/>
    </row>
    <row r="40" spans="1:4" x14ac:dyDescent="0.4">
      <c r="A40" s="18"/>
    </row>
    <row r="41" spans="1:4" ht="18.75" customHeight="1" x14ac:dyDescent="0.4">
      <c r="A41" s="18"/>
    </row>
    <row r="42" spans="1:4" x14ac:dyDescent="0.4">
      <c r="A42" s="18"/>
    </row>
    <row r="43" spans="1:4" x14ac:dyDescent="0.4">
      <c r="A43" s="18"/>
    </row>
    <row r="44" spans="1:4" ht="37.5" customHeight="1" x14ac:dyDescent="0.4">
      <c r="A44" s="18"/>
    </row>
    <row r="45" spans="1:4" x14ac:dyDescent="0.4">
      <c r="A45" s="18"/>
    </row>
    <row r="46" spans="1:4" ht="18.75" customHeight="1" x14ac:dyDescent="0.4">
      <c r="A46" s="18"/>
    </row>
    <row r="47" spans="1:4" x14ac:dyDescent="0.4">
      <c r="A47" s="18"/>
    </row>
    <row r="48" spans="1:4" x14ac:dyDescent="0.4">
      <c r="A48" s="18"/>
    </row>
    <row r="49" spans="1:1" ht="37.5" customHeight="1" x14ac:dyDescent="0.4">
      <c r="A49" s="18"/>
    </row>
    <row r="50" spans="1:1" x14ac:dyDescent="0.4">
      <c r="A50" s="18"/>
    </row>
    <row r="51" spans="1:1" ht="18.75" customHeight="1" x14ac:dyDescent="0.4">
      <c r="A51" s="18"/>
    </row>
    <row r="52" spans="1:1" x14ac:dyDescent="0.4">
      <c r="A52" s="18"/>
    </row>
    <row r="53" spans="1:1" x14ac:dyDescent="0.4">
      <c r="A53" s="18"/>
    </row>
    <row r="56" spans="1:1" ht="18.75" customHeight="1" x14ac:dyDescent="0.4"/>
    <row r="61" spans="1:1" ht="18.75" customHeight="1" x14ac:dyDescent="0.4"/>
  </sheetData>
  <mergeCells count="7">
    <mergeCell ref="AL1:AP1"/>
    <mergeCell ref="AQ1:AU1"/>
    <mergeCell ref="AV1:AZ1"/>
    <mergeCell ref="B1:N1"/>
    <mergeCell ref="O1:AA1"/>
    <mergeCell ref="AB1:AF1"/>
    <mergeCell ref="AG1:AK1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BDC0A-B774-4127-9811-6E05EDCA9F07}">
  <dimension ref="A1:AD47"/>
  <sheetViews>
    <sheetView workbookViewId="0">
      <selection activeCell="P43" sqref="P43"/>
    </sheetView>
  </sheetViews>
  <sheetFormatPr defaultRowHeight="18.75" x14ac:dyDescent="0.4"/>
  <sheetData>
    <row r="1" spans="1:30" x14ac:dyDescent="0.4">
      <c r="A1" s="11"/>
      <c r="B1" s="4"/>
      <c r="C1" s="133" t="s">
        <v>0</v>
      </c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5"/>
      <c r="Q1" s="133" t="s">
        <v>6</v>
      </c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5"/>
    </row>
    <row r="2" spans="1:30" x14ac:dyDescent="0.4">
      <c r="A2" s="9"/>
      <c r="B2" s="5"/>
      <c r="C2" s="26" t="s">
        <v>12</v>
      </c>
      <c r="D2" s="12" t="s">
        <v>13</v>
      </c>
      <c r="E2" s="12" t="s">
        <v>14</v>
      </c>
      <c r="F2" s="12" t="s">
        <v>15</v>
      </c>
      <c r="G2" s="12" t="s">
        <v>16</v>
      </c>
      <c r="H2" s="12" t="s">
        <v>17</v>
      </c>
      <c r="I2" s="12" t="s">
        <v>18</v>
      </c>
      <c r="J2" s="12" t="s">
        <v>19</v>
      </c>
      <c r="K2" s="12" t="s">
        <v>20</v>
      </c>
      <c r="L2" s="12" t="s">
        <v>21</v>
      </c>
      <c r="M2" s="12" t="s">
        <v>22</v>
      </c>
      <c r="N2" s="12" t="s">
        <v>23</v>
      </c>
      <c r="O2" s="12" t="s">
        <v>24</v>
      </c>
      <c r="P2" s="8" t="s">
        <v>28</v>
      </c>
      <c r="Q2" s="26" t="s">
        <v>12</v>
      </c>
      <c r="R2" s="12" t="s">
        <v>13</v>
      </c>
      <c r="S2" s="12" t="s">
        <v>14</v>
      </c>
      <c r="T2" s="12" t="s">
        <v>15</v>
      </c>
      <c r="U2" s="12" t="s">
        <v>16</v>
      </c>
      <c r="V2" s="12" t="s">
        <v>17</v>
      </c>
      <c r="W2" s="12" t="s">
        <v>18</v>
      </c>
      <c r="X2" s="12" t="s">
        <v>19</v>
      </c>
      <c r="Y2" s="12" t="s">
        <v>20</v>
      </c>
      <c r="Z2" s="12" t="s">
        <v>21</v>
      </c>
      <c r="AA2" s="12" t="s">
        <v>22</v>
      </c>
      <c r="AB2" s="12" t="s">
        <v>23</v>
      </c>
      <c r="AC2" s="12" t="s">
        <v>24</v>
      </c>
      <c r="AD2" s="8" t="s">
        <v>28</v>
      </c>
    </row>
    <row r="3" spans="1:30" x14ac:dyDescent="0.4">
      <c r="A3" s="11" t="s">
        <v>2</v>
      </c>
      <c r="B3">
        <v>2010</v>
      </c>
      <c r="C3" s="10">
        <f>最終エネルギー消費!C3*EMF!$A$2</f>
        <v>168.69760916942491</v>
      </c>
      <c r="E3">
        <f>最終エネルギー消費!D3*EMF!$C$2</f>
        <v>75.40279918389281</v>
      </c>
      <c r="G3">
        <f>最終エネルギー消費!E3*EMF!$E$2</f>
        <v>25.414333813941703</v>
      </c>
      <c r="P3" s="3">
        <f t="shared" ref="P3" si="0">SUM(C3:O3)</f>
        <v>269.51474216725944</v>
      </c>
      <c r="Q3" s="10">
        <f>最終エネルギー消費!H3*EMF!$A$2</f>
        <v>168.69760916942491</v>
      </c>
      <c r="S3">
        <f>最終エネルギー消費!I3*EMF!$C$2</f>
        <v>75.40279918389281</v>
      </c>
      <c r="U3">
        <f>最終エネルギー消費!J3*EMF!$E$2</f>
        <v>25.414333813941703</v>
      </c>
      <c r="AD3" s="3">
        <f t="shared" ref="AD3" si="1">SUM(Q3:AC3)</f>
        <v>269.51474216725944</v>
      </c>
    </row>
    <row r="4" spans="1:30" x14ac:dyDescent="0.4">
      <c r="A4" s="10"/>
      <c r="B4" s="3">
        <v>2020</v>
      </c>
      <c r="C4">
        <f>最終エネルギー消費!C4*EMF!$A$2</f>
        <v>132.3380610859279</v>
      </c>
      <c r="E4">
        <f>最終エネルギー消費!D4*EMF!$C$2</f>
        <v>53.323639580392673</v>
      </c>
      <c r="G4">
        <f>最終エネルギー消費!E4*EMF!$E$2</f>
        <v>23.761807704635633</v>
      </c>
      <c r="P4" s="3">
        <f t="shared" ref="P4:P27" si="2">SUM(C4:O4)</f>
        <v>209.4235083709562</v>
      </c>
      <c r="Q4" s="10">
        <f>最終エネルギー消費!H4*EMF!$A$2</f>
        <v>132.3380610859279</v>
      </c>
      <c r="S4">
        <f>最終エネルギー消費!I4*EMF!$C$2</f>
        <v>53.323639580392673</v>
      </c>
      <c r="U4">
        <f>最終エネルギー消費!J4*EMF!$E$2</f>
        <v>23.761807704635633</v>
      </c>
      <c r="AD4" s="3">
        <f t="shared" ref="AD4:AD27" si="3">SUM(Q4:AC4)</f>
        <v>209.4235083709562</v>
      </c>
    </row>
    <row r="5" spans="1:30" x14ac:dyDescent="0.4">
      <c r="A5" s="10"/>
      <c r="B5" s="3">
        <v>2030</v>
      </c>
      <c r="C5" s="10">
        <f>最終エネルギー消費!C5*EMF!$A$2</f>
        <v>108.64408924447412</v>
      </c>
      <c r="E5">
        <f>最終エネルギー消費!D5*EMF!$C$2</f>
        <v>31.905931490580954</v>
      </c>
      <c r="G5">
        <f>最終エネルギー消費!E5*EMF!$E$2</f>
        <v>19.498569432021547</v>
      </c>
      <c r="P5" s="3">
        <f t="shared" si="2"/>
        <v>160.04859016707661</v>
      </c>
      <c r="Q5" s="10">
        <f>最終エネルギー消費!H5*EMF!$A$2</f>
        <v>112.03276667889936</v>
      </c>
      <c r="S5">
        <f>最終エネルギー消費!I5*EMF!$C$2</f>
        <v>34.458406009827712</v>
      </c>
      <c r="U5">
        <f>最終エネルギー消費!J5*EMF!$E$2</f>
        <v>21.058454986583438</v>
      </c>
      <c r="AD5" s="3">
        <f t="shared" si="3"/>
        <v>167.54962767531052</v>
      </c>
    </row>
    <row r="6" spans="1:30" x14ac:dyDescent="0.4">
      <c r="A6" s="10"/>
      <c r="B6" s="3">
        <v>2040</v>
      </c>
      <c r="C6" s="10">
        <f>最終エネルギー消費!C6*EMF!$A$2</f>
        <v>89.18096039792384</v>
      </c>
      <c r="E6">
        <f>最終エネルギー消費!D6*EMF!$C$2</f>
        <v>13.675047507933158</v>
      </c>
      <c r="G6">
        <f>最終エネルギー消費!E6*EMF!$E$2</f>
        <v>15.147337130204695</v>
      </c>
      <c r="P6" s="3">
        <f t="shared" si="2"/>
        <v>118.00334503606169</v>
      </c>
      <c r="Q6" s="10">
        <f>最終エネルギー消費!H6*EMF!$A$2</f>
        <v>92.811972151843463</v>
      </c>
      <c r="S6">
        <f>最終エネルギー消費!I6*EMF!$C$2</f>
        <v>16.410057009519864</v>
      </c>
      <c r="U6">
        <f>最終エネルギー消費!J6*EMF!$E$2</f>
        <v>18.176804556245717</v>
      </c>
      <c r="AD6" s="3">
        <f t="shared" si="3"/>
        <v>127.39883371760904</v>
      </c>
    </row>
    <row r="7" spans="1:30" x14ac:dyDescent="0.4">
      <c r="A7" s="10"/>
      <c r="B7" s="3">
        <v>2050</v>
      </c>
      <c r="C7" s="10">
        <f>最終エネルギー消費!C7*EMF!$A$2</f>
        <v>75.766181942489425</v>
      </c>
      <c r="E7">
        <f>最終エネルギー消費!D7*EMF!$C$2</f>
        <v>0</v>
      </c>
      <c r="G7">
        <f>最終エネルギー消費!E7*EMF!$E$2</f>
        <v>10.864987417639563</v>
      </c>
      <c r="P7" s="3">
        <f t="shared" si="2"/>
        <v>86.631169360128993</v>
      </c>
      <c r="Q7" s="10">
        <f>最終エネルギー消費!H7*EMF!$A$2</f>
        <v>75.766181942489425</v>
      </c>
      <c r="S7">
        <f>最終エネルギー消費!I7*EMF!$C$2</f>
        <v>0</v>
      </c>
      <c r="U7">
        <f>最終エネルギー消費!J7*EMF!$E$2</f>
        <v>15.210982384695448</v>
      </c>
      <c r="AD7" s="3">
        <f t="shared" si="3"/>
        <v>90.97716432718488</v>
      </c>
    </row>
    <row r="8" spans="1:30" x14ac:dyDescent="0.4">
      <c r="A8" s="10" t="s">
        <v>3</v>
      </c>
      <c r="B8">
        <v>2010</v>
      </c>
      <c r="C8" s="10">
        <f>最終エネルギー消費!C8*EMF!$A$2</f>
        <v>3.973198793248256E-3</v>
      </c>
      <c r="E8">
        <f>最終エネルギー消費!D8*EMF!$C$2</f>
        <v>248.7831066388554</v>
      </c>
      <c r="G8">
        <f>最終エネルギー消費!E8*EMF!$E$2</f>
        <v>0.23567602841977606</v>
      </c>
      <c r="P8" s="3">
        <f t="shared" ref="P8" si="4">SUM(C8:O8)</f>
        <v>249.02275586606845</v>
      </c>
      <c r="Q8" s="10">
        <f>最終エネルギー消費!H8*EMF!$A$2</f>
        <v>3.973198793248256E-3</v>
      </c>
      <c r="S8">
        <f>最終エネルギー消費!I8*EMF!$C$2</f>
        <v>248.7831066388554</v>
      </c>
      <c r="U8">
        <f>最終エネルギー消費!J8*EMF!$E$2</f>
        <v>0.23567602841977606</v>
      </c>
      <c r="AD8" s="3">
        <f t="shared" ref="AD8" si="5">SUM(Q8:AC8)</f>
        <v>249.02275586606845</v>
      </c>
    </row>
    <row r="9" spans="1:30" x14ac:dyDescent="0.4">
      <c r="A9" s="10"/>
      <c r="B9" s="3">
        <v>2020</v>
      </c>
      <c r="C9" s="10">
        <f>最終エネルギー消費!C9*EMF!$A$2</f>
        <v>3.4056013022136823E-3</v>
      </c>
      <c r="E9">
        <f>最終エネルギー消費!D9*EMF!$C$2</f>
        <v>196.0930523809019</v>
      </c>
      <c r="G9">
        <f>最終エネルギー消費!E9*EMF!$E$2</f>
        <v>5.9634322802619794E-2</v>
      </c>
      <c r="P9" s="3">
        <f t="shared" si="2"/>
        <v>196.15609230500672</v>
      </c>
      <c r="Q9" s="10">
        <f>最終エネルギー消費!H9*EMF!$A$2</f>
        <v>3.4056013022136823E-3</v>
      </c>
      <c r="S9">
        <f>最終エネルギー消費!I9*EMF!$C$2</f>
        <v>196.0930523809019</v>
      </c>
      <c r="U9">
        <f>最終エネルギー消費!J9*EMF!$E$2</f>
        <v>5.9634322802619794E-2</v>
      </c>
      <c r="AD9" s="3">
        <f t="shared" si="3"/>
        <v>196.15609230500672</v>
      </c>
    </row>
    <row r="10" spans="1:30" x14ac:dyDescent="0.4">
      <c r="A10" s="10"/>
      <c r="B10" s="3">
        <v>2030</v>
      </c>
      <c r="C10" s="10">
        <f>最終エネルギー消費!C10*EMF!$A$2</f>
        <v>1.9549340206026604E-3</v>
      </c>
      <c r="E10">
        <f>最終エネルギー消費!D10*EMF!$C$2</f>
        <v>115.46915428314887</v>
      </c>
      <c r="G10">
        <f>最終エネルギー消費!E10*EMF!$E$2</f>
        <v>3.4232182835572826E-2</v>
      </c>
      <c r="P10" s="3">
        <f t="shared" si="2"/>
        <v>115.50534140000504</v>
      </c>
      <c r="Q10" s="10">
        <f>最終エネルギー消費!H10*EMF!$A$2</f>
        <v>1.9549340206026604E-3</v>
      </c>
      <c r="S10">
        <f>最終エネルギー消費!I10*EMF!$C$2</f>
        <v>115.46915428314887</v>
      </c>
      <c r="U10">
        <f>最終エネルギー消費!J10*EMF!$E$2</f>
        <v>3.4232182835572826E-2</v>
      </c>
      <c r="AD10" s="3">
        <f t="shared" si="3"/>
        <v>115.50534140000504</v>
      </c>
    </row>
    <row r="11" spans="1:30" x14ac:dyDescent="0.4">
      <c r="A11" s="10"/>
      <c r="B11" s="3">
        <v>2040</v>
      </c>
      <c r="C11" s="10">
        <f>最終エネルギー消費!C11*EMF!$A$2</f>
        <v>8.295587821676065E-4</v>
      </c>
      <c r="E11">
        <f>最終エネルギー消費!D11*EMF!$C$2</f>
        <v>52.696305731184871</v>
      </c>
      <c r="G11">
        <f>最終エネルギー消費!E11*EMF!$E$2</f>
        <v>1.452612088425486E-2</v>
      </c>
      <c r="P11" s="3">
        <f t="shared" si="2"/>
        <v>52.711661410851292</v>
      </c>
      <c r="Q11" s="10">
        <f>最終エネルギー消費!H11*EMF!$A$2</f>
        <v>8.295587821676065E-4</v>
      </c>
      <c r="S11">
        <f>最終エネルギー消費!I11*EMF!$C$2</f>
        <v>52.696305731184871</v>
      </c>
      <c r="U11">
        <f>最終エネルギー消費!J11*EMF!$E$2</f>
        <v>1.452612088425486E-2</v>
      </c>
      <c r="AD11" s="3">
        <f t="shared" si="3"/>
        <v>52.711661410851292</v>
      </c>
    </row>
    <row r="12" spans="1:30" x14ac:dyDescent="0.4">
      <c r="A12" s="10"/>
      <c r="B12" s="3">
        <v>2050</v>
      </c>
      <c r="C12" s="10">
        <f>最終エネルギー消費!C12*EMF!$A$2</f>
        <v>0</v>
      </c>
      <c r="E12">
        <f>最終エネルギー消費!D12*EMF!$C$2</f>
        <v>6.1649125503111692</v>
      </c>
      <c r="G12">
        <f>最終エネルギー消費!E12*EMF!$E$2</f>
        <v>0</v>
      </c>
      <c r="P12" s="3">
        <f t="shared" si="2"/>
        <v>6.1649125503111692</v>
      </c>
      <c r="Q12" s="10">
        <f>最終エネルギー消費!H12*EMF!$A$2</f>
        <v>0</v>
      </c>
      <c r="S12">
        <f>最終エネルギー消費!I12*EMF!$C$2</f>
        <v>6.1649125503111692</v>
      </c>
      <c r="U12">
        <f>最終エネルギー消費!J12*EMF!$E$2</f>
        <v>0</v>
      </c>
      <c r="AD12" s="3">
        <f t="shared" si="3"/>
        <v>6.1649125503111692</v>
      </c>
    </row>
    <row r="13" spans="1:30" x14ac:dyDescent="0.4">
      <c r="A13" s="10" t="s">
        <v>4</v>
      </c>
      <c r="B13">
        <v>2010</v>
      </c>
      <c r="C13" s="10">
        <f>最終エネルギー消費!C13*EMF!$A$2</f>
        <v>0.96900480888730678</v>
      </c>
      <c r="E13">
        <f>最終エネルギー消費!D13*EMF!$C$2</f>
        <v>42.400280288081049</v>
      </c>
      <c r="G13">
        <f>最終エネルギー消費!E13*EMF!$E$2</f>
        <v>20.249062569388411</v>
      </c>
      <c r="P13" s="3">
        <f t="shared" ref="P13" si="6">SUM(C13:O13)</f>
        <v>63.618347666356769</v>
      </c>
      <c r="Q13" s="10">
        <f>最終エネルギー消費!H13*EMF!$A$2</f>
        <v>0.96900480888730678</v>
      </c>
      <c r="S13">
        <f>最終エネルギー消費!I13*EMF!$C$2</f>
        <v>42.400280288081049</v>
      </c>
      <c r="U13">
        <f>最終エネルギー消費!J13*EMF!$E$2</f>
        <v>20.249062569388411</v>
      </c>
      <c r="AD13" s="3">
        <f t="shared" ref="AD13" si="7">SUM(Q13:AC13)</f>
        <v>63.618347666356769</v>
      </c>
    </row>
    <row r="14" spans="1:30" x14ac:dyDescent="0.4">
      <c r="A14" s="10"/>
      <c r="B14" s="3">
        <v>2020</v>
      </c>
      <c r="C14" s="10">
        <f>最終エネルギー消費!C14*EMF!$A$2</f>
        <v>0.49682243506185331</v>
      </c>
      <c r="E14">
        <f>最終エネルギー消費!D14*EMF!$C$2</f>
        <v>35.428605890437012</v>
      </c>
      <c r="G14">
        <f>最終エネルギー消費!E14*EMF!$E$2</f>
        <v>16.958281384307849</v>
      </c>
      <c r="P14" s="3">
        <f t="shared" si="2"/>
        <v>52.883709709806709</v>
      </c>
      <c r="Q14" s="10">
        <f>最終エネルギー消費!H14*EMF!$A$2</f>
        <v>0.49682243506185331</v>
      </c>
      <c r="S14">
        <f>最終エネルギー消費!I14*EMF!$C$2</f>
        <v>35.428605890437012</v>
      </c>
      <c r="U14">
        <f>最終エネルギー消費!J14*EMF!$E$2</f>
        <v>16.958281384307849</v>
      </c>
      <c r="AD14" s="3">
        <f t="shared" si="3"/>
        <v>52.883709709806709</v>
      </c>
    </row>
    <row r="15" spans="1:30" x14ac:dyDescent="0.4">
      <c r="A15" s="10"/>
      <c r="B15" s="3">
        <v>2030</v>
      </c>
      <c r="C15" s="10">
        <f>最終エネルギー消費!C15*EMF!$A$2</f>
        <v>0.3289270635244893</v>
      </c>
      <c r="E15">
        <f>最終エネルギー消費!D15*EMF!$C$2</f>
        <v>23.455920018702585</v>
      </c>
      <c r="G15">
        <f>最終エネルギー消費!E15*EMF!$E$2</f>
        <v>14.843111709529447</v>
      </c>
      <c r="P15" s="3">
        <f t="shared" si="2"/>
        <v>38.627958791756519</v>
      </c>
      <c r="Q15" s="10">
        <f>最終エネルギー消費!H15*EMF!$A$2</f>
        <v>0.3289270635244893</v>
      </c>
      <c r="S15">
        <f>最終エネルギー消費!I15*EMF!$C$2</f>
        <v>23.455920018702585</v>
      </c>
      <c r="U15">
        <f>最終エネルギー消費!J15*EMF!$E$2</f>
        <v>14.843111709529447</v>
      </c>
      <c r="AD15" s="3">
        <f t="shared" si="3"/>
        <v>38.627958791756519</v>
      </c>
    </row>
    <row r="16" spans="1:30" x14ac:dyDescent="0.4">
      <c r="A16" s="10"/>
      <c r="B16" s="3">
        <v>2040</v>
      </c>
      <c r="C16" s="10">
        <f>最終エネルギー消費!C16*EMF!$A$2</f>
        <v>0.15356633166614342</v>
      </c>
      <c r="E16">
        <f>最終エネルギー消費!D16*EMF!$C$2</f>
        <v>10.950876326594617</v>
      </c>
      <c r="G16">
        <f>最終エネルギー消費!E16*EMF!$E$2</f>
        <v>11.993979499297309</v>
      </c>
      <c r="P16" s="3">
        <f t="shared" si="2"/>
        <v>23.098422157558069</v>
      </c>
      <c r="Q16" s="10">
        <f>最終エネルギー消費!H16*EMF!$A$2</f>
        <v>0.15356633166614342</v>
      </c>
      <c r="S16">
        <f>最終エネルギー消費!I16*EMF!$C$2</f>
        <v>10.950876326594617</v>
      </c>
      <c r="U16">
        <f>最終エネルギー消費!J16*EMF!$E$2</f>
        <v>11.993979499297309</v>
      </c>
      <c r="AD16" s="3">
        <f t="shared" si="3"/>
        <v>23.098422157558069</v>
      </c>
    </row>
    <row r="17" spans="1:30" x14ac:dyDescent="0.4">
      <c r="A17" s="10"/>
      <c r="B17" s="3">
        <v>2050</v>
      </c>
      <c r="C17" s="10">
        <f>最終エネルギー消費!C17*EMF!$A$2</f>
        <v>0</v>
      </c>
      <c r="E17">
        <f>最終エネルギー消費!D17*EMF!$C$2</f>
        <v>0</v>
      </c>
      <c r="G17">
        <f>最終エネルギー消費!E17*EMF!$E$2</f>
        <v>9.4142221772580257</v>
      </c>
      <c r="P17" s="3">
        <f t="shared" si="2"/>
        <v>9.4142221772580257</v>
      </c>
      <c r="Q17" s="10">
        <f>最終エネルギー消費!H17*EMF!$A$2</f>
        <v>0</v>
      </c>
      <c r="S17">
        <f>最終エネルギー消費!I17*EMF!$C$2</f>
        <v>0</v>
      </c>
      <c r="U17">
        <f>最終エネルギー消費!J17*EMF!$E$2</f>
        <v>9.4142221772580257</v>
      </c>
      <c r="AD17" s="3">
        <f t="shared" si="3"/>
        <v>9.4142221772580257</v>
      </c>
    </row>
    <row r="18" spans="1:30" x14ac:dyDescent="0.4">
      <c r="A18" s="10" t="s">
        <v>5</v>
      </c>
      <c r="B18">
        <v>2010</v>
      </c>
      <c r="C18" s="10"/>
      <c r="P18" s="3"/>
      <c r="Q18" s="10"/>
      <c r="AD18" s="3"/>
    </row>
    <row r="19" spans="1:30" x14ac:dyDescent="0.4">
      <c r="A19" s="10"/>
      <c r="B19" s="3">
        <v>2020</v>
      </c>
      <c r="C19" s="10">
        <f>最終エネルギー消費!C19*EMF!$A$2</f>
        <v>0</v>
      </c>
      <c r="E19">
        <f>最終エネルギー消費!D19*EMF!$C$2</f>
        <v>38.223923354952127</v>
      </c>
      <c r="G19">
        <f>最終エネルギー消費!E19*EMF!$E$2</f>
        <v>21.991878532823371</v>
      </c>
      <c r="P19" s="3">
        <f t="shared" si="2"/>
        <v>60.215801887775498</v>
      </c>
      <c r="Q19" s="10">
        <f>最終エネルギー消費!H19*EMF!$A$2</f>
        <v>0</v>
      </c>
      <c r="S19">
        <f>最終エネルギー消費!I19*EMF!$C$2</f>
        <v>38.223923354952127</v>
      </c>
      <c r="U19">
        <f>最終エネルギー消費!J19*EMF!$E$2</f>
        <v>21.991878532823371</v>
      </c>
      <c r="AD19" s="3">
        <f t="shared" si="3"/>
        <v>60.215801887775498</v>
      </c>
    </row>
    <row r="20" spans="1:30" x14ac:dyDescent="0.4">
      <c r="A20" s="10"/>
      <c r="B20" s="3">
        <v>2030</v>
      </c>
      <c r="C20" s="10">
        <f>最終エネルギー消費!C20*EMF!$A$2</f>
        <v>0</v>
      </c>
      <c r="E20">
        <f>最終エネルギー消費!D20*EMF!$C$2</f>
        <v>21.941866218729775</v>
      </c>
      <c r="G20">
        <f>最終エネルギー消費!E20*EMF!$E$2</f>
        <v>15.59286265164498</v>
      </c>
      <c r="P20" s="3">
        <f t="shared" si="2"/>
        <v>37.534728870374757</v>
      </c>
      <c r="Q20" s="10">
        <f>最終エネルギー消費!H20*EMF!$A$2</f>
        <v>0</v>
      </c>
      <c r="S20">
        <f>最終エネルギー消費!I20*EMF!$C$2</f>
        <v>21.941866218729775</v>
      </c>
      <c r="U20">
        <f>最終エネルギー消費!J20*EMF!$E$2</f>
        <v>15.59286265164498</v>
      </c>
      <c r="AD20" s="3">
        <f t="shared" si="3"/>
        <v>37.534728870374757</v>
      </c>
    </row>
    <row r="21" spans="1:30" x14ac:dyDescent="0.4">
      <c r="A21" s="10"/>
      <c r="B21" s="3">
        <v>2040</v>
      </c>
      <c r="C21" s="10">
        <f>最終エネルギー消費!C21*EMF!$A$2</f>
        <v>0</v>
      </c>
      <c r="E21">
        <f>最終エネルギー消費!D21*EMF!$C$2</f>
        <v>9.3108348553283129</v>
      </c>
      <c r="G21">
        <f>最終エネルギー消費!E21*EMF!$E$2</f>
        <v>10.395988111704142</v>
      </c>
      <c r="P21" s="3">
        <f t="shared" si="2"/>
        <v>19.706822967032455</v>
      </c>
      <c r="Q21" s="10">
        <f>最終エネルギー消費!H21*EMF!$A$2</f>
        <v>0</v>
      </c>
      <c r="S21">
        <f>最終エネルギー消費!I21*EMF!$C$2</f>
        <v>9.3108348553283129</v>
      </c>
      <c r="U21">
        <f>最終エネルギー消費!J21*EMF!$E$2</f>
        <v>10.395988111704142</v>
      </c>
      <c r="AD21" s="3">
        <f t="shared" si="3"/>
        <v>19.706822967032455</v>
      </c>
    </row>
    <row r="22" spans="1:30" x14ac:dyDescent="0.4">
      <c r="A22" s="10"/>
      <c r="B22" s="3">
        <v>2050</v>
      </c>
      <c r="C22" s="10">
        <f>最終エネルギー消費!C22*EMF!$A$2</f>
        <v>0</v>
      </c>
      <c r="E22">
        <f>最終エネルギー消費!D22*EMF!$C$2</f>
        <v>0</v>
      </c>
      <c r="G22">
        <f>最終エネルギー消費!E22*EMF!$E$2</f>
        <v>6.300437579028312</v>
      </c>
      <c r="P22" s="3">
        <f t="shared" si="2"/>
        <v>6.300437579028312</v>
      </c>
      <c r="Q22" s="10">
        <f>最終エネルギー消費!H22*EMF!$A$2</f>
        <v>0</v>
      </c>
      <c r="S22">
        <f>最終エネルギー消費!I22*EMF!$C$2</f>
        <v>0</v>
      </c>
      <c r="U22">
        <f>最終エネルギー消費!J22*EMF!$E$2</f>
        <v>6.300437579028312</v>
      </c>
      <c r="AD22" s="3">
        <f t="shared" si="3"/>
        <v>6.300437579028312</v>
      </c>
    </row>
    <row r="23" spans="1:30" x14ac:dyDescent="0.4">
      <c r="A23" s="10" t="s">
        <v>30</v>
      </c>
      <c r="B23">
        <v>2010</v>
      </c>
      <c r="C23" s="10">
        <f>発電電力量!B3/eELE!B$12*EMF!A$2</f>
        <v>267.5179159898201</v>
      </c>
      <c r="D23">
        <f>発電電力量!C3/eELE!C$12*EMF!B$2</f>
        <v>0</v>
      </c>
      <c r="E23">
        <f>発電電力量!D3/eELE!D$12*EMF!C$2</f>
        <v>77.844129870141998</v>
      </c>
      <c r="F23">
        <f>発電電力量!E3/eELE!E$12*EMF!D$2</f>
        <v>0</v>
      </c>
      <c r="G23">
        <f>発電電力量!F3/eELE!F$12*EMF!E$2</f>
        <v>131.01750869997144</v>
      </c>
      <c r="H23">
        <f>発電電力量!G3/eELE!G$12*EMF!F$2</f>
        <v>0</v>
      </c>
      <c r="I23">
        <f>発電電力量!H3/eELE!H$12*EMF!G$2</f>
        <v>0</v>
      </c>
      <c r="J23">
        <f>発電電力量!I3/eELE!I$12*EMF!H$2</f>
        <v>0</v>
      </c>
      <c r="K23">
        <f>発電電力量!J3/eELE!J$12*EMF!I$2</f>
        <v>0</v>
      </c>
      <c r="L23">
        <f>発電電力量!K3/eELE!K$12*EMF!J$2</f>
        <v>0</v>
      </c>
      <c r="M23">
        <f>発電電力量!L3/eELE!L$12*EMF!K$2</f>
        <v>0</v>
      </c>
      <c r="N23">
        <f>発電電力量!M3/eELE!M$12*EMF!L$2</f>
        <v>0</v>
      </c>
      <c r="O23">
        <f>発電電力量!N3/eELE!N$12*EMF!M$2</f>
        <v>0</v>
      </c>
      <c r="P23" s="3">
        <f t="shared" ref="P23" si="8">SUM(C23:O23)</f>
        <v>476.37955455993358</v>
      </c>
      <c r="Q23" s="10">
        <f>発電電力量!O3/eELE!B$12*EMF!A$2</f>
        <v>267.5179159898201</v>
      </c>
      <c r="R23">
        <f>発電電力量!P3/eELE!C$12*EMF!B$2</f>
        <v>0</v>
      </c>
      <c r="S23">
        <f>発電電力量!Q3/eELE!D$12*EMF!C$2</f>
        <v>77.844129870141998</v>
      </c>
      <c r="T23">
        <f>発電電力量!R3/eELE!E$12*EMF!D$2</f>
        <v>0</v>
      </c>
      <c r="U23">
        <f>発電電力量!S3/eELE!F$12*EMF!E$2</f>
        <v>131.01750869997144</v>
      </c>
      <c r="V23">
        <f>発電電力量!T3/eELE!G$12*EMF!F$2</f>
        <v>0</v>
      </c>
      <c r="W23">
        <f>発電電力量!U3/eELE!H$12*EMF!G$2</f>
        <v>0</v>
      </c>
      <c r="X23">
        <f>発電電力量!V3/eELE!I$12*EMF!H$2</f>
        <v>0</v>
      </c>
      <c r="Y23">
        <f>発電電力量!W3/eELE!J$12*EMF!I$2</f>
        <v>0</v>
      </c>
      <c r="Z23">
        <f>発電電力量!X3/eELE!K$12*EMF!J$2</f>
        <v>0</v>
      </c>
      <c r="AA23">
        <f>発電電力量!Y3/eELE!L$12*EMF!K$2</f>
        <v>0</v>
      </c>
      <c r="AB23">
        <f>発電電力量!Z3/eELE!M$12*EMF!L$2</f>
        <v>0</v>
      </c>
      <c r="AC23">
        <f>発電電力量!AA3/eELE!N$12*EMF!M$2</f>
        <v>0</v>
      </c>
      <c r="AD23" s="3">
        <f t="shared" ref="AD23" si="9">SUM(Q23:AC23)</f>
        <v>476.37955455993358</v>
      </c>
    </row>
    <row r="24" spans="1:30" x14ac:dyDescent="0.4">
      <c r="A24" s="10"/>
      <c r="B24" s="3">
        <v>2020</v>
      </c>
      <c r="C24" s="10">
        <f>発電電力量!B4/eELE!B$12*EMF!A$2</f>
        <v>264.44944548536438</v>
      </c>
      <c r="D24">
        <f>発電電力量!C4/eELE!C$12*EMF!B$2</f>
        <v>0</v>
      </c>
      <c r="E24">
        <f>発電電力量!D4/eELE!D$12*EMF!C$2</f>
        <v>27.564130382266114</v>
      </c>
      <c r="F24">
        <f>発電電力量!E4/eELE!E$12*EMF!D$2</f>
        <v>0</v>
      </c>
      <c r="G24">
        <f>発電電力量!F4/eELE!F$12*EMF!E$2</f>
        <v>156.99196133531524</v>
      </c>
      <c r="H24">
        <f>発電電力量!G4/eELE!G$12*EMF!F$2</f>
        <v>0</v>
      </c>
      <c r="I24">
        <f>発電電力量!H4/eELE!H$12*EMF!G$2</f>
        <v>0</v>
      </c>
      <c r="J24">
        <f>発電電力量!I4/eELE!I$12*EMF!H$2</f>
        <v>0</v>
      </c>
      <c r="K24">
        <f>発電電力量!J4/eELE!J$12*EMF!I$2</f>
        <v>0</v>
      </c>
      <c r="L24">
        <f>発電電力量!K4/eELE!K$12*EMF!J$2</f>
        <v>0</v>
      </c>
      <c r="M24">
        <f>発電電力量!L4/eELE!L$12*EMF!K$2</f>
        <v>0</v>
      </c>
      <c r="N24">
        <f>発電電力量!M4/eELE!M$12*EMF!L$2</f>
        <v>0</v>
      </c>
      <c r="O24">
        <f>発電電力量!N4/eELE!N$12*EMF!M$2</f>
        <v>0</v>
      </c>
      <c r="P24" s="3">
        <f t="shared" si="2"/>
        <v>449.00553720294573</v>
      </c>
      <c r="Q24" s="10">
        <f>発電電力量!O4/eELE!B$12*EMF!A$2</f>
        <v>264.44944548536438</v>
      </c>
      <c r="R24">
        <f>発電電力量!P4/eELE!C$12*EMF!B$2</f>
        <v>0</v>
      </c>
      <c r="S24">
        <f>発電電力量!Q4/eELE!D$12*EMF!C$2</f>
        <v>27.564130382266114</v>
      </c>
      <c r="T24">
        <f>発電電力量!R4/eELE!E$12*EMF!D$2</f>
        <v>0</v>
      </c>
      <c r="U24">
        <f>発電電力量!S4/eELE!F$12*EMF!E$2</f>
        <v>156.99196133531524</v>
      </c>
      <c r="V24">
        <f>発電電力量!T4/eELE!G$12*EMF!F$2</f>
        <v>0</v>
      </c>
      <c r="W24">
        <f>発電電力量!U4/eELE!H$12*EMF!G$2</f>
        <v>0</v>
      </c>
      <c r="X24">
        <f>発電電力量!V4/eELE!I$12*EMF!H$2</f>
        <v>0</v>
      </c>
      <c r="Y24">
        <f>発電電力量!W4/eELE!J$12*EMF!I$2</f>
        <v>0</v>
      </c>
      <c r="Z24">
        <f>発電電力量!X4/eELE!K$12*EMF!J$2</f>
        <v>0</v>
      </c>
      <c r="AA24">
        <f>発電電力量!Y4/eELE!L$12*EMF!K$2</f>
        <v>0</v>
      </c>
      <c r="AB24">
        <f>発電電力量!Z4/eELE!M$12*EMF!L$2</f>
        <v>0</v>
      </c>
      <c r="AC24">
        <f>発電電力量!AA4/eELE!N$12*EMF!M$2</f>
        <v>0</v>
      </c>
      <c r="AD24" s="3">
        <f t="shared" si="3"/>
        <v>449.00553720294573</v>
      </c>
    </row>
    <row r="25" spans="1:30" x14ac:dyDescent="0.4">
      <c r="A25" s="10"/>
      <c r="B25" s="3">
        <v>2030</v>
      </c>
      <c r="C25" s="10">
        <f>発電電力量!B5/eELE!B$12*EMF!A$2</f>
        <v>220.27956422548618</v>
      </c>
      <c r="D25">
        <f>発電電力量!C5/eELE!C$12*EMF!B$2</f>
        <v>0</v>
      </c>
      <c r="E25">
        <f>発電電力量!D5/eELE!D$12*EMF!C$2</f>
        <v>22.960209342530622</v>
      </c>
      <c r="F25">
        <f>発電電力量!E5/eELE!E$12*EMF!D$2</f>
        <v>0</v>
      </c>
      <c r="G25">
        <f>発電電力量!F5/eELE!F$12*EMF!E$2</f>
        <v>130.77025276561437</v>
      </c>
      <c r="H25">
        <f>発電電力量!G5/eELE!G$12*EMF!F$2</f>
        <v>0.41077128467846225</v>
      </c>
      <c r="I25">
        <f>発電電力量!H5/eELE!H$12*EMF!G$2</f>
        <v>0</v>
      </c>
      <c r="J25">
        <f>発電電力量!I5/eELE!I$12*EMF!H$2</f>
        <v>0</v>
      </c>
      <c r="K25">
        <f>発電電力量!J5/eELE!J$12*EMF!I$2</f>
        <v>-147.97351577381914</v>
      </c>
      <c r="L25">
        <f>発電電力量!K5/eELE!K$12*EMF!J$2</f>
        <v>0</v>
      </c>
      <c r="M25">
        <f>発電電力量!L5/eELE!L$12*EMF!K$2</f>
        <v>0</v>
      </c>
      <c r="N25">
        <f>発電電力量!M5/eELE!M$12*EMF!L$2</f>
        <v>0</v>
      </c>
      <c r="O25">
        <f>発電電力量!N5/eELE!N$12*EMF!M$2</f>
        <v>0</v>
      </c>
      <c r="P25" s="3">
        <f t="shared" si="2"/>
        <v>226.44728184449048</v>
      </c>
      <c r="Q25" s="10">
        <f>発電電力量!O5/eELE!B$12*EMF!A$2</f>
        <v>226.07089876930198</v>
      </c>
      <c r="R25">
        <f>発電電力量!P5/eELE!C$12*EMF!B$2</f>
        <v>0</v>
      </c>
      <c r="S25">
        <f>発電電力量!Q5/eELE!D$12*EMF!C$2</f>
        <v>23.563852508278522</v>
      </c>
      <c r="T25">
        <f>発電電力量!R5/eELE!E$12*EMF!D$2</f>
        <v>0</v>
      </c>
      <c r="U25">
        <f>発電電力量!S5/eELE!F$12*EMF!E$2</f>
        <v>134.20831241861876</v>
      </c>
      <c r="V25">
        <f>発電電力量!T5/eELE!G$12*EMF!F$2</f>
        <v>0.42157080636323746</v>
      </c>
      <c r="W25">
        <f>発電電力量!U5/eELE!H$12*EMF!G$2</f>
        <v>0</v>
      </c>
      <c r="X25">
        <f>発電電力量!V5/eELE!I$12*EMF!H$2</f>
        <v>0</v>
      </c>
      <c r="Y25">
        <f>発電電力量!W5/eELE!J$12*EMF!I$2</f>
        <v>-33.747525254162909</v>
      </c>
      <c r="Z25">
        <f>発電電力量!X5/eELE!K$12*EMF!J$2</f>
        <v>0</v>
      </c>
      <c r="AA25">
        <f>発電電力量!Y5/eELE!L$12*EMF!K$2</f>
        <v>0</v>
      </c>
      <c r="AB25">
        <f>発電電力量!Z5/eELE!M$12*EMF!L$2</f>
        <v>0</v>
      </c>
      <c r="AC25">
        <f>発電電力量!AA5/eELE!N$12*EMF!M$2</f>
        <v>0</v>
      </c>
      <c r="AD25" s="3">
        <f t="shared" si="3"/>
        <v>350.51710924839961</v>
      </c>
    </row>
    <row r="26" spans="1:30" x14ac:dyDescent="0.4">
      <c r="A26" s="10"/>
      <c r="B26" s="3">
        <v>2040</v>
      </c>
      <c r="C26" s="10">
        <f>発電電力量!B6/eELE!B$12*EMF!A$2</f>
        <v>121.81524801203187</v>
      </c>
      <c r="D26">
        <f>発電電力量!C6/eELE!C$12*EMF!B$2</f>
        <v>0</v>
      </c>
      <c r="E26">
        <f>発電電力量!D6/eELE!D$12*EMF!C$2</f>
        <v>12.697063412589273</v>
      </c>
      <c r="F26">
        <f>発電電力量!E6/eELE!E$12*EMF!D$2</f>
        <v>0</v>
      </c>
      <c r="G26">
        <f>発電電力量!F6/eELE!F$12*EMF!E$2</f>
        <v>72.316335059266507</v>
      </c>
      <c r="H26">
        <f>発電電力量!G6/eELE!G$12*EMF!F$2</f>
        <v>0.90863092262353973</v>
      </c>
      <c r="I26">
        <f>発電電力量!H6/eELE!H$12*EMF!G$2</f>
        <v>0</v>
      </c>
      <c r="J26">
        <f>発電電力量!I6/eELE!I$12*EMF!H$2</f>
        <v>0</v>
      </c>
      <c r="K26">
        <f>発電電力量!J6/eELE!J$12*EMF!I$2</f>
        <v>-327.31916075063049</v>
      </c>
      <c r="L26">
        <f>発電電力量!K6/eELE!K$12*EMF!J$2</f>
        <v>0</v>
      </c>
      <c r="M26">
        <f>発電電力量!L6/eELE!L$12*EMF!K$2</f>
        <v>0</v>
      </c>
      <c r="N26">
        <f>発電電力量!M6/eELE!M$12*EMF!L$2</f>
        <v>0</v>
      </c>
      <c r="O26">
        <f>発電電力量!N6/eELE!N$12*EMF!M$2</f>
        <v>0</v>
      </c>
      <c r="P26" s="3">
        <f t="shared" si="2"/>
        <v>-119.58188334411929</v>
      </c>
      <c r="Q26" s="10">
        <f>発電電力量!O6/eELE!B$12*EMF!A$2</f>
        <v>129.48060669000398</v>
      </c>
      <c r="R26">
        <f>発電電力量!P6/eELE!C$12*EMF!B$2</f>
        <v>0</v>
      </c>
      <c r="S26">
        <f>発電電力量!Q6/eELE!D$12*EMF!C$2</f>
        <v>13.49604011544703</v>
      </c>
      <c r="T26">
        <f>発電電力量!R6/eELE!E$12*EMF!D$2</f>
        <v>0</v>
      </c>
      <c r="U26">
        <f>発電電力量!S6/eELE!F$12*EMF!E$2</f>
        <v>76.866920109595625</v>
      </c>
      <c r="V26">
        <f>発電電力量!T6/eELE!G$12*EMF!F$2</f>
        <v>0.96580752441577356</v>
      </c>
      <c r="W26">
        <f>発電電力量!U6/eELE!H$12*EMF!G$2</f>
        <v>0</v>
      </c>
      <c r="X26">
        <f>発電電力量!V6/eELE!I$12*EMF!H$2</f>
        <v>0</v>
      </c>
      <c r="Y26">
        <f>発電電力量!W6/eELE!J$12*EMF!I$2</f>
        <v>-77.314684339878809</v>
      </c>
      <c r="Z26">
        <f>発電電力量!X6/eELE!K$12*EMF!J$2</f>
        <v>0</v>
      </c>
      <c r="AA26">
        <f>発電電力量!Y6/eELE!L$12*EMF!K$2</f>
        <v>0</v>
      </c>
      <c r="AB26">
        <f>発電電力量!Z6/eELE!M$12*EMF!L$2</f>
        <v>0</v>
      </c>
      <c r="AC26">
        <f>発電電力量!AA6/eELE!N$12*EMF!M$2</f>
        <v>0</v>
      </c>
      <c r="AD26" s="3">
        <f t="shared" si="3"/>
        <v>143.49469009958364</v>
      </c>
    </row>
    <row r="27" spans="1:30" x14ac:dyDescent="0.4">
      <c r="A27" s="10"/>
      <c r="B27" s="3">
        <v>2050</v>
      </c>
      <c r="C27" s="10">
        <f>発電電力量!B7/eELE!B$12*EMF!A$2</f>
        <v>0</v>
      </c>
      <c r="D27">
        <f>発電電力量!C7/eELE!C$12*EMF!B$2</f>
        <v>0</v>
      </c>
      <c r="E27">
        <f>発電電力量!D7/eELE!D$12*EMF!C$2</f>
        <v>0</v>
      </c>
      <c r="F27">
        <f>発電電力量!E7/eELE!E$12*EMF!D$2</f>
        <v>0</v>
      </c>
      <c r="G27">
        <f>発電電力量!F7/eELE!F$12*EMF!E$2</f>
        <v>0</v>
      </c>
      <c r="H27">
        <f>発電電力量!G7/eELE!G$12*EMF!F$2</f>
        <v>1.3954828306316243</v>
      </c>
      <c r="I27">
        <f>発電電力量!H7/eELE!H$12*EMF!G$2</f>
        <v>0</v>
      </c>
      <c r="J27">
        <f>発電電力量!I7/eELE!I$12*EMF!H$2</f>
        <v>0</v>
      </c>
      <c r="K27">
        <f>発電電力量!J7/eELE!J$12*EMF!I$2</f>
        <v>-502.6994543014311</v>
      </c>
      <c r="L27">
        <f>発電電力量!K7/eELE!K$12*EMF!J$2</f>
        <v>0</v>
      </c>
      <c r="M27">
        <f>発電電力量!L7/eELE!L$12*EMF!K$2</f>
        <v>0</v>
      </c>
      <c r="N27">
        <f>発電電力量!M7/eELE!M$12*EMF!L$2</f>
        <v>0</v>
      </c>
      <c r="O27">
        <f>発電電力量!N7/eELE!N$12*EMF!M$2</f>
        <v>0</v>
      </c>
      <c r="P27" s="3">
        <f t="shared" si="2"/>
        <v>-501.30397147079947</v>
      </c>
      <c r="Q27" s="10">
        <f>発電電力量!O7/eELE!B$12*EMF!A$2</f>
        <v>0</v>
      </c>
      <c r="R27">
        <f>発電電力量!P7/eELE!C$12*EMF!B$2</f>
        <v>0</v>
      </c>
      <c r="S27">
        <f>発電電力量!Q7/eELE!D$12*EMF!C$2</f>
        <v>0</v>
      </c>
      <c r="T27">
        <f>発電電力量!R7/eELE!E$12*EMF!D$2</f>
        <v>0</v>
      </c>
      <c r="U27">
        <f>発電電力量!S7/eELE!F$12*EMF!E$2</f>
        <v>0</v>
      </c>
      <c r="V27">
        <f>発電電力量!T7/eELE!G$12*EMF!F$2</f>
        <v>1.5588522327629672</v>
      </c>
      <c r="W27">
        <f>発電電力量!U7/eELE!H$12*EMF!G$2</f>
        <v>0</v>
      </c>
      <c r="X27">
        <f>発電電力量!V7/eELE!I$12*EMF!H$2</f>
        <v>0</v>
      </c>
      <c r="Y27">
        <f>発電電力量!W7/eELE!J$12*EMF!I$2</f>
        <v>-124.78901360961041</v>
      </c>
      <c r="Z27">
        <f>発電電力量!X7/eELE!K$12*EMF!J$2</f>
        <v>0</v>
      </c>
      <c r="AA27">
        <f>発電電力量!Y7/eELE!L$12*EMF!K$2</f>
        <v>0</v>
      </c>
      <c r="AB27">
        <f>発電電力量!Z7/eELE!M$12*EMF!L$2</f>
        <v>0</v>
      </c>
      <c r="AC27">
        <f>発電電力量!AA7/eELE!N$12*EMF!M$2</f>
        <v>0</v>
      </c>
      <c r="AD27" s="3">
        <f t="shared" si="3"/>
        <v>-123.23016137684743</v>
      </c>
    </row>
    <row r="28" spans="1:30" x14ac:dyDescent="0.4">
      <c r="A28" s="10" t="s">
        <v>73</v>
      </c>
      <c r="B28">
        <v>2010</v>
      </c>
      <c r="C28" s="10"/>
      <c r="P28" s="3">
        <f>Emissions!B3</f>
        <v>28.775119328906975</v>
      </c>
      <c r="Q28" s="10"/>
      <c r="AD28" s="3">
        <f>Emissions!C3</f>
        <v>28.775119328906975</v>
      </c>
    </row>
    <row r="29" spans="1:30" x14ac:dyDescent="0.4">
      <c r="A29" s="10"/>
      <c r="B29" s="3">
        <v>2020</v>
      </c>
      <c r="C29" s="10"/>
      <c r="P29" s="3">
        <f>Emissions!B13</f>
        <v>25.99212785621209</v>
      </c>
      <c r="Q29" s="10"/>
      <c r="AD29" s="3">
        <f>Emissions!C13</f>
        <v>25.99212785621209</v>
      </c>
    </row>
    <row r="30" spans="1:30" x14ac:dyDescent="0.4">
      <c r="A30" s="10"/>
      <c r="B30" s="3">
        <v>2030</v>
      </c>
      <c r="C30" s="10"/>
      <c r="P30" s="3">
        <f>Emissions!B23</f>
        <v>24.867314415682454</v>
      </c>
      <c r="Q30" s="10"/>
      <c r="AD30" s="3">
        <f>Emissions!C23</f>
        <v>24.867314415682454</v>
      </c>
    </row>
    <row r="31" spans="1:30" x14ac:dyDescent="0.4">
      <c r="A31" s="10"/>
      <c r="B31" s="3">
        <v>2040</v>
      </c>
      <c r="C31" s="10"/>
      <c r="P31" s="3">
        <f>Emissions!B33</f>
        <v>23.742500975152865</v>
      </c>
      <c r="Q31" s="10"/>
      <c r="AD31" s="3">
        <f>Emissions!C33</f>
        <v>23.742500975152865</v>
      </c>
    </row>
    <row r="32" spans="1:30" x14ac:dyDescent="0.4">
      <c r="A32" s="10"/>
      <c r="B32" s="3">
        <v>2050</v>
      </c>
      <c r="C32" s="10"/>
      <c r="P32" s="3">
        <f>Emissions!B43</f>
        <v>22.617687534623279</v>
      </c>
      <c r="Q32" s="10"/>
      <c r="AD32" s="3">
        <f>Emissions!C43</f>
        <v>22.617687534623279</v>
      </c>
    </row>
    <row r="33" spans="1:30" x14ac:dyDescent="0.4">
      <c r="A33" s="10" t="s">
        <v>74</v>
      </c>
      <c r="B33">
        <v>2010</v>
      </c>
      <c r="C33" s="10"/>
      <c r="P33" s="3">
        <f>Emissions!D3</f>
        <v>29.46362437612942</v>
      </c>
      <c r="Q33" s="10"/>
      <c r="AD33" s="3">
        <f>Emissions!E3</f>
        <v>29.46362437612942</v>
      </c>
    </row>
    <row r="34" spans="1:30" x14ac:dyDescent="0.4">
      <c r="A34" s="10"/>
      <c r="B34" s="3">
        <v>2020</v>
      </c>
      <c r="C34" s="10"/>
      <c r="P34" s="3">
        <f>Emissions!D13</f>
        <v>31.085649151718691</v>
      </c>
      <c r="Q34" s="10"/>
      <c r="AD34" s="3">
        <f>Emissions!E13</f>
        <v>31.085649151718691</v>
      </c>
    </row>
    <row r="35" spans="1:30" x14ac:dyDescent="0.4">
      <c r="A35" s="10"/>
      <c r="B35" s="3">
        <v>2030</v>
      </c>
      <c r="C35" s="10"/>
      <c r="P35" s="3">
        <f>Emissions!D23</f>
        <v>29.740412772193682</v>
      </c>
      <c r="Q35" s="10"/>
      <c r="AD35" s="3">
        <f>Emissions!E23</f>
        <v>29.740412772193682</v>
      </c>
    </row>
    <row r="36" spans="1:30" x14ac:dyDescent="0.4">
      <c r="A36" s="10"/>
      <c r="B36" s="3">
        <v>2040</v>
      </c>
      <c r="C36" s="10"/>
      <c r="P36" s="3">
        <f>Emissions!D33</f>
        <v>28.395176392668731</v>
      </c>
      <c r="Q36" s="10"/>
      <c r="AD36" s="3">
        <f>Emissions!E33</f>
        <v>28.395176392668731</v>
      </c>
    </row>
    <row r="37" spans="1:30" x14ac:dyDescent="0.4">
      <c r="A37" s="10"/>
      <c r="B37" s="3">
        <v>2050</v>
      </c>
      <c r="C37" s="10"/>
      <c r="P37" s="3">
        <f>Emissions!D43</f>
        <v>27.049940013143782</v>
      </c>
      <c r="Q37" s="10"/>
      <c r="AD37" s="3">
        <f>Emissions!E43</f>
        <v>27.049940013143782</v>
      </c>
    </row>
    <row r="38" spans="1:30" x14ac:dyDescent="0.4">
      <c r="A38" s="10" t="s">
        <v>75</v>
      </c>
      <c r="B38">
        <v>2010</v>
      </c>
      <c r="C38" s="10"/>
      <c r="P38" s="3">
        <f>Emissions!$F$3</f>
        <v>-54.3</v>
      </c>
      <c r="Q38" s="10"/>
      <c r="AD38" s="3">
        <f>Emissions!$F$3</f>
        <v>-54.3</v>
      </c>
    </row>
    <row r="39" spans="1:30" x14ac:dyDescent="0.4">
      <c r="A39" s="10"/>
      <c r="B39" s="3">
        <v>2020</v>
      </c>
      <c r="C39" s="10"/>
      <c r="P39" s="3">
        <f>Emissions!$F$3</f>
        <v>-54.3</v>
      </c>
      <c r="Q39" s="10"/>
      <c r="AD39" s="3">
        <f>Emissions!$F$3</f>
        <v>-54.3</v>
      </c>
    </row>
    <row r="40" spans="1:30" x14ac:dyDescent="0.4">
      <c r="A40" s="10"/>
      <c r="B40" s="3">
        <v>2030</v>
      </c>
      <c r="C40" s="10"/>
      <c r="P40" s="3">
        <f>Emissions!$F$3</f>
        <v>-54.3</v>
      </c>
      <c r="Q40" s="10"/>
      <c r="AD40" s="3">
        <f>Emissions!$F$3</f>
        <v>-54.3</v>
      </c>
    </row>
    <row r="41" spans="1:30" x14ac:dyDescent="0.4">
      <c r="A41" s="10"/>
      <c r="B41" s="3">
        <v>2040</v>
      </c>
      <c r="C41" s="10"/>
      <c r="P41" s="3">
        <f>Emissions!$F$3</f>
        <v>-54.3</v>
      </c>
      <c r="Q41" s="10"/>
      <c r="AD41" s="3">
        <f>Emissions!$F$3</f>
        <v>-54.3</v>
      </c>
    </row>
    <row r="42" spans="1:30" x14ac:dyDescent="0.4">
      <c r="A42" s="10"/>
      <c r="B42" s="3">
        <v>2050</v>
      </c>
      <c r="C42" s="10"/>
      <c r="P42" s="3">
        <f>Emissions!$F$3</f>
        <v>-54.3</v>
      </c>
      <c r="Q42" s="10"/>
      <c r="AD42" s="3">
        <f>Emissions!$F$3</f>
        <v>-54.3</v>
      </c>
    </row>
    <row r="43" spans="1:30" x14ac:dyDescent="0.4">
      <c r="A43" s="10" t="s">
        <v>28</v>
      </c>
      <c r="B43">
        <v>2010</v>
      </c>
      <c r="C43" s="10">
        <f>SUM(C3,C8,C13,C18,C23,C28,C33,C38)</f>
        <v>437.18850316692556</v>
      </c>
      <c r="D43">
        <f t="shared" ref="D43:AC43" si="10">SUM(D3,D8,D13,D18,D23,D28,D33,D38)</f>
        <v>0</v>
      </c>
      <c r="E43">
        <f t="shared" si="10"/>
        <v>444.43031598097127</v>
      </c>
      <c r="F43">
        <f t="shared" si="10"/>
        <v>0</v>
      </c>
      <c r="G43">
        <f t="shared" si="10"/>
        <v>176.91658111172131</v>
      </c>
      <c r="H43">
        <f t="shared" si="10"/>
        <v>0</v>
      </c>
      <c r="I43">
        <f t="shared" si="10"/>
        <v>0</v>
      </c>
      <c r="J43">
        <f t="shared" si="10"/>
        <v>0</v>
      </c>
      <c r="K43">
        <f t="shared" si="10"/>
        <v>0</v>
      </c>
      <c r="L43">
        <f t="shared" si="10"/>
        <v>0</v>
      </c>
      <c r="M43">
        <f t="shared" si="10"/>
        <v>0</v>
      </c>
      <c r="N43">
        <f t="shared" si="10"/>
        <v>0</v>
      </c>
      <c r="O43">
        <f t="shared" si="10"/>
        <v>0</v>
      </c>
      <c r="P43" s="3">
        <f t="shared" si="10"/>
        <v>1062.4741439646548</v>
      </c>
      <c r="Q43" s="10">
        <f t="shared" si="10"/>
        <v>437.18850316692556</v>
      </c>
      <c r="R43">
        <f t="shared" si="10"/>
        <v>0</v>
      </c>
      <c r="S43">
        <f t="shared" si="10"/>
        <v>444.43031598097127</v>
      </c>
      <c r="T43">
        <f t="shared" si="10"/>
        <v>0</v>
      </c>
      <c r="U43">
        <f t="shared" si="10"/>
        <v>176.91658111172131</v>
      </c>
      <c r="V43">
        <f t="shared" si="10"/>
        <v>0</v>
      </c>
      <c r="W43">
        <f t="shared" si="10"/>
        <v>0</v>
      </c>
      <c r="X43">
        <f t="shared" si="10"/>
        <v>0</v>
      </c>
      <c r="Y43">
        <f t="shared" si="10"/>
        <v>0</v>
      </c>
      <c r="Z43">
        <f t="shared" si="10"/>
        <v>0</v>
      </c>
      <c r="AA43">
        <f t="shared" si="10"/>
        <v>0</v>
      </c>
      <c r="AB43">
        <f t="shared" si="10"/>
        <v>0</v>
      </c>
      <c r="AC43">
        <f t="shared" si="10"/>
        <v>0</v>
      </c>
      <c r="AD43" s="3">
        <f>SUM(AD3,AD8,AD13,AD18,AD23,AD28,AD33,AD38)</f>
        <v>1062.4741439646548</v>
      </c>
    </row>
    <row r="44" spans="1:30" x14ac:dyDescent="0.4">
      <c r="A44" s="10"/>
      <c r="B44">
        <v>2020</v>
      </c>
      <c r="C44" s="10">
        <f t="shared" ref="C44:AD44" si="11">SUM(C4,C9,C14,C19,C24,C29,C34,C39)</f>
        <v>397.28773460765638</v>
      </c>
      <c r="D44">
        <f t="shared" si="11"/>
        <v>0</v>
      </c>
      <c r="E44">
        <f t="shared" si="11"/>
        <v>350.63335158894984</v>
      </c>
      <c r="F44">
        <f t="shared" si="11"/>
        <v>0</v>
      </c>
      <c r="G44">
        <f t="shared" si="11"/>
        <v>219.76356327988472</v>
      </c>
      <c r="H44">
        <f t="shared" si="11"/>
        <v>0</v>
      </c>
      <c r="I44">
        <f t="shared" si="11"/>
        <v>0</v>
      </c>
      <c r="J44">
        <f t="shared" si="11"/>
        <v>0</v>
      </c>
      <c r="K44">
        <f t="shared" si="11"/>
        <v>0</v>
      </c>
      <c r="L44">
        <f t="shared" si="11"/>
        <v>0</v>
      </c>
      <c r="M44">
        <f t="shared" si="11"/>
        <v>0</v>
      </c>
      <c r="N44">
        <f t="shared" si="11"/>
        <v>0</v>
      </c>
      <c r="O44">
        <f t="shared" si="11"/>
        <v>0</v>
      </c>
      <c r="P44" s="3">
        <f t="shared" si="11"/>
        <v>970.46242648442171</v>
      </c>
      <c r="Q44" s="10">
        <f t="shared" si="11"/>
        <v>397.28773460765638</v>
      </c>
      <c r="R44">
        <f t="shared" si="11"/>
        <v>0</v>
      </c>
      <c r="S44">
        <f t="shared" si="11"/>
        <v>350.63335158894984</v>
      </c>
      <c r="T44">
        <f t="shared" si="11"/>
        <v>0</v>
      </c>
      <c r="U44">
        <f t="shared" si="11"/>
        <v>219.76356327988472</v>
      </c>
      <c r="V44">
        <f t="shared" si="11"/>
        <v>0</v>
      </c>
      <c r="W44">
        <f t="shared" si="11"/>
        <v>0</v>
      </c>
      <c r="X44">
        <f t="shared" si="11"/>
        <v>0</v>
      </c>
      <c r="Y44">
        <f t="shared" si="11"/>
        <v>0</v>
      </c>
      <c r="Z44">
        <f t="shared" si="11"/>
        <v>0</v>
      </c>
      <c r="AA44">
        <f t="shared" si="11"/>
        <v>0</v>
      </c>
      <c r="AB44">
        <f t="shared" si="11"/>
        <v>0</v>
      </c>
      <c r="AC44">
        <f t="shared" si="11"/>
        <v>0</v>
      </c>
      <c r="AD44" s="3">
        <f t="shared" si="11"/>
        <v>970.46242648442171</v>
      </c>
    </row>
    <row r="45" spans="1:30" x14ac:dyDescent="0.4">
      <c r="A45" s="10"/>
      <c r="B45">
        <v>2030</v>
      </c>
      <c r="C45" s="10">
        <f t="shared" ref="C45:AD45" si="12">SUM(C5,C10,C15,C20,C25,C30,C35,C40)</f>
        <v>329.25453546750538</v>
      </c>
      <c r="D45">
        <f t="shared" si="12"/>
        <v>0</v>
      </c>
      <c r="E45">
        <f t="shared" si="12"/>
        <v>215.73308135369282</v>
      </c>
      <c r="F45">
        <f t="shared" si="12"/>
        <v>0</v>
      </c>
      <c r="G45">
        <f t="shared" si="12"/>
        <v>180.73902874164591</v>
      </c>
      <c r="H45">
        <f t="shared" si="12"/>
        <v>0.41077128467846225</v>
      </c>
      <c r="I45">
        <f t="shared" si="12"/>
        <v>0</v>
      </c>
      <c r="J45">
        <f t="shared" si="12"/>
        <v>0</v>
      </c>
      <c r="K45">
        <f t="shared" si="12"/>
        <v>-147.97351577381914</v>
      </c>
      <c r="L45">
        <f t="shared" si="12"/>
        <v>0</v>
      </c>
      <c r="M45">
        <f t="shared" si="12"/>
        <v>0</v>
      </c>
      <c r="N45">
        <f t="shared" si="12"/>
        <v>0</v>
      </c>
      <c r="O45">
        <f t="shared" si="12"/>
        <v>0</v>
      </c>
      <c r="P45" s="3">
        <f t="shared" si="12"/>
        <v>578.47162826157955</v>
      </c>
      <c r="Q45" s="10">
        <f t="shared" si="12"/>
        <v>338.43454744574643</v>
      </c>
      <c r="R45">
        <f t="shared" si="12"/>
        <v>0</v>
      </c>
      <c r="S45">
        <f t="shared" si="12"/>
        <v>218.88919903868748</v>
      </c>
      <c r="T45">
        <f t="shared" si="12"/>
        <v>0</v>
      </c>
      <c r="U45">
        <f t="shared" si="12"/>
        <v>185.7369739492122</v>
      </c>
      <c r="V45">
        <f t="shared" si="12"/>
        <v>0.42157080636323746</v>
      </c>
      <c r="W45">
        <f t="shared" si="12"/>
        <v>0</v>
      </c>
      <c r="X45">
        <f t="shared" si="12"/>
        <v>0</v>
      </c>
      <c r="Y45">
        <f t="shared" si="12"/>
        <v>-33.747525254162909</v>
      </c>
      <c r="Z45">
        <f t="shared" si="12"/>
        <v>0</v>
      </c>
      <c r="AA45">
        <f t="shared" si="12"/>
        <v>0</v>
      </c>
      <c r="AB45">
        <f t="shared" si="12"/>
        <v>0</v>
      </c>
      <c r="AC45">
        <f t="shared" si="12"/>
        <v>0</v>
      </c>
      <c r="AD45" s="3">
        <f t="shared" si="12"/>
        <v>710.04249317372273</v>
      </c>
    </row>
    <row r="46" spans="1:30" x14ac:dyDescent="0.4">
      <c r="A46" s="10"/>
      <c r="B46">
        <v>2040</v>
      </c>
      <c r="C46" s="10">
        <f t="shared" ref="C46:AD46" si="13">SUM(C6,C11,C16,C21,C26,C31,C36,C41)</f>
        <v>211.15060430040404</v>
      </c>
      <c r="D46">
        <f t="shared" si="13"/>
        <v>0</v>
      </c>
      <c r="E46">
        <f t="shared" si="13"/>
        <v>99.330127833630243</v>
      </c>
      <c r="F46">
        <f t="shared" si="13"/>
        <v>0</v>
      </c>
      <c r="G46">
        <f t="shared" si="13"/>
        <v>109.8681659213569</v>
      </c>
      <c r="H46">
        <f t="shared" si="13"/>
        <v>0.90863092262353973</v>
      </c>
      <c r="I46">
        <f t="shared" si="13"/>
        <v>0</v>
      </c>
      <c r="J46">
        <f t="shared" si="13"/>
        <v>0</v>
      </c>
      <c r="K46">
        <f t="shared" si="13"/>
        <v>-327.31916075063049</v>
      </c>
      <c r="L46">
        <f t="shared" si="13"/>
        <v>0</v>
      </c>
      <c r="M46">
        <f t="shared" si="13"/>
        <v>0</v>
      </c>
      <c r="N46">
        <f t="shared" si="13"/>
        <v>0</v>
      </c>
      <c r="O46">
        <f t="shared" si="13"/>
        <v>0</v>
      </c>
      <c r="P46" s="3">
        <f t="shared" si="13"/>
        <v>91.776045595205815</v>
      </c>
      <c r="Q46" s="10">
        <f t="shared" si="13"/>
        <v>222.44697473229576</v>
      </c>
      <c r="R46">
        <f t="shared" si="13"/>
        <v>0</v>
      </c>
      <c r="S46">
        <f t="shared" si="13"/>
        <v>102.86411403807469</v>
      </c>
      <c r="T46">
        <f t="shared" si="13"/>
        <v>0</v>
      </c>
      <c r="U46">
        <f t="shared" si="13"/>
        <v>117.44821839772705</v>
      </c>
      <c r="V46">
        <f t="shared" si="13"/>
        <v>0.96580752441577356</v>
      </c>
      <c r="W46">
        <f t="shared" si="13"/>
        <v>0</v>
      </c>
      <c r="X46">
        <f t="shared" si="13"/>
        <v>0</v>
      </c>
      <c r="Y46">
        <f t="shared" si="13"/>
        <v>-77.314684339878809</v>
      </c>
      <c r="Z46">
        <f t="shared" si="13"/>
        <v>0</v>
      </c>
      <c r="AA46">
        <f t="shared" si="13"/>
        <v>0</v>
      </c>
      <c r="AB46">
        <f t="shared" si="13"/>
        <v>0</v>
      </c>
      <c r="AC46">
        <f t="shared" si="13"/>
        <v>0</v>
      </c>
      <c r="AD46" s="3">
        <f t="shared" si="13"/>
        <v>364.24810772045618</v>
      </c>
    </row>
    <row r="47" spans="1:30" x14ac:dyDescent="0.4">
      <c r="A47" s="9"/>
      <c r="B47" s="5">
        <v>2050</v>
      </c>
      <c r="C47" s="9">
        <f t="shared" ref="C47:AD47" si="14">SUM(C7,C12,C17,C22,C27,C32,C37,C42)</f>
        <v>75.766181942489425</v>
      </c>
      <c r="D47" s="5">
        <f t="shared" si="14"/>
        <v>0</v>
      </c>
      <c r="E47" s="5">
        <f t="shared" si="14"/>
        <v>6.1649125503111692</v>
      </c>
      <c r="F47" s="5">
        <f t="shared" si="14"/>
        <v>0</v>
      </c>
      <c r="G47" s="5">
        <f t="shared" si="14"/>
        <v>26.579647173925899</v>
      </c>
      <c r="H47" s="5">
        <f t="shared" si="14"/>
        <v>1.3954828306316243</v>
      </c>
      <c r="I47" s="5">
        <f t="shared" si="14"/>
        <v>0</v>
      </c>
      <c r="J47" s="5">
        <f t="shared" si="14"/>
        <v>0</v>
      </c>
      <c r="K47" s="5">
        <f t="shared" si="14"/>
        <v>-502.6994543014311</v>
      </c>
      <c r="L47" s="5">
        <f t="shared" si="14"/>
        <v>0</v>
      </c>
      <c r="M47" s="5">
        <f t="shared" si="14"/>
        <v>0</v>
      </c>
      <c r="N47" s="5">
        <f t="shared" si="14"/>
        <v>0</v>
      </c>
      <c r="O47" s="5">
        <f t="shared" si="14"/>
        <v>0</v>
      </c>
      <c r="P47" s="7">
        <f t="shared" si="14"/>
        <v>-397.42560225630592</v>
      </c>
      <c r="Q47" s="9">
        <f t="shared" si="14"/>
        <v>75.766181942489425</v>
      </c>
      <c r="R47" s="5">
        <f t="shared" si="14"/>
        <v>0</v>
      </c>
      <c r="S47" s="5">
        <f t="shared" si="14"/>
        <v>6.1649125503111692</v>
      </c>
      <c r="T47" s="5">
        <f t="shared" si="14"/>
        <v>0</v>
      </c>
      <c r="U47" s="5">
        <f t="shared" si="14"/>
        <v>30.925642140981786</v>
      </c>
      <c r="V47" s="5">
        <f t="shared" si="14"/>
        <v>1.5588522327629672</v>
      </c>
      <c r="W47" s="5">
        <f t="shared" si="14"/>
        <v>0</v>
      </c>
      <c r="X47" s="5">
        <f t="shared" si="14"/>
        <v>0</v>
      </c>
      <c r="Y47" s="5">
        <f t="shared" si="14"/>
        <v>-124.78901360961041</v>
      </c>
      <c r="Z47" s="5">
        <f t="shared" si="14"/>
        <v>0</v>
      </c>
      <c r="AA47" s="5">
        <f t="shared" si="14"/>
        <v>0</v>
      </c>
      <c r="AB47" s="5">
        <f t="shared" si="14"/>
        <v>0</v>
      </c>
      <c r="AC47" s="5">
        <f t="shared" si="14"/>
        <v>0</v>
      </c>
      <c r="AD47" s="7">
        <f t="shared" si="14"/>
        <v>-15.00579719529798</v>
      </c>
    </row>
  </sheetData>
  <mergeCells count="2">
    <mergeCell ref="C1:P1"/>
    <mergeCell ref="Q1:AD1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3C506-0CAE-420D-9102-F4E7E5F88D99}">
  <dimension ref="A1:B42"/>
  <sheetViews>
    <sheetView workbookViewId="0">
      <selection activeCell="F15" sqref="F15"/>
    </sheetView>
  </sheetViews>
  <sheetFormatPr defaultColWidth="10" defaultRowHeight="18.75" x14ac:dyDescent="0.4"/>
  <cols>
    <col min="1" max="1" width="10" style="13"/>
    <col min="2" max="2" width="12.875" style="13" customWidth="1"/>
    <col min="3" max="16384" width="10" style="13"/>
  </cols>
  <sheetData>
    <row r="1" spans="1:2" x14ac:dyDescent="0.4">
      <c r="A1" s="13" t="s">
        <v>29</v>
      </c>
      <c r="B1" s="13" t="s">
        <v>31</v>
      </c>
    </row>
    <row r="2" spans="1:2" x14ac:dyDescent="0.4">
      <c r="A2" s="13">
        <v>2010</v>
      </c>
      <c r="B2" s="13">
        <v>1.8290999999999999</v>
      </c>
    </row>
    <row r="3" spans="1:2" x14ac:dyDescent="0.4">
      <c r="A3" s="13">
        <v>2011</v>
      </c>
      <c r="B3" s="13">
        <v>1.84255172981084</v>
      </c>
    </row>
    <row r="4" spans="1:2" x14ac:dyDescent="0.4">
      <c r="A4" s="13">
        <v>2012</v>
      </c>
      <c r="B4" s="13">
        <v>1.8560844157716301</v>
      </c>
    </row>
    <row r="5" spans="1:2" x14ac:dyDescent="0.4">
      <c r="A5" s="13">
        <v>2013</v>
      </c>
      <c r="B5" s="13">
        <v>1.86970067145606</v>
      </c>
    </row>
    <row r="6" spans="1:2" x14ac:dyDescent="0.4">
      <c r="A6" s="13">
        <v>2014</v>
      </c>
      <c r="B6" s="13">
        <v>1.88340306051096</v>
      </c>
    </row>
    <row r="7" spans="1:2" x14ac:dyDescent="0.4">
      <c r="A7" s="13">
        <v>2015</v>
      </c>
      <c r="B7" s="13">
        <v>1.8971942330291101</v>
      </c>
    </row>
    <row r="8" spans="1:2" x14ac:dyDescent="0.4">
      <c r="A8" s="13">
        <v>2016</v>
      </c>
      <c r="B8" s="13">
        <v>1.90451712657732</v>
      </c>
    </row>
    <row r="9" spans="1:2" x14ac:dyDescent="0.4">
      <c r="A9" s="13">
        <v>2017</v>
      </c>
      <c r="B9" s="13">
        <v>1.9118925866193599</v>
      </c>
    </row>
    <row r="10" spans="1:2" x14ac:dyDescent="0.4">
      <c r="A10" s="13">
        <v>2018</v>
      </c>
      <c r="B10" s="13">
        <v>1.91932266425757</v>
      </c>
    </row>
    <row r="11" spans="1:2" x14ac:dyDescent="0.4">
      <c r="A11" s="13">
        <v>2019</v>
      </c>
      <c r="B11" s="13">
        <v>1.92680944811888</v>
      </c>
    </row>
    <row r="12" spans="1:2" x14ac:dyDescent="0.4">
      <c r="A12" s="13">
        <v>2020</v>
      </c>
      <c r="B12" s="13">
        <v>1.9343550010106301</v>
      </c>
    </row>
    <row r="13" spans="1:2" x14ac:dyDescent="0.4">
      <c r="A13" s="13">
        <v>2021</v>
      </c>
      <c r="B13" s="13">
        <v>1.9404369264602701</v>
      </c>
    </row>
    <row r="14" spans="1:2" x14ac:dyDescent="0.4">
      <c r="A14" s="13">
        <v>2022</v>
      </c>
      <c r="B14" s="13">
        <v>1.9466206595307201</v>
      </c>
    </row>
    <row r="15" spans="1:2" x14ac:dyDescent="0.4">
      <c r="A15" s="13">
        <v>2023</v>
      </c>
      <c r="B15" s="13">
        <v>1.95290894128753</v>
      </c>
    </row>
    <row r="16" spans="1:2" x14ac:dyDescent="0.4">
      <c r="A16" s="13">
        <v>2024</v>
      </c>
      <c r="B16" s="13">
        <v>1.95930451880223</v>
      </c>
    </row>
    <row r="17" spans="1:2" x14ac:dyDescent="0.4">
      <c r="A17" s="13">
        <v>2025</v>
      </c>
      <c r="B17" s="13">
        <v>1.9658101622082</v>
      </c>
    </row>
    <row r="18" spans="1:2" x14ac:dyDescent="0.4">
      <c r="A18" s="13">
        <v>2026</v>
      </c>
      <c r="B18" s="13">
        <v>1.9687772036618301</v>
      </c>
    </row>
    <row r="19" spans="1:2" x14ac:dyDescent="0.4">
      <c r="A19" s="13">
        <v>2027</v>
      </c>
      <c r="B19" s="13">
        <v>1.9718573012510701</v>
      </c>
    </row>
    <row r="20" spans="1:2" x14ac:dyDescent="0.4">
      <c r="A20" s="13">
        <v>2028</v>
      </c>
      <c r="B20" s="13">
        <v>1.97505257765538</v>
      </c>
    </row>
    <row r="21" spans="1:2" x14ac:dyDescent="0.4">
      <c r="A21" s="13">
        <v>2029</v>
      </c>
      <c r="B21" s="13">
        <v>1.97836513237384</v>
      </c>
    </row>
    <row r="22" spans="1:2" x14ac:dyDescent="0.4">
      <c r="A22" s="13">
        <v>2030</v>
      </c>
      <c r="B22" s="13">
        <v>1.9817971063443101</v>
      </c>
    </row>
    <row r="23" spans="1:2" x14ac:dyDescent="0.4">
      <c r="A23" s="13">
        <v>2031</v>
      </c>
      <c r="B23" s="13">
        <v>1.9796629558919501</v>
      </c>
    </row>
    <row r="24" spans="1:2" x14ac:dyDescent="0.4">
      <c r="A24" s="13">
        <v>2032</v>
      </c>
      <c r="B24" s="13">
        <v>1.9776463771528501</v>
      </c>
    </row>
    <row r="25" spans="1:2" x14ac:dyDescent="0.4">
      <c r="A25" s="13">
        <v>2033</v>
      </c>
      <c r="B25" s="13">
        <v>1.9757482913245501</v>
      </c>
    </row>
    <row r="26" spans="1:2" x14ac:dyDescent="0.4">
      <c r="A26" s="13">
        <v>2034</v>
      </c>
      <c r="B26" s="13">
        <v>1.97396964031083</v>
      </c>
    </row>
    <row r="27" spans="1:2" x14ac:dyDescent="0.4">
      <c r="A27" s="13">
        <v>2035</v>
      </c>
      <c r="B27" s="13">
        <v>1.97231135433044</v>
      </c>
    </row>
    <row r="28" spans="1:2" x14ac:dyDescent="0.4">
      <c r="A28" s="13">
        <v>2036</v>
      </c>
      <c r="B28" s="13">
        <v>1.9660943839543801</v>
      </c>
    </row>
    <row r="29" spans="1:2" x14ac:dyDescent="0.4">
      <c r="A29" s="13">
        <v>2037</v>
      </c>
      <c r="B29" s="13">
        <v>1.96004051696549</v>
      </c>
    </row>
    <row r="30" spans="1:2" x14ac:dyDescent="0.4">
      <c r="A30" s="13">
        <v>2038</v>
      </c>
      <c r="B30" s="13">
        <v>1.9541496091013399</v>
      </c>
    </row>
    <row r="31" spans="1:2" x14ac:dyDescent="0.4">
      <c r="A31" s="13">
        <v>2039</v>
      </c>
      <c r="B31" s="13">
        <v>1.94842158598563</v>
      </c>
    </row>
    <row r="32" spans="1:2" x14ac:dyDescent="0.4">
      <c r="A32" s="13">
        <v>2040</v>
      </c>
      <c r="B32" s="13">
        <v>1.9428563278086799</v>
      </c>
    </row>
    <row r="33" spans="1:2" x14ac:dyDescent="0.4">
      <c r="A33" s="13">
        <v>2041</v>
      </c>
      <c r="B33" s="13">
        <v>1.94226268158768</v>
      </c>
    </row>
    <row r="34" spans="1:2" x14ac:dyDescent="0.4">
      <c r="A34" s="13">
        <v>2042</v>
      </c>
      <c r="B34" s="13">
        <v>1.9417511966660199</v>
      </c>
    </row>
    <row r="35" spans="1:2" x14ac:dyDescent="0.4">
      <c r="A35" s="13">
        <v>2043</v>
      </c>
      <c r="B35" s="13">
        <v>1.9413226273914199</v>
      </c>
    </row>
    <row r="36" spans="1:2" x14ac:dyDescent="0.4">
      <c r="A36" s="13">
        <v>2044</v>
      </c>
      <c r="B36" s="13">
        <v>1.94097773425871</v>
      </c>
    </row>
    <row r="37" spans="1:2" x14ac:dyDescent="0.4">
      <c r="A37" s="13">
        <v>2045</v>
      </c>
      <c r="B37" s="13">
        <v>1.94071727619887</v>
      </c>
    </row>
    <row r="38" spans="1:2" x14ac:dyDescent="0.4">
      <c r="A38" s="13">
        <v>2046</v>
      </c>
      <c r="B38" s="13">
        <v>1.9393333586109001</v>
      </c>
    </row>
    <row r="39" spans="1:2" x14ac:dyDescent="0.4">
      <c r="A39" s="13">
        <v>2047</v>
      </c>
      <c r="B39" s="13">
        <v>1.9380421475133101</v>
      </c>
    </row>
    <row r="40" spans="1:2" x14ac:dyDescent="0.4">
      <c r="A40" s="13">
        <v>2048</v>
      </c>
      <c r="B40" s="13">
        <v>1.93684411362477</v>
      </c>
    </row>
    <row r="41" spans="1:2" x14ac:dyDescent="0.4">
      <c r="A41" s="13">
        <v>2049</v>
      </c>
      <c r="B41" s="13">
        <v>1.9357397233195399</v>
      </c>
    </row>
    <row r="42" spans="1:2" x14ac:dyDescent="0.4">
      <c r="A42" s="13">
        <v>2050</v>
      </c>
      <c r="B42" s="13">
        <v>1.9347294519931899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F1A00-9924-4803-9296-06B9A3124432}">
  <dimension ref="A1:H46"/>
  <sheetViews>
    <sheetView topLeftCell="A22" workbookViewId="0">
      <selection activeCell="C52" sqref="C52"/>
    </sheetView>
  </sheetViews>
  <sheetFormatPr defaultColWidth="10" defaultRowHeight="18.75" x14ac:dyDescent="0.4"/>
  <cols>
    <col min="1" max="1" width="10" style="13"/>
    <col min="2" max="5" width="14.625" style="13" customWidth="1"/>
    <col min="6" max="6" width="14.75" style="13" customWidth="1"/>
    <col min="7" max="7" width="15.625" style="13" customWidth="1"/>
    <col min="8" max="8" width="15.75" style="13" customWidth="1"/>
    <col min="9" max="16384" width="10" style="13"/>
  </cols>
  <sheetData>
    <row r="1" spans="1:8" x14ac:dyDescent="0.4">
      <c r="A1" s="13" t="s">
        <v>29</v>
      </c>
      <c r="B1" s="13" t="s">
        <v>37</v>
      </c>
      <c r="C1" s="13" t="s">
        <v>39</v>
      </c>
      <c r="D1" s="13" t="s">
        <v>40</v>
      </c>
      <c r="F1" s="13" t="s">
        <v>38</v>
      </c>
      <c r="G1" s="13" t="s">
        <v>41</v>
      </c>
      <c r="H1" s="13" t="s">
        <v>42</v>
      </c>
    </row>
    <row r="2" spans="1:8" x14ac:dyDescent="0.4">
      <c r="A2" s="13">
        <v>2010</v>
      </c>
      <c r="B2" s="13">
        <v>5710851.7512680199</v>
      </c>
      <c r="C2" s="13">
        <v>5710851.7512680199</v>
      </c>
      <c r="D2" s="13">
        <v>5710851.7512680199</v>
      </c>
      <c r="F2" s="13">
        <v>127917.537122642</v>
      </c>
      <c r="G2" s="13">
        <v>127917.537122642</v>
      </c>
      <c r="H2" s="13">
        <v>127917.537122642</v>
      </c>
    </row>
    <row r="3" spans="1:8" x14ac:dyDescent="0.4">
      <c r="A3" s="13">
        <v>2011</v>
      </c>
      <c r="B3" s="13">
        <v>5774884.1359159499</v>
      </c>
      <c r="C3" s="13">
        <v>5774884.1359159499</v>
      </c>
      <c r="D3" s="13">
        <v>5774884.1359159499</v>
      </c>
      <c r="F3" s="13">
        <v>127830.198160436</v>
      </c>
      <c r="G3" s="13">
        <v>127830.198160436</v>
      </c>
      <c r="H3" s="13">
        <v>127830.198160436</v>
      </c>
    </row>
    <row r="4" spans="1:8" x14ac:dyDescent="0.4">
      <c r="A4" s="13">
        <v>2012</v>
      </c>
      <c r="B4" s="13">
        <v>5839634.4776151804</v>
      </c>
      <c r="C4" s="13">
        <v>5839634.4776151804</v>
      </c>
      <c r="D4" s="13">
        <v>5839634.4776151804</v>
      </c>
      <c r="F4" s="13">
        <v>127742.918831135</v>
      </c>
      <c r="G4" s="13">
        <v>127742.918831135</v>
      </c>
      <c r="H4" s="13">
        <v>127742.918831135</v>
      </c>
    </row>
    <row r="5" spans="1:8" x14ac:dyDescent="0.4">
      <c r="A5" s="13">
        <v>2013</v>
      </c>
      <c r="B5" s="13">
        <v>5905110.8263911698</v>
      </c>
      <c r="C5" s="13">
        <v>5905110.8263911698</v>
      </c>
      <c r="D5" s="13">
        <v>5905110.8263911698</v>
      </c>
      <c r="F5" s="13">
        <v>127655.699094023</v>
      </c>
      <c r="G5" s="13">
        <v>127655.699094023</v>
      </c>
      <c r="H5" s="13">
        <v>127655.699094023</v>
      </c>
    </row>
    <row r="6" spans="1:8" x14ac:dyDescent="0.4">
      <c r="A6" s="13">
        <v>2014</v>
      </c>
      <c r="B6" s="13">
        <v>5971321.3225295404</v>
      </c>
      <c r="C6" s="13">
        <v>5971321.3225295404</v>
      </c>
      <c r="D6" s="13">
        <v>5971321.3225295404</v>
      </c>
      <c r="F6" s="13">
        <v>127568.538908412</v>
      </c>
      <c r="G6" s="13">
        <v>127568.538908412</v>
      </c>
      <c r="H6" s="13">
        <v>127568.538908412</v>
      </c>
    </row>
    <row r="7" spans="1:8" x14ac:dyDescent="0.4">
      <c r="A7" s="13">
        <v>2015</v>
      </c>
      <c r="B7" s="13">
        <v>6038274.1975881103</v>
      </c>
      <c r="C7" s="13">
        <v>6038274.1975881103</v>
      </c>
      <c r="D7" s="13">
        <v>6038274.1975881103</v>
      </c>
      <c r="F7" s="13">
        <v>127481.43823364101</v>
      </c>
      <c r="G7" s="13">
        <v>127481.43823364101</v>
      </c>
      <c r="H7" s="13">
        <v>127481.43823364101</v>
      </c>
    </row>
    <row r="8" spans="1:8" x14ac:dyDescent="0.4">
      <c r="A8" s="13">
        <v>2016</v>
      </c>
      <c r="B8" s="13">
        <v>6095183.8675616197</v>
      </c>
      <c r="C8" s="13">
        <v>6095183.8675616197</v>
      </c>
      <c r="D8" s="13">
        <v>6095183.8675616197</v>
      </c>
      <c r="F8" s="13">
        <v>127219.143055607</v>
      </c>
      <c r="G8" s="13">
        <v>127219.143055607</v>
      </c>
      <c r="H8" s="13">
        <v>127219.143055607</v>
      </c>
    </row>
    <row r="9" spans="1:8" x14ac:dyDescent="0.4">
      <c r="A9" s="13">
        <v>2017</v>
      </c>
      <c r="B9" s="13">
        <v>6152629.9011434298</v>
      </c>
      <c r="C9" s="13">
        <v>6152629.9011434298</v>
      </c>
      <c r="D9" s="13">
        <v>6152629.9011434298</v>
      </c>
      <c r="F9" s="13">
        <v>126957.387554261</v>
      </c>
      <c r="G9" s="13">
        <v>126957.387554261</v>
      </c>
      <c r="H9" s="13">
        <v>126957.387554261</v>
      </c>
    </row>
    <row r="10" spans="1:8" x14ac:dyDescent="0.4">
      <c r="A10" s="13">
        <v>2018</v>
      </c>
      <c r="B10" s="13">
        <v>6210617.3534660004</v>
      </c>
      <c r="C10" s="13">
        <v>6210617.3534660004</v>
      </c>
      <c r="D10" s="13">
        <v>6210617.3534660004</v>
      </c>
      <c r="F10" s="13">
        <v>126696.17061921</v>
      </c>
      <c r="G10" s="13">
        <v>126696.17061921</v>
      </c>
      <c r="H10" s="13">
        <v>126696.17061921</v>
      </c>
    </row>
    <row r="11" spans="1:8" x14ac:dyDescent="0.4">
      <c r="A11" s="13">
        <v>2019</v>
      </c>
      <c r="B11" s="13">
        <v>6269151.3273055302</v>
      </c>
      <c r="C11" s="13">
        <v>6269151.3273055302</v>
      </c>
      <c r="D11" s="13">
        <v>6269151.3273055302</v>
      </c>
      <c r="F11" s="13">
        <v>126435.491142345</v>
      </c>
      <c r="G11" s="13">
        <v>126435.491142345</v>
      </c>
      <c r="H11" s="13">
        <v>126435.491142345</v>
      </c>
    </row>
    <row r="12" spans="1:8" x14ac:dyDescent="0.4">
      <c r="A12" s="13">
        <v>2020</v>
      </c>
      <c r="B12" s="13">
        <v>6328236.9735309798</v>
      </c>
      <c r="C12" s="13">
        <v>6328236.9735309798</v>
      </c>
      <c r="D12" s="13">
        <v>6328236.9735309798</v>
      </c>
      <c r="F12" s="13">
        <v>126175.348017836</v>
      </c>
      <c r="G12" s="13">
        <v>126175.348017836</v>
      </c>
      <c r="H12" s="13">
        <v>126175.348017836</v>
      </c>
    </row>
    <row r="13" spans="1:8" x14ac:dyDescent="0.4">
      <c r="A13" s="13">
        <v>2021</v>
      </c>
      <c r="B13" s="13">
        <v>6394329.1084058797</v>
      </c>
      <c r="C13" s="14">
        <f>_xlfn.FORECAST.LINEAR(A13,$C$44:$C$45,$A$44:$A$45)</f>
        <v>6376977.652616635</v>
      </c>
      <c r="D13" s="14">
        <f>_xlfn.FORECAST.LINEAR(A13,$D$44:$D$45,$A$44:$A$45)</f>
        <v>6376977.652616635</v>
      </c>
      <c r="F13" s="13">
        <v>125776.064213757</v>
      </c>
      <c r="G13" s="14">
        <f>_xlfn.FORECAST.LINEAR(A13,$G$44:$G$45,$A$44:$A$45)</f>
        <v>125629.32220533188</v>
      </c>
      <c r="H13" s="14">
        <f>_xlfn.FORECAST.LINEAR(A13,$H$44:$H$45,$A$44:$A$45)</f>
        <v>125629.32220533188</v>
      </c>
    </row>
    <row r="14" spans="1:8" x14ac:dyDescent="0.4">
      <c r="A14" s="13">
        <v>2022</v>
      </c>
      <c r="B14" s="13">
        <v>6461111.5098290304</v>
      </c>
      <c r="C14" s="14">
        <f t="shared" ref="C14:C21" si="0">_xlfn.FORECAST.LINEAR(A14,$C$44:$C$45,$A$44:$A$45)</f>
        <v>6425718.3317023069</v>
      </c>
      <c r="D14" s="14">
        <f t="shared" ref="D14:D21" si="1">_xlfn.FORECAST.LINEAR(A14,$D$44:$D$45,$A$44:$A$45)</f>
        <v>6425718.3317023069</v>
      </c>
      <c r="F14" s="13">
        <v>125378.043949336</v>
      </c>
      <c r="G14" s="14">
        <f t="shared" ref="G14:G21" si="2">_xlfn.FORECAST.LINEAR(A14,$G$44:$G$45,$A$44:$A$45)</f>
        <v>125083.29639282776</v>
      </c>
      <c r="H14" s="14">
        <f t="shared" ref="H14:H21" si="3">_xlfn.FORECAST.LINEAR(A14,$H$44:$H$45,$A$44:$A$45)</f>
        <v>125083.29639282776</v>
      </c>
    </row>
    <row r="15" spans="1:8" x14ac:dyDescent="0.4">
      <c r="A15" s="13">
        <v>2023</v>
      </c>
      <c r="B15" s="13">
        <v>6528591.3869473301</v>
      </c>
      <c r="C15" s="14">
        <f t="shared" si="0"/>
        <v>6474459.0107879639</v>
      </c>
      <c r="D15" s="14">
        <f t="shared" si="1"/>
        <v>6474459.0107879639</v>
      </c>
      <c r="F15" s="13">
        <v>124981.283226085</v>
      </c>
      <c r="G15" s="14">
        <f t="shared" si="2"/>
        <v>124537.27058032388</v>
      </c>
      <c r="H15" s="14">
        <f t="shared" si="3"/>
        <v>124537.27058032388</v>
      </c>
    </row>
    <row r="16" spans="1:8" x14ac:dyDescent="0.4">
      <c r="A16" s="13">
        <v>2024</v>
      </c>
      <c r="B16" s="13">
        <v>6596776.0242000101</v>
      </c>
      <c r="C16" s="14">
        <f t="shared" si="0"/>
        <v>6523199.6898736358</v>
      </c>
      <c r="D16" s="14">
        <f t="shared" si="1"/>
        <v>6523199.6898736358</v>
      </c>
      <c r="F16" s="13">
        <v>124585.778058164</v>
      </c>
      <c r="G16" s="14">
        <f t="shared" si="2"/>
        <v>123991.24476781976</v>
      </c>
      <c r="H16" s="14">
        <f t="shared" si="3"/>
        <v>123991.24476781976</v>
      </c>
    </row>
    <row r="17" spans="1:8" x14ac:dyDescent="0.4">
      <c r="A17" s="13">
        <v>2025</v>
      </c>
      <c r="B17" s="13">
        <v>6665672.7821050202</v>
      </c>
      <c r="C17" s="14">
        <f t="shared" si="0"/>
        <v>6571940.3689592928</v>
      </c>
      <c r="D17" s="14">
        <f t="shared" si="1"/>
        <v>6571940.3689592928</v>
      </c>
      <c r="F17" s="13">
        <v>124191.524472351</v>
      </c>
      <c r="G17" s="14">
        <f t="shared" si="2"/>
        <v>123445.21895531588</v>
      </c>
      <c r="H17" s="14">
        <f t="shared" si="3"/>
        <v>123445.21895531588</v>
      </c>
    </row>
    <row r="18" spans="1:8" x14ac:dyDescent="0.4">
      <c r="A18" s="13">
        <v>2026</v>
      </c>
      <c r="B18" s="13">
        <v>6726982.3539150199</v>
      </c>
      <c r="C18" s="14">
        <f t="shared" si="0"/>
        <v>6620681.0480449647</v>
      </c>
      <c r="D18" s="14">
        <f t="shared" si="1"/>
        <v>6620681.0480449647</v>
      </c>
      <c r="F18" s="13">
        <v>123694.15996198601</v>
      </c>
      <c r="G18" s="14">
        <f t="shared" si="2"/>
        <v>122899.19314281177</v>
      </c>
      <c r="H18" s="14">
        <f t="shared" si="3"/>
        <v>122899.19314281177</v>
      </c>
    </row>
    <row r="19" spans="1:8" x14ac:dyDescent="0.4">
      <c r="A19" s="13">
        <v>2027</v>
      </c>
      <c r="B19" s="13">
        <v>6788855.8393341098</v>
      </c>
      <c r="C19" s="14">
        <f t="shared" si="0"/>
        <v>6669421.7271306217</v>
      </c>
      <c r="D19" s="14">
        <f t="shared" si="1"/>
        <v>6669421.7271306217</v>
      </c>
      <c r="F19" s="13">
        <v>123198.787306196</v>
      </c>
      <c r="G19" s="14">
        <f t="shared" si="2"/>
        <v>122353.16733030789</v>
      </c>
      <c r="H19" s="14">
        <f t="shared" si="3"/>
        <v>122353.16733030789</v>
      </c>
    </row>
    <row r="20" spans="1:8" x14ac:dyDescent="0.4">
      <c r="A20" s="13">
        <v>2028</v>
      </c>
      <c r="B20" s="13">
        <v>6851298.4251308301</v>
      </c>
      <c r="C20" s="14">
        <f t="shared" si="0"/>
        <v>6718162.4062162936</v>
      </c>
      <c r="D20" s="14">
        <f t="shared" si="1"/>
        <v>6718162.4062162936</v>
      </c>
      <c r="F20" s="13">
        <v>122705.39852796499</v>
      </c>
      <c r="G20" s="14">
        <f t="shared" si="2"/>
        <v>121807.14151780377</v>
      </c>
      <c r="H20" s="14">
        <f t="shared" si="3"/>
        <v>121807.14151780377</v>
      </c>
    </row>
    <row r="21" spans="1:8" x14ac:dyDescent="0.4">
      <c r="A21" s="13">
        <v>2029</v>
      </c>
      <c r="B21" s="13">
        <v>6914315.3457806204</v>
      </c>
      <c r="C21" s="14">
        <f t="shared" si="0"/>
        <v>6766903.0853019506</v>
      </c>
      <c r="D21" s="14">
        <f t="shared" si="1"/>
        <v>6766903.0853019506</v>
      </c>
      <c r="F21" s="13">
        <v>122213.98568222301</v>
      </c>
      <c r="G21" s="14">
        <f t="shared" si="2"/>
        <v>121261.11570529989</v>
      </c>
      <c r="H21" s="14">
        <f t="shared" si="3"/>
        <v>121261.11570529989</v>
      </c>
    </row>
    <row r="22" spans="1:8" x14ac:dyDescent="0.4">
      <c r="A22" s="13">
        <v>2030</v>
      </c>
      <c r="B22" s="13">
        <v>6977911.8839046098</v>
      </c>
      <c r="C22" s="14">
        <f t="shared" ref="C22:C42" si="4">_xlfn.FORECAST.LINEAR(A22,$C$44:$C$45,$A$44:$A$45)</f>
        <v>6815643.7643876225</v>
      </c>
      <c r="D22" s="14">
        <f t="shared" ref="D22:D42" si="5">_xlfn.FORECAST.LINEAR(A22,$D$44:$D$45,$A$44:$A$45)</f>
        <v>6815643.7643876225</v>
      </c>
      <c r="F22" s="13">
        <v>121724.54085572</v>
      </c>
      <c r="G22" s="14">
        <f t="shared" ref="G22:G42" si="6">_xlfn.FORECAST.LINEAR(A22,$G$44:$G$45,$A$44:$A$45)</f>
        <v>120715.08989279578</v>
      </c>
      <c r="H22" s="14">
        <f t="shared" ref="H22:H42" si="7">_xlfn.FORECAST.LINEAR(A22,$H$44:$H$45,$A$44:$A$45)</f>
        <v>120715.08989279578</v>
      </c>
    </row>
    <row r="23" spans="1:8" x14ac:dyDescent="0.4">
      <c r="A23" s="13">
        <v>2031</v>
      </c>
      <c r="B23" s="13">
        <v>7023872.4082789896</v>
      </c>
      <c r="C23" s="14">
        <f t="shared" si="4"/>
        <v>6864384.4434732795</v>
      </c>
      <c r="D23" s="14">
        <f t="shared" si="5"/>
        <v>6864384.4434732795</v>
      </c>
      <c r="F23" s="13">
        <v>121165.53709587701</v>
      </c>
      <c r="G23" s="14">
        <f t="shared" si="6"/>
        <v>120169.06408029189</v>
      </c>
      <c r="H23" s="14">
        <f t="shared" si="7"/>
        <v>120169.06408029189</v>
      </c>
    </row>
    <row r="24" spans="1:8" x14ac:dyDescent="0.4">
      <c r="A24" s="13">
        <v>2032</v>
      </c>
      <c r="B24" s="13">
        <v>7070135.6549915103</v>
      </c>
      <c r="C24" s="14">
        <f t="shared" si="4"/>
        <v>6913125.1225589365</v>
      </c>
      <c r="D24" s="14">
        <f t="shared" si="5"/>
        <v>6913125.1225589365</v>
      </c>
      <c r="F24" s="13">
        <v>120609.100486432</v>
      </c>
      <c r="G24" s="14">
        <f t="shared" si="6"/>
        <v>119623.03826778778</v>
      </c>
      <c r="H24" s="14">
        <f t="shared" si="7"/>
        <v>119623.03826778778</v>
      </c>
    </row>
    <row r="25" spans="1:8" x14ac:dyDescent="0.4">
      <c r="A25" s="13">
        <v>2033</v>
      </c>
      <c r="B25" s="13">
        <v>7116703.6179448599</v>
      </c>
      <c r="C25" s="14">
        <f t="shared" si="4"/>
        <v>6961865.8016446084</v>
      </c>
      <c r="D25" s="14">
        <f t="shared" si="5"/>
        <v>6961865.8016446084</v>
      </c>
      <c r="F25" s="13">
        <v>120055.219238088</v>
      </c>
      <c r="G25" s="14">
        <f t="shared" si="6"/>
        <v>119077.0124552839</v>
      </c>
      <c r="H25" s="14">
        <f t="shared" si="7"/>
        <v>119077.0124552839</v>
      </c>
    </row>
    <row r="26" spans="1:8" x14ac:dyDescent="0.4">
      <c r="A26" s="13">
        <v>2034</v>
      </c>
      <c r="B26" s="13">
        <v>7163578.3041747399</v>
      </c>
      <c r="C26" s="14">
        <f t="shared" si="4"/>
        <v>7010606.4807302654</v>
      </c>
      <c r="D26" s="14">
        <f t="shared" si="5"/>
        <v>7010606.4807302654</v>
      </c>
      <c r="F26" s="13">
        <v>119503.88161569</v>
      </c>
      <c r="G26" s="14">
        <f t="shared" si="6"/>
        <v>118530.98664277978</v>
      </c>
      <c r="H26" s="14">
        <f t="shared" si="7"/>
        <v>118530.98664277978</v>
      </c>
    </row>
    <row r="27" spans="1:8" x14ac:dyDescent="0.4">
      <c r="A27" s="13">
        <v>2035</v>
      </c>
      <c r="B27" s="13">
        <v>7210761.7339363303</v>
      </c>
      <c r="C27" s="14">
        <f t="shared" si="4"/>
        <v>7059347.1598159373</v>
      </c>
      <c r="D27" s="14">
        <f t="shared" si="5"/>
        <v>7059347.1598159373</v>
      </c>
      <c r="F27" s="13">
        <v>118955.075937973</v>
      </c>
      <c r="G27" s="14">
        <f t="shared" si="6"/>
        <v>117984.9608302759</v>
      </c>
      <c r="H27" s="14">
        <f t="shared" si="7"/>
        <v>117984.9608302759</v>
      </c>
    </row>
    <row r="28" spans="1:8" x14ac:dyDescent="0.4">
      <c r="A28" s="13">
        <v>2036</v>
      </c>
      <c r="B28" s="13">
        <v>7247277.9082567003</v>
      </c>
      <c r="C28" s="14">
        <f t="shared" si="4"/>
        <v>7108087.8389015943</v>
      </c>
      <c r="D28" s="14">
        <f t="shared" si="5"/>
        <v>7108087.8389015943</v>
      </c>
      <c r="F28" s="13">
        <v>118359.606335812</v>
      </c>
      <c r="G28" s="14">
        <f t="shared" si="6"/>
        <v>117438.93501777179</v>
      </c>
      <c r="H28" s="14">
        <f t="shared" si="7"/>
        <v>117438.93501777179</v>
      </c>
    </row>
    <row r="29" spans="1:8" x14ac:dyDescent="0.4">
      <c r="A29" s="13">
        <v>2037</v>
      </c>
      <c r="B29" s="13">
        <v>7283979.0049245497</v>
      </c>
      <c r="C29" s="14">
        <f t="shared" si="4"/>
        <v>7156828.5179872662</v>
      </c>
      <c r="D29" s="14">
        <f t="shared" si="5"/>
        <v>7156828.5179872662</v>
      </c>
      <c r="F29" s="13">
        <v>117767.11755682599</v>
      </c>
      <c r="G29" s="14">
        <f t="shared" si="6"/>
        <v>116892.9092052679</v>
      </c>
      <c r="H29" s="14">
        <f t="shared" si="7"/>
        <v>116892.9092052679</v>
      </c>
    </row>
    <row r="30" spans="1:8" x14ac:dyDescent="0.4">
      <c r="A30" s="13">
        <v>2038</v>
      </c>
      <c r="B30" s="13">
        <v>7320865.9604091402</v>
      </c>
      <c r="C30" s="14">
        <f t="shared" si="4"/>
        <v>7205569.1970729232</v>
      </c>
      <c r="D30" s="14">
        <f t="shared" si="5"/>
        <v>7205569.1970729232</v>
      </c>
      <c r="F30" s="13">
        <v>117177.594679502</v>
      </c>
      <c r="G30" s="14">
        <f t="shared" si="6"/>
        <v>116346.88339276379</v>
      </c>
      <c r="H30" s="14">
        <f t="shared" si="7"/>
        <v>116346.88339276379</v>
      </c>
    </row>
    <row r="31" spans="1:8" x14ac:dyDescent="0.4">
      <c r="A31" s="13">
        <v>2039</v>
      </c>
      <c r="B31" s="13">
        <v>7357939.7159221303</v>
      </c>
      <c r="C31" s="14">
        <f t="shared" si="4"/>
        <v>7254309.8761585951</v>
      </c>
      <c r="D31" s="14">
        <f t="shared" si="5"/>
        <v>7254309.8761585951</v>
      </c>
      <c r="F31" s="13">
        <v>116591.022857023</v>
      </c>
      <c r="G31" s="14">
        <f t="shared" si="6"/>
        <v>115800.85758025991</v>
      </c>
      <c r="H31" s="14">
        <f t="shared" si="7"/>
        <v>115800.85758025991</v>
      </c>
    </row>
    <row r="32" spans="1:8" x14ac:dyDescent="0.4">
      <c r="A32" s="13">
        <v>2040</v>
      </c>
      <c r="B32" s="13">
        <v>7395201.2174415598</v>
      </c>
      <c r="C32" s="14">
        <f t="shared" si="4"/>
        <v>7303050.5552442521</v>
      </c>
      <c r="D32" s="14">
        <f t="shared" si="5"/>
        <v>7303050.5552442521</v>
      </c>
      <c r="F32" s="13">
        <v>116007.387316893</v>
      </c>
      <c r="G32" s="14">
        <f t="shared" si="6"/>
        <v>115254.83176775579</v>
      </c>
      <c r="H32" s="14">
        <f t="shared" si="7"/>
        <v>115254.83176775579</v>
      </c>
    </row>
    <row r="33" spans="1:8" x14ac:dyDescent="0.4">
      <c r="A33" s="13">
        <v>2041</v>
      </c>
      <c r="B33" s="13">
        <v>7434928.6383285802</v>
      </c>
      <c r="C33" s="14">
        <f t="shared" si="4"/>
        <v>7351791.234329924</v>
      </c>
      <c r="D33" s="14">
        <f t="shared" si="5"/>
        <v>7351791.234329924</v>
      </c>
      <c r="F33" s="13">
        <v>115384.790623954</v>
      </c>
      <c r="G33" s="14">
        <f t="shared" si="6"/>
        <v>114708.80595525191</v>
      </c>
      <c r="H33" s="14">
        <f t="shared" si="7"/>
        <v>114708.80595525191</v>
      </c>
    </row>
    <row r="34" spans="1:8" x14ac:dyDescent="0.4">
      <c r="A34" s="13">
        <v>2042</v>
      </c>
      <c r="B34" s="13">
        <v>7474869.4770691404</v>
      </c>
      <c r="C34" s="14">
        <f t="shared" si="4"/>
        <v>7400531.913415581</v>
      </c>
      <c r="D34" s="14">
        <f t="shared" si="5"/>
        <v>7400531.913415581</v>
      </c>
      <c r="F34" s="13">
        <v>114765.535327206</v>
      </c>
      <c r="G34" s="14">
        <f t="shared" si="6"/>
        <v>114162.7801427478</v>
      </c>
      <c r="H34" s="14">
        <f t="shared" si="7"/>
        <v>114162.7801427478</v>
      </c>
    </row>
    <row r="35" spans="1:8" x14ac:dyDescent="0.4">
      <c r="A35" s="13">
        <v>2043</v>
      </c>
      <c r="B35" s="13">
        <v>7515024.8801555</v>
      </c>
      <c r="C35" s="14">
        <f t="shared" si="4"/>
        <v>7449272.5925012529</v>
      </c>
      <c r="D35" s="14">
        <f t="shared" si="5"/>
        <v>7449272.5925012529</v>
      </c>
      <c r="F35" s="13">
        <v>114149.603493806</v>
      </c>
      <c r="G35" s="14">
        <f t="shared" si="6"/>
        <v>113616.75433024392</v>
      </c>
      <c r="H35" s="14">
        <f t="shared" si="7"/>
        <v>113616.75433024392</v>
      </c>
    </row>
    <row r="36" spans="1:8" x14ac:dyDescent="0.4">
      <c r="A36" s="13">
        <v>2044</v>
      </c>
      <c r="B36" s="13">
        <v>7555396.0002389196</v>
      </c>
      <c r="C36" s="14">
        <f t="shared" si="4"/>
        <v>7498013.2715869099</v>
      </c>
      <c r="D36" s="14">
        <f t="shared" si="5"/>
        <v>7498013.2715869099</v>
      </c>
      <c r="F36" s="13">
        <v>113536.977287154</v>
      </c>
      <c r="G36" s="14">
        <f t="shared" si="6"/>
        <v>113070.7285177398</v>
      </c>
      <c r="H36" s="14">
        <f t="shared" si="7"/>
        <v>113070.7285177398</v>
      </c>
    </row>
    <row r="37" spans="1:8" x14ac:dyDescent="0.4">
      <c r="A37" s="13">
        <v>2045</v>
      </c>
      <c r="B37" s="13">
        <v>7595983.9961627703</v>
      </c>
      <c r="C37" s="14">
        <f t="shared" si="4"/>
        <v>7546753.9506725818</v>
      </c>
      <c r="D37" s="14">
        <f t="shared" si="5"/>
        <v>7546753.9506725818</v>
      </c>
      <c r="F37" s="13">
        <v>112927.638966378</v>
      </c>
      <c r="G37" s="14">
        <f t="shared" si="6"/>
        <v>112524.70270523592</v>
      </c>
      <c r="H37" s="14">
        <f t="shared" si="7"/>
        <v>112524.70270523592</v>
      </c>
    </row>
    <row r="38" spans="1:8" x14ac:dyDescent="0.4">
      <c r="A38" s="13">
        <v>2046</v>
      </c>
      <c r="B38" s="13">
        <v>7634486.3626875198</v>
      </c>
      <c r="C38" s="14">
        <f t="shared" si="4"/>
        <v>7595494.6297582388</v>
      </c>
      <c r="D38" s="14">
        <f t="shared" si="5"/>
        <v>7595494.6297582388</v>
      </c>
      <c r="F38" s="13">
        <v>112293.95394441301</v>
      </c>
      <c r="G38" s="14">
        <f t="shared" si="6"/>
        <v>111978.6768927318</v>
      </c>
      <c r="H38" s="14">
        <f t="shared" si="7"/>
        <v>111978.6768927318</v>
      </c>
    </row>
    <row r="39" spans="1:8" x14ac:dyDescent="0.4">
      <c r="A39" s="13">
        <v>2047</v>
      </c>
      <c r="B39" s="13">
        <v>7673183.8892111201</v>
      </c>
      <c r="C39" s="14">
        <f t="shared" si="4"/>
        <v>7644235.3088439107</v>
      </c>
      <c r="D39" s="14">
        <f t="shared" si="5"/>
        <v>7644235.3088439107</v>
      </c>
      <c r="F39" s="13">
        <v>111663.824798677</v>
      </c>
      <c r="G39" s="14">
        <f t="shared" si="6"/>
        <v>111432.65108022792</v>
      </c>
      <c r="H39" s="14">
        <f t="shared" si="7"/>
        <v>111432.65108022792</v>
      </c>
    </row>
    <row r="40" spans="1:8" x14ac:dyDescent="0.4">
      <c r="A40" s="13">
        <v>2048</v>
      </c>
      <c r="B40" s="13">
        <v>7712077.5649565496</v>
      </c>
      <c r="C40" s="14">
        <f t="shared" si="4"/>
        <v>7692975.9879295677</v>
      </c>
      <c r="D40" s="14">
        <f t="shared" si="5"/>
        <v>7692975.9879295677</v>
      </c>
      <c r="F40" s="13">
        <v>111037.23157563699</v>
      </c>
      <c r="G40" s="14">
        <f t="shared" si="6"/>
        <v>110886.62526772381</v>
      </c>
      <c r="H40" s="14">
        <f t="shared" si="7"/>
        <v>110886.62526772381</v>
      </c>
    </row>
    <row r="41" spans="1:8" x14ac:dyDescent="0.4">
      <c r="A41" s="13">
        <v>2049</v>
      </c>
      <c r="B41" s="13">
        <v>7751168.3841609098</v>
      </c>
      <c r="C41" s="14">
        <f t="shared" si="4"/>
        <v>7741716.6670152247</v>
      </c>
      <c r="D41" s="14">
        <f t="shared" si="5"/>
        <v>7741716.6670152247</v>
      </c>
      <c r="F41" s="13">
        <v>110414.15443372499</v>
      </c>
      <c r="G41" s="14">
        <f t="shared" si="6"/>
        <v>110340.59945521969</v>
      </c>
      <c r="H41" s="14">
        <f t="shared" si="7"/>
        <v>110340.59945521969</v>
      </c>
    </row>
    <row r="42" spans="1:8" x14ac:dyDescent="0.4">
      <c r="A42" s="13">
        <v>2050</v>
      </c>
      <c r="B42" s="13">
        <v>7790457.3461009003</v>
      </c>
      <c r="C42" s="14">
        <f t="shared" si="4"/>
        <v>7790457.3461008966</v>
      </c>
      <c r="D42" s="14">
        <f t="shared" si="5"/>
        <v>7790457.3461008966</v>
      </c>
      <c r="F42" s="13">
        <v>109794.573642716</v>
      </c>
      <c r="G42" s="14">
        <f t="shared" si="6"/>
        <v>109794.57364271581</v>
      </c>
      <c r="H42" s="14">
        <f t="shared" si="7"/>
        <v>109794.57364271581</v>
      </c>
    </row>
    <row r="44" spans="1:8" x14ac:dyDescent="0.4">
      <c r="A44" s="13">
        <v>2020</v>
      </c>
      <c r="C44" s="13">
        <f>C12</f>
        <v>6328236.9735309798</v>
      </c>
      <c r="D44" s="13">
        <f t="shared" ref="D44:H44" si="8">D12</f>
        <v>6328236.9735309798</v>
      </c>
      <c r="G44" s="13">
        <f t="shared" si="8"/>
        <v>126175.348017836</v>
      </c>
      <c r="H44" s="13">
        <f t="shared" si="8"/>
        <v>126175.348017836</v>
      </c>
    </row>
    <row r="45" spans="1:8" x14ac:dyDescent="0.4">
      <c r="A45" s="13">
        <v>2050</v>
      </c>
      <c r="C45" s="13">
        <f>シナリオ!F3/137*10^6</f>
        <v>7790457.3461009003</v>
      </c>
      <c r="D45" s="13">
        <f>シナリオ!H3/137*10^6</f>
        <v>7790457.3461009003</v>
      </c>
      <c r="G45" s="13">
        <f>シナリオ!F4*10^3</f>
        <v>109794.573642716</v>
      </c>
      <c r="H45" s="13">
        <f>シナリオ!H4*10^3</f>
        <v>109794.573642716</v>
      </c>
    </row>
    <row r="46" spans="1:8" x14ac:dyDescent="0.4">
      <c r="C46" s="13" t="s">
        <v>106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F4A7-4AA5-47BE-8010-41C5D856CFFA}">
  <dimension ref="A1:I45"/>
  <sheetViews>
    <sheetView topLeftCell="A26" workbookViewId="0">
      <selection activeCell="C42" sqref="C42"/>
    </sheetView>
  </sheetViews>
  <sheetFormatPr defaultColWidth="10" defaultRowHeight="18.75" x14ac:dyDescent="0.4"/>
  <cols>
    <col min="1" max="1" width="10" style="13"/>
    <col min="2" max="2" width="16.875" style="13" customWidth="1"/>
    <col min="3" max="3" width="17" style="13" customWidth="1"/>
    <col min="4" max="4" width="16.125" style="13" customWidth="1"/>
    <col min="5" max="5" width="15.375" style="13" customWidth="1"/>
    <col min="6" max="6" width="18.625" style="13" customWidth="1"/>
    <col min="7" max="7" width="18.875" style="13" customWidth="1"/>
    <col min="8" max="8" width="13.375" style="15" customWidth="1"/>
    <col min="9" max="9" width="14" style="15" customWidth="1"/>
    <col min="10" max="16384" width="10" style="13"/>
  </cols>
  <sheetData>
    <row r="1" spans="1:9" s="16" customFormat="1" ht="56.25" x14ac:dyDescent="0.4">
      <c r="A1" s="16" t="s">
        <v>29</v>
      </c>
      <c r="B1" s="16" t="s">
        <v>58</v>
      </c>
      <c r="C1" s="16" t="s">
        <v>57</v>
      </c>
      <c r="D1" s="16" t="s">
        <v>56</v>
      </c>
      <c r="E1" s="16" t="s">
        <v>55</v>
      </c>
      <c r="F1" s="16" t="s">
        <v>51</v>
      </c>
      <c r="G1" s="16" t="s">
        <v>52</v>
      </c>
      <c r="H1" s="17" t="s">
        <v>53</v>
      </c>
      <c r="I1" s="17" t="s">
        <v>54</v>
      </c>
    </row>
    <row r="2" spans="1:9" x14ac:dyDescent="0.4">
      <c r="A2" s="13">
        <v>2010</v>
      </c>
      <c r="B2" s="13">
        <v>0.67106574761795801</v>
      </c>
      <c r="C2" s="13">
        <v>0.67106574761795801</v>
      </c>
      <c r="D2" s="13">
        <v>25.739035272726699</v>
      </c>
      <c r="E2" s="13">
        <v>25.739035272726699</v>
      </c>
      <c r="F2" s="13">
        <v>0.21080138313295399</v>
      </c>
      <c r="G2" s="13">
        <v>0.21080138313295399</v>
      </c>
      <c r="H2" s="15">
        <v>16.3401519996122</v>
      </c>
      <c r="I2" s="15">
        <v>16.3401519996122</v>
      </c>
    </row>
    <row r="3" spans="1:9" x14ac:dyDescent="0.4">
      <c r="A3" s="13">
        <v>2011</v>
      </c>
      <c r="B3" s="13">
        <v>0.66679433030551205</v>
      </c>
      <c r="C3" s="13">
        <v>0.66679433030551205</v>
      </c>
      <c r="D3" s="13">
        <v>25.1266527488973</v>
      </c>
      <c r="E3" s="13">
        <v>25.1266527488973</v>
      </c>
      <c r="F3" s="13">
        <v>0.20568933036292</v>
      </c>
      <c r="G3" s="13">
        <v>0.20568933036292</v>
      </c>
      <c r="H3" s="15">
        <v>15.7177648858708</v>
      </c>
      <c r="I3" s="15">
        <v>15.7177648858708</v>
      </c>
    </row>
    <row r="4" spans="1:9" x14ac:dyDescent="0.4">
      <c r="A4" s="13">
        <v>2012</v>
      </c>
      <c r="B4" s="13">
        <v>0.64678397500359797</v>
      </c>
      <c r="C4" s="13">
        <v>0.64678397500359797</v>
      </c>
      <c r="D4" s="13">
        <v>24.881833209100801</v>
      </c>
      <c r="E4" s="13">
        <v>24.881833209100801</v>
      </c>
      <c r="F4" s="13">
        <v>0.193863474295359</v>
      </c>
      <c r="G4" s="13">
        <v>0.193863474295359</v>
      </c>
      <c r="H4" s="15">
        <v>15.8924660448982</v>
      </c>
      <c r="I4" s="15">
        <v>15.8924660448982</v>
      </c>
    </row>
    <row r="5" spans="1:9" x14ac:dyDescent="0.4">
      <c r="A5" s="13">
        <v>2013</v>
      </c>
      <c r="B5" s="13">
        <v>0.64003472773258296</v>
      </c>
      <c r="C5" s="13">
        <v>0.64003472773258296</v>
      </c>
      <c r="D5" s="13">
        <v>24.6110751207903</v>
      </c>
      <c r="E5" s="13">
        <v>24.6110751207903</v>
      </c>
      <c r="F5" s="13">
        <v>0.20051862817264399</v>
      </c>
      <c r="G5" s="13">
        <v>0.20051862817264399</v>
      </c>
      <c r="H5" s="15">
        <v>15.489876394344099</v>
      </c>
      <c r="I5" s="15">
        <v>15.489876394344099</v>
      </c>
    </row>
    <row r="6" spans="1:9" x14ac:dyDescent="0.4">
      <c r="A6" s="13">
        <v>2014</v>
      </c>
      <c r="B6" s="13">
        <v>0.61462242638875197</v>
      </c>
      <c r="C6" s="13">
        <v>0.61462242638875197</v>
      </c>
      <c r="D6" s="13">
        <v>23.953358924913701</v>
      </c>
      <c r="E6" s="13">
        <v>23.953358924913701</v>
      </c>
      <c r="F6" s="13">
        <v>0.19418294364486</v>
      </c>
      <c r="G6" s="13">
        <v>0.19418294364486</v>
      </c>
      <c r="H6" s="15">
        <v>14.8733928932292</v>
      </c>
      <c r="I6" s="15">
        <v>14.8733928932292</v>
      </c>
    </row>
    <row r="7" spans="1:9" x14ac:dyDescent="0.4">
      <c r="A7" s="13">
        <v>2015</v>
      </c>
      <c r="B7" s="13">
        <v>0.58627645651037796</v>
      </c>
      <c r="C7" s="13">
        <v>0.58627645651037796</v>
      </c>
      <c r="D7" s="13">
        <v>23.917913401728299</v>
      </c>
      <c r="E7" s="13">
        <v>23.917913401728299</v>
      </c>
      <c r="F7" s="13">
        <v>0.18472973359124201</v>
      </c>
      <c r="G7" s="13">
        <v>0.18472973359124201</v>
      </c>
      <c r="H7" s="15">
        <v>14.4876777795296</v>
      </c>
      <c r="I7" s="15">
        <v>14.4876777795296</v>
      </c>
    </row>
    <row r="8" spans="1:9" x14ac:dyDescent="0.4">
      <c r="A8" s="13">
        <v>2016</v>
      </c>
      <c r="B8" s="13">
        <v>0.56842091646138104</v>
      </c>
      <c r="C8" s="13">
        <v>0.56842091646138104</v>
      </c>
      <c r="D8" s="13">
        <v>23.707296933148701</v>
      </c>
      <c r="E8" s="13">
        <v>23.707296933148701</v>
      </c>
      <c r="F8" s="13">
        <v>0.178322438763311</v>
      </c>
      <c r="G8" s="13">
        <v>0.178322438763311</v>
      </c>
      <c r="H8" s="15">
        <v>14.5307612958216</v>
      </c>
      <c r="I8" s="15">
        <v>14.5307612958216</v>
      </c>
    </row>
    <row r="9" spans="1:9" x14ac:dyDescent="0.4">
      <c r="A9" s="13">
        <v>2017</v>
      </c>
      <c r="B9" s="13">
        <v>0.56444529506879604</v>
      </c>
      <c r="C9" s="13">
        <v>0.56444529506879604</v>
      </c>
      <c r="D9" s="13">
        <v>23.5595978904467</v>
      </c>
      <c r="E9" s="13">
        <v>23.5595978904467</v>
      </c>
      <c r="F9" s="13">
        <v>0.178951120153517</v>
      </c>
      <c r="G9" s="13">
        <v>0.178951120153517</v>
      </c>
      <c r="H9" s="15">
        <v>15.166789716565599</v>
      </c>
      <c r="I9" s="15">
        <v>15.166789716565599</v>
      </c>
    </row>
    <row r="10" spans="1:9" x14ac:dyDescent="0.4">
      <c r="A10" s="13">
        <v>2018</v>
      </c>
      <c r="B10" s="13">
        <v>0.56217100511779505</v>
      </c>
      <c r="C10" s="13">
        <v>0.56217100511779505</v>
      </c>
      <c r="D10" s="13">
        <v>23.3163558579732</v>
      </c>
      <c r="E10" s="13">
        <v>23.3163558579732</v>
      </c>
      <c r="F10" s="13">
        <v>0.17689407706898699</v>
      </c>
      <c r="G10" s="13">
        <v>0.17689407706898699</v>
      </c>
      <c r="H10" s="15">
        <v>14.0185452434716</v>
      </c>
      <c r="I10" s="15">
        <v>14.0185452434716</v>
      </c>
    </row>
    <row r="11" spans="1:9" x14ac:dyDescent="0.4">
      <c r="A11" s="13">
        <v>2019</v>
      </c>
      <c r="B11" s="13">
        <v>0.53664632170332005</v>
      </c>
      <c r="C11" s="13">
        <v>0.53664632170332005</v>
      </c>
      <c r="D11" s="13">
        <v>22.887837693785201</v>
      </c>
      <c r="E11" s="13">
        <v>22.887837693785201</v>
      </c>
      <c r="F11" s="13">
        <v>0.170934627743109</v>
      </c>
      <c r="G11" s="13">
        <v>0.170934627743109</v>
      </c>
      <c r="H11" s="15">
        <v>13.920608715937799</v>
      </c>
      <c r="I11" s="15">
        <v>13.920608715937799</v>
      </c>
    </row>
    <row r="12" spans="1:9" x14ac:dyDescent="0.4">
      <c r="A12" s="13">
        <v>2020</v>
      </c>
      <c r="B12" s="13">
        <v>0.49720261949109501</v>
      </c>
      <c r="C12" s="13">
        <v>0.49720261949109501</v>
      </c>
      <c r="D12" s="13">
        <v>20.727028227656</v>
      </c>
      <c r="E12" s="13">
        <v>20.727028227656</v>
      </c>
      <c r="F12" s="13">
        <v>0.15905244341833</v>
      </c>
      <c r="G12" s="13">
        <v>0.15905244341833</v>
      </c>
      <c r="H12" s="15">
        <v>14.612648421143</v>
      </c>
      <c r="I12" s="15">
        <v>14.612648421143</v>
      </c>
    </row>
    <row r="13" spans="1:9" x14ac:dyDescent="0.4">
      <c r="A13" s="13">
        <v>2021</v>
      </c>
      <c r="B13" s="14">
        <f>_xlfn.FORECAST.LINEAR($A13,B$44:B$45,$A$44:$A$45)*B$12</f>
        <v>0.48891590916624389</v>
      </c>
      <c r="C13" s="14">
        <f t="shared" ref="C13:I28" si="0">_xlfn.FORECAST.LINEAR($A13,C$44:C$45,$A$44:$A$45)*C$12</f>
        <v>0.49223059329618507</v>
      </c>
      <c r="D13" s="14">
        <f t="shared" si="0"/>
        <v>20.519757945379482</v>
      </c>
      <c r="E13" s="14">
        <f t="shared" si="0"/>
        <v>20.519757945379482</v>
      </c>
      <c r="F13" s="14">
        <f t="shared" si="0"/>
        <v>0.15746191898414702</v>
      </c>
      <c r="G13" s="14">
        <f t="shared" si="0"/>
        <v>0.15746191898414702</v>
      </c>
      <c r="H13" s="14">
        <f t="shared" si="0"/>
        <v>14.466521936931599</v>
      </c>
      <c r="I13" s="14">
        <f t="shared" si="0"/>
        <v>14.466521936931599</v>
      </c>
    </row>
    <row r="14" spans="1:9" x14ac:dyDescent="0.4">
      <c r="A14" s="13">
        <v>2022</v>
      </c>
      <c r="B14" s="14">
        <f t="shared" ref="B14:I42" si="1">_xlfn.FORECAST.LINEAR($A14,B$44:B$45,$A$44:$A$45)*B$12</f>
        <v>0.48062919884138927</v>
      </c>
      <c r="C14" s="14">
        <f t="shared" si="0"/>
        <v>0.48725856710127508</v>
      </c>
      <c r="D14" s="14">
        <f>_xlfn.FORECAST.LINEAR($A14,D$44:D$45,$A$44:$A$45)*D$12</f>
        <v>20.312487663102964</v>
      </c>
      <c r="E14" s="14">
        <f t="shared" si="0"/>
        <v>20.312487663102964</v>
      </c>
      <c r="F14" s="14">
        <f t="shared" si="0"/>
        <v>0.15587139454996404</v>
      </c>
      <c r="G14" s="14">
        <f t="shared" si="0"/>
        <v>0.15587139454996404</v>
      </c>
      <c r="H14" s="14">
        <f t="shared" si="0"/>
        <v>14.320395452720199</v>
      </c>
      <c r="I14" s="14">
        <f t="shared" si="0"/>
        <v>14.320395452720199</v>
      </c>
    </row>
    <row r="15" spans="1:9" x14ac:dyDescent="0.4">
      <c r="A15" s="13">
        <v>2023</v>
      </c>
      <c r="B15" s="14">
        <f t="shared" si="1"/>
        <v>0.47234248851653815</v>
      </c>
      <c r="C15" s="14">
        <f t="shared" si="0"/>
        <v>0.48228654090636336</v>
      </c>
      <c r="D15" s="14">
        <f t="shared" si="0"/>
        <v>20.105217380826371</v>
      </c>
      <c r="E15" s="14">
        <f t="shared" si="0"/>
        <v>20.105217380826371</v>
      </c>
      <c r="F15" s="14">
        <f t="shared" si="0"/>
        <v>0.15428087011578048</v>
      </c>
      <c r="G15" s="14">
        <f t="shared" si="0"/>
        <v>0.15428087011578048</v>
      </c>
      <c r="H15" s="14">
        <f t="shared" si="0"/>
        <v>14.174268968508745</v>
      </c>
      <c r="I15" s="14">
        <f t="shared" si="0"/>
        <v>14.174268968508745</v>
      </c>
    </row>
    <row r="16" spans="1:9" x14ac:dyDescent="0.4">
      <c r="A16" s="13">
        <v>2024</v>
      </c>
      <c r="B16" s="14">
        <f t="shared" si="1"/>
        <v>0.46405577819168703</v>
      </c>
      <c r="C16" s="14">
        <f t="shared" si="0"/>
        <v>0.47731451471145164</v>
      </c>
      <c r="D16" s="14">
        <f t="shared" si="0"/>
        <v>19.897947098549778</v>
      </c>
      <c r="E16" s="14">
        <f t="shared" si="0"/>
        <v>19.897947098549778</v>
      </c>
      <c r="F16" s="14">
        <f t="shared" si="0"/>
        <v>0.15269034568159692</v>
      </c>
      <c r="G16" s="14">
        <f t="shared" si="0"/>
        <v>0.15269034568159692</v>
      </c>
      <c r="H16" s="14">
        <f t="shared" si="0"/>
        <v>14.028142484297293</v>
      </c>
      <c r="I16" s="14">
        <f t="shared" si="0"/>
        <v>14.028142484297293</v>
      </c>
    </row>
    <row r="17" spans="1:9" x14ac:dyDescent="0.4">
      <c r="A17" s="13">
        <v>2025</v>
      </c>
      <c r="B17" s="14">
        <f t="shared" si="1"/>
        <v>0.45576906786683591</v>
      </c>
      <c r="C17" s="14">
        <f t="shared" si="0"/>
        <v>0.47234248851654165</v>
      </c>
      <c r="D17" s="14">
        <f t="shared" si="0"/>
        <v>19.690676816273257</v>
      </c>
      <c r="E17" s="14">
        <f t="shared" si="0"/>
        <v>19.690676816273257</v>
      </c>
      <c r="F17" s="14">
        <f t="shared" si="0"/>
        <v>0.15109982124741395</v>
      </c>
      <c r="G17" s="14">
        <f t="shared" si="0"/>
        <v>0.15109982124741395</v>
      </c>
      <c r="H17" s="14">
        <f t="shared" si="0"/>
        <v>13.882016000085891</v>
      </c>
      <c r="I17" s="14">
        <f t="shared" si="0"/>
        <v>13.882016000085891</v>
      </c>
    </row>
    <row r="18" spans="1:9" x14ac:dyDescent="0.4">
      <c r="A18" s="13">
        <v>2026</v>
      </c>
      <c r="B18" s="14">
        <f t="shared" si="1"/>
        <v>0.44748235754198479</v>
      </c>
      <c r="C18" s="14">
        <f t="shared" si="0"/>
        <v>0.46737046232162993</v>
      </c>
      <c r="D18" s="14">
        <f t="shared" si="0"/>
        <v>19.483406533996668</v>
      </c>
      <c r="E18" s="14">
        <f t="shared" si="0"/>
        <v>19.483406533996668</v>
      </c>
      <c r="F18" s="14">
        <f t="shared" si="0"/>
        <v>0.14950929681323041</v>
      </c>
      <c r="G18" s="14">
        <f t="shared" si="0"/>
        <v>0.14950929681323041</v>
      </c>
      <c r="H18" s="14">
        <f t="shared" si="0"/>
        <v>13.735889515874439</v>
      </c>
      <c r="I18" s="14">
        <f t="shared" si="0"/>
        <v>13.735889515874439</v>
      </c>
    </row>
    <row r="19" spans="1:9" x14ac:dyDescent="0.4">
      <c r="A19" s="13">
        <v>2027</v>
      </c>
      <c r="B19" s="14">
        <f t="shared" si="1"/>
        <v>0.43919564721713367</v>
      </c>
      <c r="C19" s="14">
        <f t="shared" si="0"/>
        <v>0.46239843612671999</v>
      </c>
      <c r="D19" s="14">
        <f t="shared" si="0"/>
        <v>19.276136251720146</v>
      </c>
      <c r="E19" s="14">
        <f t="shared" si="0"/>
        <v>19.276136251720146</v>
      </c>
      <c r="F19" s="14">
        <f t="shared" si="0"/>
        <v>0.14791877237904741</v>
      </c>
      <c r="G19" s="14">
        <f t="shared" si="0"/>
        <v>0.14791877237904741</v>
      </c>
      <c r="H19" s="14">
        <f t="shared" si="0"/>
        <v>13.589763031663038</v>
      </c>
      <c r="I19" s="14">
        <f t="shared" si="0"/>
        <v>13.589763031663038</v>
      </c>
    </row>
    <row r="20" spans="1:9" x14ac:dyDescent="0.4">
      <c r="A20" s="13">
        <v>2028</v>
      </c>
      <c r="B20" s="14">
        <f t="shared" si="1"/>
        <v>0.4309089368922826</v>
      </c>
      <c r="C20" s="14">
        <f t="shared" si="0"/>
        <v>0.45742640993180828</v>
      </c>
      <c r="D20" s="14">
        <f t="shared" si="0"/>
        <v>19.068865969443554</v>
      </c>
      <c r="E20" s="14">
        <f t="shared" si="0"/>
        <v>19.068865969443554</v>
      </c>
      <c r="F20" s="14">
        <f t="shared" si="0"/>
        <v>0.14632824794486388</v>
      </c>
      <c r="G20" s="14">
        <f t="shared" si="0"/>
        <v>0.14632824794486388</v>
      </c>
      <c r="H20" s="14">
        <f t="shared" si="0"/>
        <v>13.443636547451584</v>
      </c>
      <c r="I20" s="14">
        <f t="shared" si="0"/>
        <v>13.443636547451584</v>
      </c>
    </row>
    <row r="21" spans="1:9" x14ac:dyDescent="0.4">
      <c r="A21" s="13">
        <v>2029</v>
      </c>
      <c r="B21" s="14">
        <f t="shared" si="1"/>
        <v>0.42262222656743148</v>
      </c>
      <c r="C21" s="14">
        <f t="shared" si="0"/>
        <v>0.45245438373689828</v>
      </c>
      <c r="D21" s="14">
        <f t="shared" si="0"/>
        <v>18.861595687167036</v>
      </c>
      <c r="E21" s="14">
        <f t="shared" si="0"/>
        <v>18.861595687167036</v>
      </c>
      <c r="F21" s="14">
        <f t="shared" si="0"/>
        <v>0.1447377235106809</v>
      </c>
      <c r="G21" s="14">
        <f t="shared" si="0"/>
        <v>0.1447377235106809</v>
      </c>
      <c r="H21" s="14">
        <f t="shared" si="0"/>
        <v>13.297510063240184</v>
      </c>
      <c r="I21" s="14">
        <f t="shared" si="0"/>
        <v>13.297510063240184</v>
      </c>
    </row>
    <row r="22" spans="1:9" x14ac:dyDescent="0.4">
      <c r="A22" s="13">
        <v>2030</v>
      </c>
      <c r="B22" s="14">
        <f t="shared" si="1"/>
        <v>0.41433551624257681</v>
      </c>
      <c r="C22" s="14">
        <f t="shared" si="0"/>
        <v>0.44748235754198656</v>
      </c>
      <c r="D22" s="14">
        <f t="shared" si="0"/>
        <v>18.654325404890443</v>
      </c>
      <c r="E22" s="14">
        <f t="shared" si="0"/>
        <v>18.654325404890443</v>
      </c>
      <c r="F22" s="14">
        <f t="shared" si="0"/>
        <v>0.14314719907649734</v>
      </c>
      <c r="G22" s="14">
        <f t="shared" si="0"/>
        <v>0.14314719907649734</v>
      </c>
      <c r="H22" s="14">
        <f t="shared" si="0"/>
        <v>13.151383579028732</v>
      </c>
      <c r="I22" s="14">
        <f t="shared" si="0"/>
        <v>13.151383579028732</v>
      </c>
    </row>
    <row r="23" spans="1:9" x14ac:dyDescent="0.4">
      <c r="A23" s="13">
        <v>2031</v>
      </c>
      <c r="B23" s="14">
        <f t="shared" si="1"/>
        <v>0.40604880591772569</v>
      </c>
      <c r="C23" s="14">
        <f t="shared" si="0"/>
        <v>0.44251033134707662</v>
      </c>
      <c r="D23" s="14">
        <f t="shared" si="0"/>
        <v>18.447055122613925</v>
      </c>
      <c r="E23" s="14">
        <f t="shared" si="0"/>
        <v>18.447055122613925</v>
      </c>
      <c r="F23" s="14">
        <f t="shared" si="0"/>
        <v>0.14155667464231436</v>
      </c>
      <c r="G23" s="14">
        <f t="shared" si="0"/>
        <v>0.14155667464231436</v>
      </c>
      <c r="H23" s="14">
        <f t="shared" si="0"/>
        <v>13.005257094817329</v>
      </c>
      <c r="I23" s="14">
        <f t="shared" si="0"/>
        <v>13.005257094817329</v>
      </c>
    </row>
    <row r="24" spans="1:9" x14ac:dyDescent="0.4">
      <c r="A24" s="13">
        <v>2032</v>
      </c>
      <c r="B24" s="14">
        <f t="shared" si="1"/>
        <v>0.39776209559287462</v>
      </c>
      <c r="C24" s="14">
        <f t="shared" si="0"/>
        <v>0.43753830515216491</v>
      </c>
      <c r="D24" s="14">
        <f t="shared" si="0"/>
        <v>18.239784840337332</v>
      </c>
      <c r="E24" s="14">
        <f t="shared" si="0"/>
        <v>18.239784840337332</v>
      </c>
      <c r="F24" s="14">
        <f t="shared" si="0"/>
        <v>0.1399661502081308</v>
      </c>
      <c r="G24" s="14">
        <f t="shared" si="0"/>
        <v>0.1399661502081308</v>
      </c>
      <c r="H24" s="14">
        <f t="shared" si="0"/>
        <v>12.859130610605877</v>
      </c>
      <c r="I24" s="14">
        <f t="shared" si="0"/>
        <v>12.859130610605877</v>
      </c>
    </row>
    <row r="25" spans="1:9" x14ac:dyDescent="0.4">
      <c r="A25" s="13">
        <v>2033</v>
      </c>
      <c r="B25" s="14">
        <f t="shared" si="1"/>
        <v>0.3894753852680235</v>
      </c>
      <c r="C25" s="14">
        <f t="shared" si="0"/>
        <v>0.43256627895725314</v>
      </c>
      <c r="D25" s="14">
        <f t="shared" si="0"/>
        <v>18.03251455806074</v>
      </c>
      <c r="E25" s="14">
        <f t="shared" si="0"/>
        <v>18.03251455806074</v>
      </c>
      <c r="F25" s="14">
        <f t="shared" si="0"/>
        <v>0.13837562577394727</v>
      </c>
      <c r="G25" s="14">
        <f t="shared" si="0"/>
        <v>0.13837562577394727</v>
      </c>
      <c r="H25" s="14">
        <f t="shared" si="0"/>
        <v>12.713004126394424</v>
      </c>
      <c r="I25" s="14">
        <f t="shared" si="0"/>
        <v>12.713004126394424</v>
      </c>
    </row>
    <row r="26" spans="1:9" x14ac:dyDescent="0.4">
      <c r="A26" s="13">
        <v>2034</v>
      </c>
      <c r="B26" s="14">
        <f t="shared" si="1"/>
        <v>0.38118867494317238</v>
      </c>
      <c r="C26" s="14">
        <f t="shared" si="0"/>
        <v>0.4275942527623432</v>
      </c>
      <c r="D26" s="14">
        <f t="shared" si="0"/>
        <v>17.825244275784222</v>
      </c>
      <c r="E26" s="14">
        <f t="shared" si="0"/>
        <v>17.825244275784222</v>
      </c>
      <c r="F26" s="14">
        <f t="shared" si="0"/>
        <v>0.13678510133976426</v>
      </c>
      <c r="G26" s="14">
        <f t="shared" si="0"/>
        <v>0.13678510133976426</v>
      </c>
      <c r="H26" s="14">
        <f t="shared" si="0"/>
        <v>12.566877642183023</v>
      </c>
      <c r="I26" s="14">
        <f t="shared" si="0"/>
        <v>12.566877642183023</v>
      </c>
    </row>
    <row r="27" spans="1:9" x14ac:dyDescent="0.4">
      <c r="A27" s="13">
        <v>2035</v>
      </c>
      <c r="B27" s="14">
        <f t="shared" si="1"/>
        <v>0.37290196461832126</v>
      </c>
      <c r="C27" s="14">
        <f t="shared" si="0"/>
        <v>0.42262222656743148</v>
      </c>
      <c r="D27" s="14">
        <f t="shared" si="0"/>
        <v>17.617973993507629</v>
      </c>
      <c r="E27" s="14">
        <f t="shared" si="0"/>
        <v>17.617973993507629</v>
      </c>
      <c r="F27" s="14">
        <f t="shared" si="0"/>
        <v>0.13519457690558073</v>
      </c>
      <c r="G27" s="14">
        <f t="shared" si="0"/>
        <v>0.13519457690558073</v>
      </c>
      <c r="H27" s="14">
        <f t="shared" si="0"/>
        <v>12.420751157971571</v>
      </c>
      <c r="I27" s="14">
        <f t="shared" si="0"/>
        <v>12.420751157971571</v>
      </c>
    </row>
    <row r="28" spans="1:9" x14ac:dyDescent="0.4">
      <c r="A28" s="13">
        <v>2036</v>
      </c>
      <c r="B28" s="14">
        <f t="shared" si="1"/>
        <v>0.36461525429347014</v>
      </c>
      <c r="C28" s="14">
        <f t="shared" si="0"/>
        <v>0.41765020037252149</v>
      </c>
      <c r="D28" s="14">
        <f t="shared" si="0"/>
        <v>17.410703711231111</v>
      </c>
      <c r="E28" s="14">
        <f t="shared" si="0"/>
        <v>17.410703711231111</v>
      </c>
      <c r="F28" s="14">
        <f t="shared" si="0"/>
        <v>0.13360405247139773</v>
      </c>
      <c r="G28" s="14">
        <f t="shared" si="0"/>
        <v>0.13360405247139773</v>
      </c>
      <c r="H28" s="14">
        <f t="shared" si="0"/>
        <v>12.274624673760169</v>
      </c>
      <c r="I28" s="14">
        <f t="shared" si="0"/>
        <v>12.274624673760169</v>
      </c>
    </row>
    <row r="29" spans="1:9" x14ac:dyDescent="0.4">
      <c r="A29" s="13">
        <v>2037</v>
      </c>
      <c r="B29" s="14">
        <f t="shared" si="1"/>
        <v>0.35632854396861552</v>
      </c>
      <c r="C29" s="14">
        <f t="shared" si="1"/>
        <v>0.41267817417760977</v>
      </c>
      <c r="D29" s="14">
        <f t="shared" si="1"/>
        <v>17.203433428954519</v>
      </c>
      <c r="E29" s="14">
        <f t="shared" si="1"/>
        <v>17.203433428954519</v>
      </c>
      <c r="F29" s="14">
        <f t="shared" si="1"/>
        <v>0.1320135280372142</v>
      </c>
      <c r="G29" s="14">
        <f t="shared" si="1"/>
        <v>0.1320135280372142</v>
      </c>
      <c r="H29" s="14">
        <f t="shared" si="1"/>
        <v>12.128498189548717</v>
      </c>
      <c r="I29" s="14">
        <f t="shared" si="1"/>
        <v>12.128498189548717</v>
      </c>
    </row>
    <row r="30" spans="1:9" x14ac:dyDescent="0.4">
      <c r="A30" s="13">
        <v>2038</v>
      </c>
      <c r="B30" s="14">
        <f t="shared" si="1"/>
        <v>0.3480418336437644</v>
      </c>
      <c r="C30" s="14">
        <f t="shared" si="1"/>
        <v>0.40770614798269983</v>
      </c>
      <c r="D30" s="14">
        <f t="shared" si="1"/>
        <v>16.996163146678001</v>
      </c>
      <c r="E30" s="14">
        <f t="shared" si="1"/>
        <v>16.996163146678001</v>
      </c>
      <c r="F30" s="14">
        <f t="shared" si="1"/>
        <v>0.13042300360303122</v>
      </c>
      <c r="G30" s="14">
        <f t="shared" si="1"/>
        <v>0.13042300360303122</v>
      </c>
      <c r="H30" s="14">
        <f t="shared" si="1"/>
        <v>11.982371705337316</v>
      </c>
      <c r="I30" s="14">
        <f t="shared" si="1"/>
        <v>11.982371705337316</v>
      </c>
    </row>
    <row r="31" spans="1:9" x14ac:dyDescent="0.4">
      <c r="A31" s="13">
        <v>2039</v>
      </c>
      <c r="B31" s="14">
        <f t="shared" si="1"/>
        <v>0.33975512331891328</v>
      </c>
      <c r="C31" s="14">
        <f t="shared" si="1"/>
        <v>0.40273412178778811</v>
      </c>
      <c r="D31" s="14">
        <f t="shared" si="1"/>
        <v>16.788892864401408</v>
      </c>
      <c r="E31" s="14">
        <f t="shared" si="1"/>
        <v>16.788892864401408</v>
      </c>
      <c r="F31" s="14">
        <f t="shared" si="1"/>
        <v>0.12883247916884766</v>
      </c>
      <c r="G31" s="14">
        <f t="shared" si="1"/>
        <v>0.12883247916884766</v>
      </c>
      <c r="H31" s="14">
        <f t="shared" si="1"/>
        <v>11.836245221125862</v>
      </c>
      <c r="I31" s="14">
        <f t="shared" si="1"/>
        <v>11.836245221125862</v>
      </c>
    </row>
    <row r="32" spans="1:9" x14ac:dyDescent="0.4">
      <c r="A32" s="13">
        <v>2040</v>
      </c>
      <c r="B32" s="14">
        <f t="shared" si="1"/>
        <v>0.33146841299406216</v>
      </c>
      <c r="C32" s="14">
        <f t="shared" si="1"/>
        <v>0.39776209559287634</v>
      </c>
      <c r="D32" s="14">
        <f t="shared" si="1"/>
        <v>16.581622582124815</v>
      </c>
      <c r="E32" s="14">
        <f t="shared" si="1"/>
        <v>16.581622582124815</v>
      </c>
      <c r="F32" s="14">
        <f t="shared" si="1"/>
        <v>0.1272419547346641</v>
      </c>
      <c r="G32" s="14">
        <f t="shared" si="1"/>
        <v>0.1272419547346641</v>
      </c>
      <c r="H32" s="14">
        <f t="shared" si="1"/>
        <v>11.69011873691441</v>
      </c>
      <c r="I32" s="14">
        <f t="shared" si="1"/>
        <v>11.69011873691441</v>
      </c>
    </row>
    <row r="33" spans="1:9" x14ac:dyDescent="0.4">
      <c r="A33" s="13">
        <v>2041</v>
      </c>
      <c r="B33" s="14">
        <f t="shared" si="1"/>
        <v>0.32318170266921104</v>
      </c>
      <c r="C33" s="14">
        <f t="shared" si="1"/>
        <v>0.3927900693979664</v>
      </c>
      <c r="D33" s="14">
        <f t="shared" si="1"/>
        <v>16.374352299848297</v>
      </c>
      <c r="E33" s="14">
        <f t="shared" si="1"/>
        <v>16.374352299848297</v>
      </c>
      <c r="F33" s="14">
        <f t="shared" si="1"/>
        <v>0.12565143030048112</v>
      </c>
      <c r="G33" s="14">
        <f t="shared" si="1"/>
        <v>0.12565143030048112</v>
      </c>
      <c r="H33" s="14">
        <f t="shared" si="1"/>
        <v>11.54399225270301</v>
      </c>
      <c r="I33" s="14">
        <f t="shared" si="1"/>
        <v>11.54399225270301</v>
      </c>
    </row>
    <row r="34" spans="1:9" x14ac:dyDescent="0.4">
      <c r="A34" s="13">
        <v>2042</v>
      </c>
      <c r="B34" s="14">
        <f t="shared" si="1"/>
        <v>0.31489499234435991</v>
      </c>
      <c r="C34" s="14">
        <f t="shared" si="1"/>
        <v>0.38781804320305469</v>
      </c>
      <c r="D34" s="14">
        <f t="shared" si="1"/>
        <v>16.167082017571705</v>
      </c>
      <c r="E34" s="14">
        <f t="shared" si="1"/>
        <v>16.167082017571705</v>
      </c>
      <c r="F34" s="14">
        <f t="shared" si="1"/>
        <v>0.12406090586629757</v>
      </c>
      <c r="G34" s="14">
        <f t="shared" si="1"/>
        <v>0.12406090586629757</v>
      </c>
      <c r="H34" s="14">
        <f t="shared" si="1"/>
        <v>11.397865768491556</v>
      </c>
      <c r="I34" s="14">
        <f t="shared" si="1"/>
        <v>11.397865768491556</v>
      </c>
    </row>
    <row r="35" spans="1:9" x14ac:dyDescent="0.4">
      <c r="A35" s="13">
        <v>2043</v>
      </c>
      <c r="B35" s="14">
        <f t="shared" si="1"/>
        <v>0.30660828201950885</v>
      </c>
      <c r="C35" s="14">
        <f t="shared" si="1"/>
        <v>0.38284601700814469</v>
      </c>
      <c r="D35" s="14">
        <f t="shared" si="1"/>
        <v>15.959811735295185</v>
      </c>
      <c r="E35" s="14">
        <f t="shared" si="1"/>
        <v>15.959811735295185</v>
      </c>
      <c r="F35" s="14">
        <f t="shared" si="1"/>
        <v>0.1224703814321146</v>
      </c>
      <c r="G35" s="14">
        <f t="shared" si="1"/>
        <v>0.1224703814321146</v>
      </c>
      <c r="H35" s="14">
        <f t="shared" si="1"/>
        <v>11.251739284280156</v>
      </c>
      <c r="I35" s="14">
        <f t="shared" si="1"/>
        <v>11.251739284280156</v>
      </c>
    </row>
    <row r="36" spans="1:9" x14ac:dyDescent="0.4">
      <c r="A36" s="13">
        <v>2044</v>
      </c>
      <c r="B36" s="14">
        <f t="shared" si="1"/>
        <v>0.29832157169465773</v>
      </c>
      <c r="C36" s="14">
        <f t="shared" si="1"/>
        <v>0.37787399081323297</v>
      </c>
      <c r="D36" s="14">
        <f t="shared" si="1"/>
        <v>15.752541453018592</v>
      </c>
      <c r="E36" s="14">
        <f t="shared" si="1"/>
        <v>15.752541453018592</v>
      </c>
      <c r="F36" s="14">
        <f t="shared" si="1"/>
        <v>0.12087985699793105</v>
      </c>
      <c r="G36" s="14">
        <f t="shared" si="1"/>
        <v>0.12087985699793105</v>
      </c>
      <c r="H36" s="14">
        <f t="shared" si="1"/>
        <v>11.105612800068702</v>
      </c>
      <c r="I36" s="14">
        <f t="shared" si="1"/>
        <v>11.105612800068702</v>
      </c>
    </row>
    <row r="37" spans="1:9" x14ac:dyDescent="0.4">
      <c r="A37" s="13">
        <v>2045</v>
      </c>
      <c r="B37" s="14">
        <f t="shared" si="1"/>
        <v>0.29003486136980305</v>
      </c>
      <c r="C37" s="14">
        <f t="shared" si="1"/>
        <v>0.37290196461832303</v>
      </c>
      <c r="D37" s="14">
        <f t="shared" si="1"/>
        <v>15.545271170742073</v>
      </c>
      <c r="E37" s="14">
        <f t="shared" si="1"/>
        <v>15.545271170742073</v>
      </c>
      <c r="F37" s="14">
        <f t="shared" si="1"/>
        <v>0.11928933256374806</v>
      </c>
      <c r="G37" s="14">
        <f t="shared" si="1"/>
        <v>0.11928933256374806</v>
      </c>
      <c r="H37" s="14">
        <f t="shared" si="1"/>
        <v>10.959486315857301</v>
      </c>
      <c r="I37" s="14">
        <f t="shared" si="1"/>
        <v>10.959486315857301</v>
      </c>
    </row>
    <row r="38" spans="1:9" x14ac:dyDescent="0.4">
      <c r="A38" s="13">
        <v>2046</v>
      </c>
      <c r="B38" s="14">
        <f t="shared" si="1"/>
        <v>0.28174815104495193</v>
      </c>
      <c r="C38" s="14">
        <f t="shared" si="1"/>
        <v>0.36792993842341132</v>
      </c>
      <c r="D38" s="14">
        <f t="shared" si="1"/>
        <v>15.338000888465482</v>
      </c>
      <c r="E38" s="14">
        <f t="shared" si="1"/>
        <v>15.338000888465482</v>
      </c>
      <c r="F38" s="14">
        <f t="shared" si="1"/>
        <v>0.11769880812956451</v>
      </c>
      <c r="G38" s="14">
        <f t="shared" si="1"/>
        <v>0.11769880812956451</v>
      </c>
      <c r="H38" s="14">
        <f t="shared" si="1"/>
        <v>10.813359831645849</v>
      </c>
      <c r="I38" s="14">
        <f t="shared" si="1"/>
        <v>10.813359831645849</v>
      </c>
    </row>
    <row r="39" spans="1:9" x14ac:dyDescent="0.4">
      <c r="A39" s="13">
        <v>2047</v>
      </c>
      <c r="B39" s="14">
        <f t="shared" si="1"/>
        <v>0.27346144072010087</v>
      </c>
      <c r="C39" s="14">
        <f t="shared" si="1"/>
        <v>0.36295791222850132</v>
      </c>
      <c r="D39" s="14">
        <f t="shared" si="1"/>
        <v>15.130730606188962</v>
      </c>
      <c r="E39" s="14">
        <f t="shared" si="1"/>
        <v>15.130730606188962</v>
      </c>
      <c r="F39" s="14">
        <f t="shared" si="1"/>
        <v>0.11610828369538154</v>
      </c>
      <c r="G39" s="14">
        <f t="shared" si="1"/>
        <v>0.11610828369538154</v>
      </c>
      <c r="H39" s="14">
        <f t="shared" si="1"/>
        <v>10.667233347434449</v>
      </c>
      <c r="I39" s="14">
        <f t="shared" si="1"/>
        <v>10.667233347434449</v>
      </c>
    </row>
    <row r="40" spans="1:9" x14ac:dyDescent="0.4">
      <c r="A40" s="13">
        <v>2048</v>
      </c>
      <c r="B40" s="14">
        <f t="shared" si="1"/>
        <v>0.26517473039524975</v>
      </c>
      <c r="C40" s="14">
        <f t="shared" si="1"/>
        <v>0.35798588603358961</v>
      </c>
      <c r="D40" s="14">
        <f t="shared" si="1"/>
        <v>14.923460323912369</v>
      </c>
      <c r="E40" s="14">
        <f t="shared" si="1"/>
        <v>14.923460323912369</v>
      </c>
      <c r="F40" s="14">
        <f t="shared" si="1"/>
        <v>0.11451775926119798</v>
      </c>
      <c r="G40" s="14">
        <f t="shared" si="1"/>
        <v>0.11451775926119798</v>
      </c>
      <c r="H40" s="14">
        <f t="shared" si="1"/>
        <v>10.521106863222995</v>
      </c>
      <c r="I40" s="14">
        <f t="shared" si="1"/>
        <v>10.521106863222995</v>
      </c>
    </row>
    <row r="41" spans="1:9" x14ac:dyDescent="0.4">
      <c r="A41" s="13">
        <v>2049</v>
      </c>
      <c r="B41" s="14">
        <f t="shared" si="1"/>
        <v>0.25688802007039863</v>
      </c>
      <c r="C41" s="14">
        <f t="shared" si="1"/>
        <v>0.35301385983867789</v>
      </c>
      <c r="D41" s="14">
        <f t="shared" si="1"/>
        <v>14.716190041635777</v>
      </c>
      <c r="E41" s="14">
        <f t="shared" si="1"/>
        <v>14.716190041635777</v>
      </c>
      <c r="F41" s="14">
        <f t="shared" si="1"/>
        <v>0.11292723482701443</v>
      </c>
      <c r="G41" s="14">
        <f t="shared" si="1"/>
        <v>0.11292723482701443</v>
      </c>
      <c r="H41" s="14">
        <f t="shared" si="1"/>
        <v>10.374980379011543</v>
      </c>
      <c r="I41" s="14">
        <f t="shared" si="1"/>
        <v>10.374980379011543</v>
      </c>
    </row>
    <row r="42" spans="1:9" x14ac:dyDescent="0.4">
      <c r="A42" s="13">
        <v>2050</v>
      </c>
      <c r="B42" s="14">
        <f t="shared" si="1"/>
        <v>0.24860130974554751</v>
      </c>
      <c r="C42" s="14">
        <f>_xlfn.FORECAST.LINEAR($A42,C$44:C$45,$A$44:$A$45)*C$12</f>
        <v>0.3480418336437679</v>
      </c>
      <c r="D42" s="14">
        <f t="shared" si="1"/>
        <v>14.508919759359259</v>
      </c>
      <c r="E42" s="14">
        <f t="shared" si="1"/>
        <v>14.508919759359259</v>
      </c>
      <c r="F42" s="14">
        <f t="shared" si="1"/>
        <v>0.11133671039283145</v>
      </c>
      <c r="G42" s="14">
        <f t="shared" si="1"/>
        <v>0.11133671039283145</v>
      </c>
      <c r="H42" s="14">
        <f t="shared" si="1"/>
        <v>10.228853894800141</v>
      </c>
      <c r="I42" s="14">
        <f t="shared" si="1"/>
        <v>10.228853894800141</v>
      </c>
    </row>
    <row r="44" spans="1:9" x14ac:dyDescent="0.4">
      <c r="A44" s="13">
        <v>2020</v>
      </c>
      <c r="B44" s="13">
        <v>1</v>
      </c>
      <c r="C44" s="13">
        <v>1</v>
      </c>
      <c r="D44" s="13">
        <v>1</v>
      </c>
      <c r="E44" s="13">
        <v>1</v>
      </c>
      <c r="F44" s="13">
        <v>1</v>
      </c>
      <c r="G44" s="13">
        <v>1</v>
      </c>
      <c r="H44" s="13">
        <v>1</v>
      </c>
      <c r="I44" s="13">
        <v>1</v>
      </c>
    </row>
    <row r="45" spans="1:9" x14ac:dyDescent="0.4">
      <c r="A45" s="13">
        <v>2050</v>
      </c>
      <c r="B45" s="13">
        <f>シナリオ!F5</f>
        <v>0.5</v>
      </c>
      <c r="C45" s="13">
        <f>シナリオ!H5</f>
        <v>0.7</v>
      </c>
      <c r="D45" s="13">
        <f>シナリオ!F6</f>
        <v>0.7</v>
      </c>
      <c r="E45" s="13">
        <f>シナリオ!H6</f>
        <v>0.7</v>
      </c>
      <c r="F45" s="13">
        <f>シナリオ!F7</f>
        <v>0.7</v>
      </c>
      <c r="G45" s="13">
        <f>シナリオ!H7</f>
        <v>0.7</v>
      </c>
      <c r="H45" s="13">
        <f>シナリオ!F8</f>
        <v>0.7</v>
      </c>
      <c r="I45" s="13">
        <f>シナリオ!H8</f>
        <v>0.7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3627-AF3F-4743-A4A8-7979E2664556}">
  <dimension ref="A1:K42"/>
  <sheetViews>
    <sheetView workbookViewId="0">
      <selection activeCell="D2" sqref="D2"/>
    </sheetView>
  </sheetViews>
  <sheetFormatPr defaultRowHeight="18.75" x14ac:dyDescent="0.4"/>
  <cols>
    <col min="2" max="3" width="13" customWidth="1"/>
    <col min="4" max="4" width="12.375" customWidth="1"/>
    <col min="5" max="5" width="11.375" customWidth="1"/>
    <col min="6" max="6" width="11.5" customWidth="1"/>
    <col min="7" max="7" width="10.625" customWidth="1"/>
    <col min="8" max="8" width="11.625" customWidth="1"/>
    <col min="9" max="9" width="10.625" customWidth="1"/>
    <col min="10" max="11" width="12.375" customWidth="1"/>
  </cols>
  <sheetData>
    <row r="1" spans="1:11" s="18" customFormat="1" ht="37.5" x14ac:dyDescent="0.4">
      <c r="A1" s="16" t="s">
        <v>29</v>
      </c>
      <c r="B1" s="18" t="s">
        <v>59</v>
      </c>
      <c r="C1" s="18" t="s">
        <v>60</v>
      </c>
      <c r="D1" s="18" t="s">
        <v>61</v>
      </c>
      <c r="E1" s="18" t="s">
        <v>65</v>
      </c>
      <c r="F1" s="18" t="s">
        <v>62</v>
      </c>
      <c r="G1" s="18" t="s">
        <v>66</v>
      </c>
      <c r="H1" s="18" t="s">
        <v>63</v>
      </c>
      <c r="I1" s="18" t="s">
        <v>67</v>
      </c>
      <c r="J1" s="18" t="s">
        <v>64</v>
      </c>
      <c r="K1" s="18" t="s">
        <v>68</v>
      </c>
    </row>
    <row r="2" spans="1:11" x14ac:dyDescent="0.4">
      <c r="A2" s="13">
        <v>2010</v>
      </c>
      <c r="B2">
        <f>GDP・POP!C2*Intensity!B2/10^6</f>
        <v>3.8323569999999987</v>
      </c>
      <c r="C2">
        <f>GDP・POP!D2*Intensity!C2/10^6</f>
        <v>3.8323569999999987</v>
      </c>
      <c r="D2">
        <f>GDP・POP!G2*Intensity!D2/10^6</f>
        <v>3.2924740000000092</v>
      </c>
      <c r="E2">
        <f>GDP・POP!H2*Intensity!E2/10^6</f>
        <v>3.2924740000000092</v>
      </c>
      <c r="F2">
        <f>GDP・POP!C2*COMFLOOR!$B2*Intensity!F2/10^6</f>
        <v>2.2019719999999978</v>
      </c>
      <c r="G2">
        <f>GDP・POP!D2*COMFLOOR!$B2*Intensity!G2/10^6</f>
        <v>2.2019719999999978</v>
      </c>
      <c r="H2">
        <f>GDP・POP!G2*Intensity!H2/10^6</f>
        <v>2.0901920000000063</v>
      </c>
      <c r="I2">
        <f>GDP・POP!H2*Intensity!I2/10^6</f>
        <v>2.0901920000000063</v>
      </c>
      <c r="J2">
        <f>SUM(B2,D2,F2,H2)</f>
        <v>11.416995000000011</v>
      </c>
      <c r="K2">
        <f>SUM(C2,E2,G2,I2)</f>
        <v>11.416995000000011</v>
      </c>
    </row>
    <row r="3" spans="1:11" x14ac:dyDescent="0.4">
      <c r="A3" s="13">
        <v>2011</v>
      </c>
      <c r="B3">
        <f>GDP・POP!C3*Intensity!B3/10^6</f>
        <v>3.8506600000000013</v>
      </c>
      <c r="C3">
        <f>GDP・POP!D3*Intensity!C3/10^6</f>
        <v>3.8506600000000013</v>
      </c>
      <c r="D3">
        <f>GDP・POP!G3*Intensity!D3/10^6</f>
        <v>3.2119450000000063</v>
      </c>
      <c r="E3">
        <f>GDP・POP!H3*Intensity!E3/10^6</f>
        <v>3.2119450000000063</v>
      </c>
      <c r="F3">
        <f>GDP・POP!C3*COMFLOOR!$B3*Intensity!F3/10^6</f>
        <v>2.1886420000000029</v>
      </c>
      <c r="G3">
        <f>GDP・POP!D3*COMFLOOR!$B3*Intensity!G3/10^6</f>
        <v>2.1886420000000029</v>
      </c>
      <c r="H3">
        <f>GDP・POP!G3*Intensity!H3/10^6</f>
        <v>2.0092050000000072</v>
      </c>
      <c r="I3">
        <f>GDP・POP!H3*Intensity!I3/10^6</f>
        <v>2.0092050000000072</v>
      </c>
      <c r="J3">
        <f t="shared" ref="J3:J42" si="0">SUM(B3,D3,F3,H3)</f>
        <v>11.260452000000017</v>
      </c>
      <c r="K3">
        <f t="shared" ref="K3:K42" si="1">SUM(C3,E3,G3,I3)</f>
        <v>11.260452000000017</v>
      </c>
    </row>
    <row r="4" spans="1:11" x14ac:dyDescent="0.4">
      <c r="A4" s="13">
        <v>2012</v>
      </c>
      <c r="B4">
        <f>GDP・POP!C4*Intensity!B4/10^6</f>
        <v>3.7769820000000056</v>
      </c>
      <c r="C4">
        <f>GDP・POP!D4*Intensity!C4/10^6</f>
        <v>3.7769820000000056</v>
      </c>
      <c r="D4">
        <f>GDP・POP!G4*Intensity!D4/10^6</f>
        <v>3.1784780000000028</v>
      </c>
      <c r="E4">
        <f>GDP・POP!H4*Intensity!E4/10^6</f>
        <v>3.1784780000000028</v>
      </c>
      <c r="F4">
        <f>GDP・POP!C4*COMFLOOR!$B4*Intensity!F4/10^6</f>
        <v>2.1012579999999956</v>
      </c>
      <c r="G4">
        <f>GDP・POP!D4*COMFLOOR!$B4*Intensity!G4/10^6</f>
        <v>2.1012579999999956</v>
      </c>
      <c r="H4">
        <f>GDP・POP!G4*Intensity!H4/10^6</f>
        <v>2.0301499999999999</v>
      </c>
      <c r="I4">
        <f>GDP・POP!H4*Intensity!I4/10^6</f>
        <v>2.0301499999999999</v>
      </c>
      <c r="J4">
        <f t="shared" si="0"/>
        <v>11.086868000000003</v>
      </c>
      <c r="K4">
        <f t="shared" si="1"/>
        <v>11.086868000000003</v>
      </c>
    </row>
    <row r="5" spans="1:11" x14ac:dyDescent="0.4">
      <c r="A5" s="13">
        <v>2013</v>
      </c>
      <c r="B5">
        <f>GDP・POP!C5*Intensity!B5/10^6</f>
        <v>3.7794760000000003</v>
      </c>
      <c r="C5">
        <f>GDP・POP!D5*Intensity!C5/10^6</f>
        <v>3.7794760000000003</v>
      </c>
      <c r="D5">
        <f>GDP・POP!G5*Intensity!D5/10^6</f>
        <v>3.1417440000000023</v>
      </c>
      <c r="E5">
        <f>GDP・POP!H5*Intensity!E5/10^6</f>
        <v>3.1417440000000023</v>
      </c>
      <c r="F5">
        <f>GDP・POP!C5*COMFLOOR!$B5*Intensity!F5/10^6</f>
        <v>2.2138839999999984</v>
      </c>
      <c r="G5">
        <f>GDP・POP!D5*COMFLOOR!$B5*Intensity!G5/10^6</f>
        <v>2.2138839999999984</v>
      </c>
      <c r="H5">
        <f>GDP・POP!G5*Intensity!H5/10^6</f>
        <v>1.9773710000000002</v>
      </c>
      <c r="I5">
        <f>GDP・POP!H5*Intensity!I5/10^6</f>
        <v>1.9773710000000002</v>
      </c>
      <c r="J5">
        <f t="shared" si="0"/>
        <v>11.112475000000002</v>
      </c>
      <c r="K5">
        <f t="shared" si="1"/>
        <v>11.112475000000002</v>
      </c>
    </row>
    <row r="6" spans="1:11" x14ac:dyDescent="0.4">
      <c r="A6" s="13">
        <v>2014</v>
      </c>
      <c r="B6">
        <f>GDP・POP!C6*Intensity!B6/10^6</f>
        <v>3.6701079999999977</v>
      </c>
      <c r="C6">
        <f>GDP・POP!D6*Intensity!C6/10^6</f>
        <v>3.6701079999999977</v>
      </c>
      <c r="D6">
        <f>GDP・POP!G6*Intensity!D6/10^6</f>
        <v>3.0556950000000112</v>
      </c>
      <c r="E6">
        <f>GDP・POP!H6*Intensity!E6/10^6</f>
        <v>3.0556950000000112</v>
      </c>
      <c r="F6">
        <f>GDP・POP!C6*COMFLOOR!$B6*Intensity!F6/10^6</f>
        <v>2.1838600000000081</v>
      </c>
      <c r="G6">
        <f>GDP・POP!D6*COMFLOOR!$B6*Intensity!G6/10^6</f>
        <v>2.1838600000000081</v>
      </c>
      <c r="H6">
        <f>GDP・POP!G6*Intensity!H6/10^6</f>
        <v>1.8973770000000076</v>
      </c>
      <c r="I6">
        <f>GDP・POP!H6*Intensity!I6/10^6</f>
        <v>1.8973770000000076</v>
      </c>
      <c r="J6">
        <f t="shared" si="0"/>
        <v>10.807040000000024</v>
      </c>
      <c r="K6">
        <f t="shared" si="1"/>
        <v>10.807040000000024</v>
      </c>
    </row>
    <row r="7" spans="1:11" x14ac:dyDescent="0.4">
      <c r="A7" s="13">
        <v>2015</v>
      </c>
      <c r="B7">
        <f>GDP・POP!C7*Intensity!B7/10^6</f>
        <v>3.5400980000000031</v>
      </c>
      <c r="C7">
        <f>GDP・POP!D7*Intensity!C7/10^6</f>
        <v>3.5400980000000031</v>
      </c>
      <c r="D7">
        <f>GDP・POP!G7*Intensity!D7/10^6</f>
        <v>3.0490900000000005</v>
      </c>
      <c r="E7">
        <f>GDP・POP!H7*Intensity!E7/10^6</f>
        <v>3.0490900000000005</v>
      </c>
      <c r="F7">
        <f>GDP・POP!C7*COMFLOOR!$B7*Intensity!F7/10^6</f>
        <v>2.1162230000000064</v>
      </c>
      <c r="G7">
        <f>GDP・POP!D7*COMFLOOR!$B7*Intensity!G7/10^6</f>
        <v>2.1162230000000064</v>
      </c>
      <c r="H7">
        <f>GDP・POP!G7*Intensity!H7/10^6</f>
        <v>1.8469099999999961</v>
      </c>
      <c r="I7">
        <f>GDP・POP!H7*Intensity!I7/10^6</f>
        <v>1.8469099999999961</v>
      </c>
      <c r="J7">
        <f t="shared" si="0"/>
        <v>10.552321000000006</v>
      </c>
      <c r="K7">
        <f t="shared" si="1"/>
        <v>10.552321000000006</v>
      </c>
    </row>
    <row r="8" spans="1:11" x14ac:dyDescent="0.4">
      <c r="A8" s="13">
        <v>2016</v>
      </c>
      <c r="B8">
        <f>GDP・POP!C8*Intensity!B8/10^6</f>
        <v>3.464630000000001</v>
      </c>
      <c r="C8">
        <f>GDP・POP!D8*Intensity!C8/10^6</f>
        <v>3.464630000000001</v>
      </c>
      <c r="D8">
        <f>GDP・POP!G8*Intensity!D8/10^6</f>
        <v>3.0160219999999978</v>
      </c>
      <c r="E8">
        <f>GDP・POP!H8*Intensity!E8/10^6</f>
        <v>3.0160219999999978</v>
      </c>
      <c r="F8">
        <f>GDP・POP!C8*COMFLOOR!$B8*Intensity!F8/10^6</f>
        <v>2.070034999999995</v>
      </c>
      <c r="G8">
        <f>GDP・POP!D8*COMFLOOR!$B8*Intensity!G8/10^6</f>
        <v>2.070034999999995</v>
      </c>
      <c r="H8">
        <f>GDP・POP!G8*Intensity!H8/10^6</f>
        <v>1.8485910000000054</v>
      </c>
      <c r="I8">
        <f>GDP・POP!H8*Intensity!I8/10^6</f>
        <v>1.8485910000000054</v>
      </c>
      <c r="J8">
        <f t="shared" si="0"/>
        <v>10.399278000000001</v>
      </c>
      <c r="K8">
        <f t="shared" si="1"/>
        <v>10.399278000000001</v>
      </c>
    </row>
    <row r="9" spans="1:11" x14ac:dyDescent="0.4">
      <c r="A9" s="13">
        <v>2017</v>
      </c>
      <c r="B9">
        <f>GDP・POP!C9*Intensity!B9/10^6</f>
        <v>3.4728230000000004</v>
      </c>
      <c r="C9">
        <f>GDP・POP!D9*Intensity!C9/10^6</f>
        <v>3.4728230000000004</v>
      </c>
      <c r="D9">
        <f>GDP・POP!G9*Intensity!D9/10^6</f>
        <v>2.9910649999999914</v>
      </c>
      <c r="E9">
        <f>GDP・POP!H9*Intensity!E9/10^6</f>
        <v>2.9910649999999914</v>
      </c>
      <c r="F9">
        <f>GDP・POP!C9*COMFLOOR!$B9*Intensity!F9/10^6</f>
        <v>2.1050319999999938</v>
      </c>
      <c r="G9">
        <f>GDP・POP!D9*COMFLOOR!$B9*Intensity!G9/10^6</f>
        <v>2.1050319999999938</v>
      </c>
      <c r="H9">
        <f>GDP・POP!G9*Intensity!H9/10^6</f>
        <v>1.9255359999999992</v>
      </c>
      <c r="I9">
        <f>GDP・POP!H9*Intensity!I9/10^6</f>
        <v>1.9255359999999992</v>
      </c>
      <c r="J9">
        <f t="shared" si="0"/>
        <v>10.494455999999985</v>
      </c>
      <c r="K9">
        <f t="shared" si="1"/>
        <v>10.494455999999985</v>
      </c>
    </row>
    <row r="10" spans="1:11" x14ac:dyDescent="0.4">
      <c r="A10" s="13">
        <v>2018</v>
      </c>
      <c r="B10">
        <f>GDP・POP!C10*Intensity!B10/10^6</f>
        <v>3.4914290000000019</v>
      </c>
      <c r="C10">
        <f>GDP・POP!D10*Intensity!C10/10^6</f>
        <v>3.4914290000000019</v>
      </c>
      <c r="D10">
        <f>GDP・POP!G10*Intensity!D10/10^6</f>
        <v>2.9540929999999888</v>
      </c>
      <c r="E10">
        <f>GDP・POP!H10*Intensity!E10/10^6</f>
        <v>2.9540929999999888</v>
      </c>
      <c r="F10">
        <f>GDP・POP!C10*COMFLOOR!$B10*Intensity!F10/10^6</f>
        <v>2.1086090000000088</v>
      </c>
      <c r="G10">
        <f>GDP・POP!D10*COMFLOOR!$B10*Intensity!G10/10^6</f>
        <v>2.1086090000000088</v>
      </c>
      <c r="H10">
        <f>GDP・POP!G10*Intensity!H10/10^6</f>
        <v>1.7760959999999926</v>
      </c>
      <c r="I10">
        <f>GDP・POP!H10*Intensity!I10/10^6</f>
        <v>1.7760959999999926</v>
      </c>
      <c r="J10">
        <f t="shared" si="0"/>
        <v>10.330226999999992</v>
      </c>
      <c r="K10">
        <f t="shared" si="1"/>
        <v>10.330226999999992</v>
      </c>
    </row>
    <row r="11" spans="1:11" x14ac:dyDescent="0.4">
      <c r="A11" s="13">
        <v>2019</v>
      </c>
      <c r="B11">
        <f>GDP・POP!C11*Intensity!B11/10^6</f>
        <v>3.3643169999999993</v>
      </c>
      <c r="C11">
        <f>GDP・POP!D11*Intensity!C11/10^6</f>
        <v>3.3643169999999993</v>
      </c>
      <c r="D11">
        <f>GDP・POP!G11*Intensity!D11/10^6</f>
        <v>2.893835000000009</v>
      </c>
      <c r="E11">
        <f>GDP・POP!H11*Intensity!E11/10^6</f>
        <v>2.893835000000009</v>
      </c>
      <c r="F11">
        <f>GDP・POP!C11*COMFLOOR!$B11*Intensity!F11/10^6</f>
        <v>2.0647980000000006</v>
      </c>
      <c r="G11">
        <f>GDP・POP!D11*COMFLOOR!$B11*Intensity!G11/10^6</f>
        <v>2.0647980000000006</v>
      </c>
      <c r="H11">
        <f>GDP・POP!G11*Intensity!H11/10^6</f>
        <v>1.7600590000000043</v>
      </c>
      <c r="I11">
        <f>GDP・POP!H11*Intensity!I11/10^6</f>
        <v>1.7600590000000043</v>
      </c>
      <c r="J11">
        <f t="shared" si="0"/>
        <v>10.083009000000013</v>
      </c>
      <c r="K11">
        <f t="shared" si="1"/>
        <v>10.083009000000013</v>
      </c>
    </row>
    <row r="12" spans="1:11" x14ac:dyDescent="0.4">
      <c r="A12" s="13">
        <v>2020</v>
      </c>
      <c r="B12">
        <f>GDP・POP!C12*Intensity!B12/10^6</f>
        <v>3.1464160000000025</v>
      </c>
      <c r="C12">
        <f>GDP・POP!D12*Intensity!C12/10^6</f>
        <v>3.1464160000000025</v>
      </c>
      <c r="D12">
        <f>GDP・POP!G12*Intensity!D12/10^6</f>
        <v>2.6152400000000067</v>
      </c>
      <c r="E12">
        <f>GDP・POP!H12*Intensity!E12/10^6</f>
        <v>2.6152400000000067</v>
      </c>
      <c r="F12">
        <f>GDP・POP!C12*COMFLOOR!$B12*Intensity!F12/10^6</f>
        <v>1.9469699999999954</v>
      </c>
      <c r="G12">
        <f>GDP・POP!D12*COMFLOOR!$B12*Intensity!G12/10^6</f>
        <v>1.9469699999999954</v>
      </c>
      <c r="H12">
        <f>GDP・POP!G12*Intensity!H12/10^6</f>
        <v>1.8437559999999997</v>
      </c>
      <c r="I12">
        <f>GDP・POP!H12*Intensity!I12/10^6</f>
        <v>1.8437559999999997</v>
      </c>
      <c r="J12">
        <f t="shared" si="0"/>
        <v>9.5523820000000033</v>
      </c>
      <c r="K12">
        <f t="shared" si="1"/>
        <v>9.5523820000000033</v>
      </c>
    </row>
    <row r="13" spans="1:11" x14ac:dyDescent="0.4">
      <c r="A13" s="13">
        <v>2021</v>
      </c>
      <c r="B13">
        <f>GDP・POP!C13*Intensity!B13/10^6</f>
        <v>3.1178058267618818</v>
      </c>
      <c r="C13">
        <f>GDP・POP!D13*Intensity!C13/10^6</f>
        <v>3.1389434933839997</v>
      </c>
      <c r="D13">
        <f>GDP・POP!G13*Intensity!D13/10^6</f>
        <v>2.5778832824954976</v>
      </c>
      <c r="E13">
        <f>GDP・POP!H13*Intensity!E13/10^6</f>
        <v>2.5778832824954976</v>
      </c>
      <c r="F13">
        <f>GDP・POP!C13*COMFLOOR!$B13*Intensity!F13/10^6</f>
        <v>1.9484531401540628</v>
      </c>
      <c r="G13">
        <f>GDP・POP!D13*COMFLOOR!$B13*Intensity!G13/10^6</f>
        <v>1.9484531401540628</v>
      </c>
      <c r="H13">
        <f>GDP・POP!G13*Intensity!H13/10^6</f>
        <v>1.8174193456052816</v>
      </c>
      <c r="I13">
        <f>GDP・POP!H13*Intensity!I13/10^6</f>
        <v>1.8174193456052816</v>
      </c>
      <c r="J13">
        <f t="shared" si="0"/>
        <v>9.4615615950167253</v>
      </c>
      <c r="K13">
        <f t="shared" si="1"/>
        <v>9.4826992616388424</v>
      </c>
    </row>
    <row r="14" spans="1:11" x14ac:dyDescent="0.4">
      <c r="A14" s="13">
        <v>2022</v>
      </c>
      <c r="B14">
        <f>GDP・POP!C14*Intensity!B14/10^6</f>
        <v>3.0883878537465081</v>
      </c>
      <c r="C14">
        <f>GDP・POP!D14*Intensity!C14/10^6</f>
        <v>3.1309863069016615</v>
      </c>
      <c r="D14">
        <f>GDP・POP!G14*Intensity!D14/10^6</f>
        <v>2.5407529148395653</v>
      </c>
      <c r="E14">
        <f>GDP・POP!H14*Intensity!E14/10^6</f>
        <v>2.5407529148395653</v>
      </c>
      <c r="F14">
        <f>GDP・POP!C14*COMFLOOR!$B14*Intensity!F14/10^6</f>
        <v>1.9497073718151163</v>
      </c>
      <c r="G14">
        <f>GDP・POP!D14*COMFLOOR!$B14*Intensity!G14/10^6</f>
        <v>1.9497073718151163</v>
      </c>
      <c r="H14">
        <f>GDP・POP!G14*Intensity!H14/10^6</f>
        <v>1.7912422688751035</v>
      </c>
      <c r="I14">
        <f>GDP・POP!H14*Intensity!I14/10^6</f>
        <v>1.7912422688751035</v>
      </c>
      <c r="J14">
        <f t="shared" si="0"/>
        <v>9.370090409276294</v>
      </c>
      <c r="K14">
        <f t="shared" si="1"/>
        <v>9.4126888624314464</v>
      </c>
    </row>
    <row r="15" spans="1:11" x14ac:dyDescent="0.4">
      <c r="A15" s="13">
        <v>2023</v>
      </c>
      <c r="B15">
        <f>GDP・POP!C15*Intensity!B15/10^6</f>
        <v>3.058162080953911</v>
      </c>
      <c r="C15">
        <f>GDP・POP!D15*Intensity!C15/10^6</f>
        <v>3.1225444405529621</v>
      </c>
      <c r="D15">
        <f>GDP・POP!G15*Intensity!D15/10^6</f>
        <v>2.5038488970322046</v>
      </c>
      <c r="E15">
        <f>GDP・POP!H15*Intensity!E15/10^6</f>
        <v>2.5038488970322046</v>
      </c>
      <c r="F15">
        <f>GDP・POP!C15*COMFLOOR!$B15*Intensity!F15/10^6</f>
        <v>1.9507317792526593</v>
      </c>
      <c r="G15">
        <f>GDP・POP!D15*COMFLOOR!$B15*Intensity!G15/10^6</f>
        <v>1.9507317792526593</v>
      </c>
      <c r="H15">
        <f>GDP・POP!G15*Intensity!H15/10^6</f>
        <v>1.7652247698094619</v>
      </c>
      <c r="I15">
        <f>GDP・POP!H15*Intensity!I15/10^6</f>
        <v>1.7652247698094619</v>
      </c>
      <c r="J15">
        <f t="shared" si="0"/>
        <v>9.2779675270482365</v>
      </c>
      <c r="K15">
        <f t="shared" si="1"/>
        <v>9.3423498866472876</v>
      </c>
    </row>
    <row r="16" spans="1:11" x14ac:dyDescent="0.4">
      <c r="A16" s="13">
        <v>2024</v>
      </c>
      <c r="B16">
        <f>GDP・POP!C16*Intensity!B16/10^6</f>
        <v>3.0271285083840813</v>
      </c>
      <c r="C16">
        <f>GDP・POP!D16*Intensity!C16/10^6</f>
        <v>3.1136178943379265</v>
      </c>
      <c r="D16">
        <f>GDP・POP!G16*Intensity!D16/10^6</f>
        <v>2.4671712290734145</v>
      </c>
      <c r="E16">
        <f>GDP・POP!H16*Intensity!E16/10^6</f>
        <v>2.4671712290734145</v>
      </c>
      <c r="F16">
        <f>GDP・POP!C16*COMFLOOR!$B16*Intensity!F16/10^6</f>
        <v>1.9515253266998371</v>
      </c>
      <c r="G16">
        <f>GDP・POP!D16*COMFLOOR!$B16*Intensity!G16/10^6</f>
        <v>1.9515253266998371</v>
      </c>
      <c r="H16">
        <f>GDP・POP!G16*Intensity!H16/10^6</f>
        <v>1.7393668484083569</v>
      </c>
      <c r="I16">
        <f>GDP・POP!H16*Intensity!I16/10^6</f>
        <v>1.7393668484083569</v>
      </c>
      <c r="J16">
        <f t="shared" si="0"/>
        <v>9.1851919125656902</v>
      </c>
      <c r="K16">
        <f t="shared" si="1"/>
        <v>9.2716812985195354</v>
      </c>
    </row>
    <row r="17" spans="1:11" x14ac:dyDescent="0.4">
      <c r="A17" s="13">
        <v>2025</v>
      </c>
      <c r="B17">
        <f>GDP・POP!C17*Intensity!B17/10^6</f>
        <v>2.9952871360370064</v>
      </c>
      <c r="C17">
        <f>GDP・POP!D17*Intensity!C17/10^6</f>
        <v>3.104206668256551</v>
      </c>
      <c r="D17">
        <f>GDP・POP!G17*Intensity!D17/10^6</f>
        <v>2.4307199109632145</v>
      </c>
      <c r="E17">
        <f>GDP・POP!H17*Intensity!E17/10^6</f>
        <v>2.4307199109632145</v>
      </c>
      <c r="F17">
        <f>GDP・POP!C17*COMFLOOR!$B17*Intensity!F17/10^6</f>
        <v>1.9520868709498569</v>
      </c>
      <c r="G17">
        <f>GDP・POP!D17*COMFLOOR!$B17*Intensity!G17/10^6</f>
        <v>1.9520868709498569</v>
      </c>
      <c r="H17">
        <f>GDP・POP!G17*Intensity!H17/10^6</f>
        <v>1.7136685046718012</v>
      </c>
      <c r="I17">
        <f>GDP・POP!H17*Intensity!I17/10^6</f>
        <v>1.7136685046718012</v>
      </c>
      <c r="J17">
        <f t="shared" si="0"/>
        <v>9.0917624226218781</v>
      </c>
      <c r="K17">
        <f t="shared" si="1"/>
        <v>9.2006819548414231</v>
      </c>
    </row>
    <row r="18" spans="1:11" x14ac:dyDescent="0.4">
      <c r="A18" s="13">
        <v>2026</v>
      </c>
      <c r="B18">
        <f>GDP・POP!C18*Intensity!B18/10^6</f>
        <v>2.9626379639126994</v>
      </c>
      <c r="C18">
        <f>GDP・POP!D18*Intensity!C18/10^6</f>
        <v>3.0943107623088286</v>
      </c>
      <c r="D18">
        <f>GDP・POP!G18*Intensity!D18/10^6</f>
        <v>2.3944949427015771</v>
      </c>
      <c r="E18">
        <f>GDP・POP!H18*Intensity!E18/10^6</f>
        <v>2.3944949427015771</v>
      </c>
      <c r="F18">
        <f>GDP・POP!C18*COMFLOOR!$B18*Intensity!F18/10^6</f>
        <v>1.9488007457246164</v>
      </c>
      <c r="G18">
        <f>GDP・POP!D18*COMFLOOR!$B18*Intensity!G18/10^6</f>
        <v>1.9488007457246164</v>
      </c>
      <c r="H18">
        <f>GDP・POP!G18*Intensity!H18/10^6</f>
        <v>1.6881297385997758</v>
      </c>
      <c r="I18">
        <f>GDP・POP!H18*Intensity!I18/10^6</f>
        <v>1.6881297385997758</v>
      </c>
      <c r="J18">
        <f t="shared" si="0"/>
        <v>8.9940633909386687</v>
      </c>
      <c r="K18">
        <f t="shared" si="1"/>
        <v>9.1257361893347984</v>
      </c>
    </row>
    <row r="19" spans="1:11" x14ac:dyDescent="0.4">
      <c r="A19" s="13">
        <v>2027</v>
      </c>
      <c r="B19">
        <f>GDP・POP!C19*Intensity!B19/10^6</f>
        <v>2.9291809920111467</v>
      </c>
      <c r="C19">
        <f>GDP・POP!D19*Intensity!C19/10^6</f>
        <v>3.0839301764947673</v>
      </c>
      <c r="D19">
        <f>GDP・POP!G19*Intensity!D19/10^6</f>
        <v>2.3584963242885291</v>
      </c>
      <c r="E19">
        <f>GDP・POP!H19*Intensity!E19/10^6</f>
        <v>2.3584963242885291</v>
      </c>
      <c r="F19">
        <f>GDP・POP!C19*COMFLOOR!$B19*Intensity!F19/10^6</f>
        <v>1.9453016568502577</v>
      </c>
      <c r="G19">
        <f>GDP・POP!D19*COMFLOOR!$B19*Intensity!G19/10^6</f>
        <v>1.9453016568502577</v>
      </c>
      <c r="H19">
        <f>GDP・POP!G19*Intensity!H19/10^6</f>
        <v>1.6627505501922997</v>
      </c>
      <c r="I19">
        <f>GDP・POP!H19*Intensity!I19/10^6</f>
        <v>1.6627505501922997</v>
      </c>
      <c r="J19">
        <f t="shared" si="0"/>
        <v>8.8957295233422329</v>
      </c>
      <c r="K19">
        <f t="shared" si="1"/>
        <v>9.0504787078258531</v>
      </c>
    </row>
    <row r="20" spans="1:11" x14ac:dyDescent="0.4">
      <c r="A20" s="13">
        <v>2028</v>
      </c>
      <c r="B20">
        <f>GDP・POP!C20*Intensity!B20/10^6</f>
        <v>2.8949162203323624</v>
      </c>
      <c r="C20">
        <f>GDP・POP!D20*Intensity!C20/10^6</f>
        <v>3.0730649108143577</v>
      </c>
      <c r="D20">
        <f>GDP・POP!G20*Intensity!D20/10^6</f>
        <v>2.3227240557240436</v>
      </c>
      <c r="E20">
        <f>GDP・POP!H20*Intensity!E20/10^6</f>
        <v>2.3227240557240436</v>
      </c>
      <c r="F20">
        <f>GDP・POP!C20*COMFLOOR!$B20*Intensity!F20/10^6</f>
        <v>1.9415891320923064</v>
      </c>
      <c r="G20">
        <f>GDP・POP!D20*COMFLOOR!$B20*Intensity!G20/10^6</f>
        <v>1.9415891320923064</v>
      </c>
      <c r="H20">
        <f>GDP・POP!G20*Intensity!H20/10^6</f>
        <v>1.637530939449354</v>
      </c>
      <c r="I20">
        <f>GDP・POP!H20*Intensity!I20/10^6</f>
        <v>1.637530939449354</v>
      </c>
      <c r="J20">
        <f t="shared" si="0"/>
        <v>8.7967603475980667</v>
      </c>
      <c r="K20">
        <f t="shared" si="1"/>
        <v>8.974909038080062</v>
      </c>
    </row>
    <row r="21" spans="1:11" x14ac:dyDescent="0.4">
      <c r="A21" s="13">
        <v>2029</v>
      </c>
      <c r="B21">
        <f>GDP・POP!C21*Intensity!B21/10^6</f>
        <v>2.8598436488763324</v>
      </c>
      <c r="C21">
        <f>GDP・POP!D21*Intensity!C21/10^6</f>
        <v>3.0617149652676097</v>
      </c>
      <c r="D21">
        <f>GDP・POP!G21*Intensity!D21/10^6</f>
        <v>2.2871781370081474</v>
      </c>
      <c r="E21">
        <f>GDP・POP!H21*Intensity!E21/10^6</f>
        <v>2.2871781370081474</v>
      </c>
      <c r="F21">
        <f>GDP・POP!C21*COMFLOOR!$B21*Intensity!F21/10^6</f>
        <v>1.9376625405111076</v>
      </c>
      <c r="G21">
        <f>GDP・POP!D21*COMFLOOR!$B21*Intensity!G21/10^6</f>
        <v>1.9376625405111076</v>
      </c>
      <c r="H21">
        <f>GDP・POP!G21*Intensity!H21/10^6</f>
        <v>1.6124709063709577</v>
      </c>
      <c r="I21">
        <f>GDP・POP!H21*Intensity!I21/10^6</f>
        <v>1.6124709063709577</v>
      </c>
      <c r="J21">
        <f t="shared" si="0"/>
        <v>8.6971552327665442</v>
      </c>
      <c r="K21">
        <f t="shared" si="1"/>
        <v>8.8990265491578224</v>
      </c>
    </row>
    <row r="22" spans="1:11" x14ac:dyDescent="0.4">
      <c r="A22" s="13">
        <v>2030</v>
      </c>
      <c r="B22">
        <f>GDP・POP!C22*Intensity!B22/10^6</f>
        <v>2.823963277643045</v>
      </c>
      <c r="C22">
        <f>GDP・POP!D22*Intensity!C22/10^6</f>
        <v>3.0498803398545133</v>
      </c>
      <c r="D22">
        <f>GDP・POP!G22*Intensity!D22/10^6</f>
        <v>2.2518585681408134</v>
      </c>
      <c r="E22">
        <f>GDP・POP!H22*Intensity!E22/10^6</f>
        <v>2.2518585681408134</v>
      </c>
      <c r="F22">
        <f>GDP・POP!C22*COMFLOOR!$B22*Intensity!F22/10^6</f>
        <v>1.9335211526545073</v>
      </c>
      <c r="G22">
        <f>GDP・POP!D22*COMFLOOR!$B22*Intensity!G22/10^6</f>
        <v>1.9335211526545073</v>
      </c>
      <c r="H22">
        <f>GDP・POP!G22*Intensity!H22/10^6</f>
        <v>1.5875704509570916</v>
      </c>
      <c r="I22">
        <f>GDP・POP!H22*Intensity!I22/10^6</f>
        <v>1.5875704509570916</v>
      </c>
      <c r="J22">
        <f t="shared" si="0"/>
        <v>8.5969134493954584</v>
      </c>
      <c r="K22">
        <f t="shared" si="1"/>
        <v>8.8228305116069272</v>
      </c>
    </row>
    <row r="23" spans="1:11" x14ac:dyDescent="0.4">
      <c r="A23" s="13">
        <v>2031</v>
      </c>
      <c r="B23">
        <f>GDP・POP!C23*Intensity!B23/10^6</f>
        <v>2.7872751066325372</v>
      </c>
      <c r="C23">
        <f>GDP・POP!D23*Intensity!C23/10^6</f>
        <v>3.037561034575079</v>
      </c>
      <c r="D23">
        <f>GDP・POP!G23*Intensity!D23/10^6</f>
        <v>2.2167653491220696</v>
      </c>
      <c r="E23">
        <f>GDP・POP!H23*Intensity!E23/10^6</f>
        <v>2.2167653491220696</v>
      </c>
      <c r="F23">
        <f>GDP・POP!C23*COMFLOOR!$B23*Intensity!F23/10^6</f>
        <v>1.9236373762938741</v>
      </c>
      <c r="G23">
        <f>GDP・POP!D23*COMFLOOR!$B23*Intensity!G23/10^6</f>
        <v>1.9236373762938741</v>
      </c>
      <c r="H23">
        <f>GDP・POP!G23*Intensity!H23/10^6</f>
        <v>1.5628295732077744</v>
      </c>
      <c r="I23">
        <f>GDP・POP!H23*Intensity!I23/10^6</f>
        <v>1.5628295732077744</v>
      </c>
      <c r="J23">
        <f t="shared" si="0"/>
        <v>8.4905074052562561</v>
      </c>
      <c r="K23">
        <f t="shared" si="1"/>
        <v>8.7407933331987984</v>
      </c>
    </row>
    <row r="24" spans="1:11" x14ac:dyDescent="0.4">
      <c r="A24" s="13">
        <v>2032</v>
      </c>
      <c r="B24">
        <f>GDP・POP!C24*Intensity!B24/10^6</f>
        <v>2.7497791358447907</v>
      </c>
      <c r="C24">
        <f>GDP・POP!D24*Intensity!C24/10^6</f>
        <v>3.0247570494292897</v>
      </c>
      <c r="D24">
        <f>GDP・POP!G24*Intensity!D24/10^6</f>
        <v>2.1818984799518883</v>
      </c>
      <c r="E24">
        <f>GDP・POP!H24*Intensity!E24/10^6</f>
        <v>2.1818984799518883</v>
      </c>
      <c r="F24">
        <f>GDP・POP!C24*COMFLOOR!$B24*Intensity!F24/10^6</f>
        <v>1.9135775747106414</v>
      </c>
      <c r="G24">
        <f>GDP・POP!D24*COMFLOOR!$B24*Intensity!G24/10^6</f>
        <v>1.9135775747106414</v>
      </c>
      <c r="H24">
        <f>GDP・POP!G24*Intensity!H24/10^6</f>
        <v>1.5382482731229883</v>
      </c>
      <c r="I24">
        <f>GDP・POP!H24*Intensity!I24/10^6</f>
        <v>1.5382482731229883</v>
      </c>
      <c r="J24">
        <f t="shared" si="0"/>
        <v>8.3835034636303085</v>
      </c>
      <c r="K24">
        <f t="shared" si="1"/>
        <v>8.6584813772148088</v>
      </c>
    </row>
    <row r="25" spans="1:11" x14ac:dyDescent="0.4">
      <c r="A25" s="13">
        <v>2033</v>
      </c>
      <c r="B25">
        <f>GDP・POP!C25*Intensity!B25/10^6</f>
        <v>2.7114753652798109</v>
      </c>
      <c r="C25">
        <f>GDP・POP!D25*Intensity!C25/10^6</f>
        <v>3.0114683844171624</v>
      </c>
      <c r="D25">
        <f>GDP・POP!G25*Intensity!D25/10^6</f>
        <v>2.1472579606302871</v>
      </c>
      <c r="E25">
        <f>GDP・POP!H25*Intensity!E25/10^6</f>
        <v>2.1472579606302871</v>
      </c>
      <c r="F25">
        <f>GDP・POP!C25*COMFLOOR!$B25*Intensity!F25/10^6</f>
        <v>1.9033421286380241</v>
      </c>
      <c r="G25">
        <f>GDP・POP!D25*COMFLOOR!$B25*Intensity!G25/10^6</f>
        <v>1.9033421286380241</v>
      </c>
      <c r="H25">
        <f>GDP・POP!G25*Intensity!H25/10^6</f>
        <v>1.5138265507027444</v>
      </c>
      <c r="I25">
        <f>GDP・POP!H25*Intensity!I25/10^6</f>
        <v>1.5138265507027444</v>
      </c>
      <c r="J25">
        <f t="shared" si="0"/>
        <v>8.2759020052508667</v>
      </c>
      <c r="K25">
        <f t="shared" si="1"/>
        <v>8.5758950243882186</v>
      </c>
    </row>
    <row r="26" spans="1:11" x14ac:dyDescent="0.4">
      <c r="A26" s="13">
        <v>2034</v>
      </c>
      <c r="B26">
        <f>GDP・POP!C26*Intensity!B26/10^6</f>
        <v>2.6723637949375867</v>
      </c>
      <c r="C26">
        <f>GDP・POP!D26*Intensity!C26/10^6</f>
        <v>2.9976950395386983</v>
      </c>
      <c r="D26">
        <f>GDP・POP!G26*Intensity!D26/10^6</f>
        <v>2.1128437911572666</v>
      </c>
      <c r="E26">
        <f>GDP・POP!H26*Intensity!E26/10^6</f>
        <v>2.1128437911572666</v>
      </c>
      <c r="F26">
        <f>GDP・POP!C26*COMFLOOR!$B26*Intensity!F26/10^6</f>
        <v>1.8929313130556626</v>
      </c>
      <c r="G26">
        <f>GDP・POP!D26*COMFLOOR!$B26*Intensity!G26/10^6</f>
        <v>1.8929313130556626</v>
      </c>
      <c r="H26">
        <f>GDP・POP!G26*Intensity!H26/10^6</f>
        <v>1.4895644059470439</v>
      </c>
      <c r="I26">
        <f>GDP・POP!H26*Intensity!I26/10^6</f>
        <v>1.4895644059470439</v>
      </c>
      <c r="J26">
        <f t="shared" si="0"/>
        <v>8.1677033050975609</v>
      </c>
      <c r="K26">
        <f t="shared" si="1"/>
        <v>8.4930345496986721</v>
      </c>
    </row>
    <row r="27" spans="1:11" x14ac:dyDescent="0.4">
      <c r="A27" s="13">
        <v>2035</v>
      </c>
      <c r="B27">
        <f>GDP・POP!C27*Intensity!B27/10^6</f>
        <v>2.6324444248181291</v>
      </c>
      <c r="C27">
        <f>GDP・POP!D27*Intensity!C27/10^6</f>
        <v>2.9834370147938851</v>
      </c>
      <c r="D27">
        <f>GDP・POP!G27*Intensity!D27/10^6</f>
        <v>2.0786559715328168</v>
      </c>
      <c r="E27">
        <f>GDP・POP!H27*Intensity!E27/10^6</f>
        <v>2.0786559715328168</v>
      </c>
      <c r="F27">
        <f>GDP・POP!C27*COMFLOOR!$B27*Intensity!F27/10^6</f>
        <v>1.8823452643753764</v>
      </c>
      <c r="G27">
        <f>GDP・POP!D27*COMFLOOR!$B27*Intensity!G27/10^6</f>
        <v>1.8823452643753764</v>
      </c>
      <c r="H27">
        <f>GDP・POP!G27*Intensity!H27/10^6</f>
        <v>1.4654618388558798</v>
      </c>
      <c r="I27">
        <f>GDP・POP!H27*Intensity!I27/10^6</f>
        <v>1.4654618388558798</v>
      </c>
      <c r="J27">
        <f t="shared" si="0"/>
        <v>8.0589074995822028</v>
      </c>
      <c r="K27">
        <f t="shared" si="1"/>
        <v>8.4099000895579579</v>
      </c>
    </row>
    <row r="28" spans="1:11" x14ac:dyDescent="0.4">
      <c r="A28" s="13">
        <v>2036</v>
      </c>
      <c r="B28">
        <f>GDP・POP!C28*Intensity!B28/10^6</f>
        <v>2.5917172549214276</v>
      </c>
      <c r="C28">
        <f>GDP・POP!D28*Intensity!C28/10^6</f>
        <v>2.9686943101827339</v>
      </c>
      <c r="D28">
        <f>GDP・POP!G28*Intensity!D28/10^6</f>
        <v>2.0446945017569482</v>
      </c>
      <c r="E28">
        <f>GDP・POP!H28*Intensity!E28/10^6</f>
        <v>2.0446945017569482</v>
      </c>
      <c r="F28">
        <f>GDP・POP!C28*COMFLOOR!$B28*Intensity!F28/10^6</f>
        <v>1.8671395571671479</v>
      </c>
      <c r="G28">
        <f>GDP・POP!D28*COMFLOOR!$B28*Intensity!G28/10^6</f>
        <v>1.8671395571671479</v>
      </c>
      <c r="H28">
        <f>GDP・POP!G28*Intensity!H28/10^6</f>
        <v>1.4415188494292586</v>
      </c>
      <c r="I28">
        <f>GDP・POP!H28*Intensity!I28/10^6</f>
        <v>1.4415188494292586</v>
      </c>
      <c r="J28">
        <f t="shared" si="0"/>
        <v>7.9450701632747824</v>
      </c>
      <c r="K28">
        <f t="shared" si="1"/>
        <v>8.3220472185360883</v>
      </c>
    </row>
    <row r="29" spans="1:11" x14ac:dyDescent="0.4">
      <c r="A29" s="13">
        <v>2037</v>
      </c>
      <c r="B29">
        <f>GDP・POP!C29*Intensity!B29/10^6</f>
        <v>2.5501822852474669</v>
      </c>
      <c r="C29">
        <f>GDP・POP!D29*Intensity!C29/10^6</f>
        <v>2.9534669257052339</v>
      </c>
      <c r="D29">
        <f>GDP・POP!G29*Intensity!D29/10^6</f>
        <v>2.0109593818296512</v>
      </c>
      <c r="E29">
        <f>GDP・POP!H29*Intensity!E29/10^6</f>
        <v>2.0109593818296512</v>
      </c>
      <c r="F29">
        <f>GDP・POP!C29*COMFLOOR!$B29*Intensity!F29/10^6</f>
        <v>1.8518427175003622</v>
      </c>
      <c r="G29">
        <f>GDP・POP!D29*COMFLOOR!$B29*Intensity!G29/10^6</f>
        <v>1.8518427175003622</v>
      </c>
      <c r="H29">
        <f>GDP・POP!G29*Intensity!H29/10^6</f>
        <v>1.4177354376671742</v>
      </c>
      <c r="I29">
        <f>GDP・POP!H29*Intensity!I29/10^6</f>
        <v>1.4177354376671742</v>
      </c>
      <c r="J29">
        <f t="shared" si="0"/>
        <v>7.8307198222446548</v>
      </c>
      <c r="K29">
        <f t="shared" si="1"/>
        <v>8.2340044627024209</v>
      </c>
    </row>
    <row r="30" spans="1:11" x14ac:dyDescent="0.4">
      <c r="A30" s="13">
        <v>2038</v>
      </c>
      <c r="B30">
        <f>GDP・POP!C30*Intensity!B30/10^6</f>
        <v>2.5078395157962876</v>
      </c>
      <c r="C30">
        <f>GDP・POP!D30*Intensity!C30/10^6</f>
        <v>2.9377548613613969</v>
      </c>
      <c r="D30">
        <f>GDP・POP!G30*Intensity!D30/10^6</f>
        <v>1.9774506117509345</v>
      </c>
      <c r="E30">
        <f>GDP・POP!H30*Intensity!E30/10^6</f>
        <v>1.9774506117509345</v>
      </c>
      <c r="F30">
        <f>GDP・POP!C30*COMFLOOR!$B30*Intensity!F30/10^6</f>
        <v>1.8364550421862817</v>
      </c>
      <c r="G30">
        <f>GDP・POP!D30*COMFLOOR!$B30*Intensity!G30/10^6</f>
        <v>1.8364550421862817</v>
      </c>
      <c r="H30">
        <f>GDP・POP!G30*Intensity!H30/10^6</f>
        <v>1.3941116035696328</v>
      </c>
      <c r="I30">
        <f>GDP・POP!H30*Intensity!I30/10^6</f>
        <v>1.3941116035696328</v>
      </c>
      <c r="J30">
        <f t="shared" si="0"/>
        <v>7.7158567733031367</v>
      </c>
      <c r="K30">
        <f t="shared" si="1"/>
        <v>8.1457721188682459</v>
      </c>
    </row>
    <row r="31" spans="1:11" x14ac:dyDescent="0.4">
      <c r="A31" s="13">
        <v>2039</v>
      </c>
      <c r="B31">
        <f>GDP・POP!C31*Intensity!B31/10^6</f>
        <v>2.4646889465678741</v>
      </c>
      <c r="C31">
        <f>GDP・POP!D31*Intensity!C31/10^6</f>
        <v>2.9215581171512097</v>
      </c>
      <c r="D31">
        <f>GDP・POP!G31*Intensity!D31/10^6</f>
        <v>1.9441681915207891</v>
      </c>
      <c r="E31">
        <f>GDP・POP!H31*Intensity!E31/10^6</f>
        <v>1.9441681915207891</v>
      </c>
      <c r="F31">
        <f>GDP・POP!C31*COMFLOOR!$B31*Intensity!F31/10^6</f>
        <v>1.8209767446092817</v>
      </c>
      <c r="G31">
        <f>GDP・POP!D31*COMFLOOR!$B31*Intensity!G31/10^6</f>
        <v>1.8209767446092817</v>
      </c>
      <c r="H31">
        <f>GDP・POP!G31*Intensity!H31/10^6</f>
        <v>1.3706473471366278</v>
      </c>
      <c r="I31">
        <f>GDP・POP!H31*Intensity!I31/10^6</f>
        <v>1.3706473471366278</v>
      </c>
      <c r="J31">
        <f t="shared" si="0"/>
        <v>7.600481229834573</v>
      </c>
      <c r="K31">
        <f t="shared" si="1"/>
        <v>8.0573504004179082</v>
      </c>
    </row>
    <row r="32" spans="1:11" x14ac:dyDescent="0.4">
      <c r="A32" s="13">
        <v>2040</v>
      </c>
      <c r="B32">
        <f>GDP・POP!C32*Intensity!B32/10^6</f>
        <v>2.4207305775622165</v>
      </c>
      <c r="C32">
        <f>GDP・POP!D32*Intensity!C32/10^6</f>
        <v>2.904876693074673</v>
      </c>
      <c r="D32">
        <f>GDP・POP!G32*Intensity!D32/10^6</f>
        <v>1.9111121211392159</v>
      </c>
      <c r="E32">
        <f>GDP・POP!H32*Intensity!E32/10^6</f>
        <v>1.9111121211392159</v>
      </c>
      <c r="F32">
        <f>GDP・POP!C32*COMFLOOR!$B32*Intensity!F32/10^6</f>
        <v>1.8054078459247205</v>
      </c>
      <c r="G32">
        <f>GDP・POP!D32*COMFLOOR!$B32*Intensity!G32/10^6</f>
        <v>1.8054078459247205</v>
      </c>
      <c r="H32">
        <f>GDP・POP!G32*Intensity!H32/10^6</f>
        <v>1.3473426683681602</v>
      </c>
      <c r="I32">
        <f>GDP・POP!H32*Intensity!I32/10^6</f>
        <v>1.3473426683681602</v>
      </c>
      <c r="J32">
        <f t="shared" si="0"/>
        <v>7.4845932129943131</v>
      </c>
      <c r="K32">
        <f t="shared" si="1"/>
        <v>7.9687393285067696</v>
      </c>
    </row>
    <row r="33" spans="1:11" x14ac:dyDescent="0.4">
      <c r="A33" s="13">
        <v>2041</v>
      </c>
      <c r="B33">
        <f>GDP・POP!C33*Intensity!B33/10^6</f>
        <v>2.3759644087793252</v>
      </c>
      <c r="C33">
        <f>GDP・POP!D33*Intensity!C33/10^6</f>
        <v>2.887710589131812</v>
      </c>
      <c r="D33">
        <f>GDP・POP!G33*Intensity!D33/10^6</f>
        <v>1.8782824006062313</v>
      </c>
      <c r="E33">
        <f>GDP・POP!H33*Intensity!E33/10^6</f>
        <v>1.8782824006062313</v>
      </c>
      <c r="F33">
        <f>GDP・POP!C33*COMFLOOR!$B33*Intensity!F33/10^6</f>
        <v>1.7941905644175811</v>
      </c>
      <c r="G33">
        <f>GDP・POP!D33*COMFLOOR!$B33*Intensity!G33/10^6</f>
        <v>1.7941905644175811</v>
      </c>
      <c r="H33">
        <f>GDP・POP!G33*Intensity!H33/10^6</f>
        <v>1.324197567264241</v>
      </c>
      <c r="I33">
        <f>GDP・POP!H33*Intensity!I33/10^6</f>
        <v>1.324197567264241</v>
      </c>
      <c r="J33">
        <f t="shared" si="0"/>
        <v>7.3726349410673784</v>
      </c>
      <c r="K33">
        <f t="shared" si="1"/>
        <v>7.8843811214198656</v>
      </c>
    </row>
    <row r="34" spans="1:11" x14ac:dyDescent="0.4">
      <c r="A34" s="13">
        <v>2042</v>
      </c>
      <c r="B34">
        <f>GDP・POP!C34*Intensity!B34/10^6</f>
        <v>2.3303904402191904</v>
      </c>
      <c r="C34">
        <f>GDP・POP!D34*Intensity!C34/10^6</f>
        <v>2.870059805322589</v>
      </c>
      <c r="D34">
        <f>GDP・POP!G34*Intensity!D34/10^6</f>
        <v>1.84567902992181</v>
      </c>
      <c r="E34">
        <f>GDP・POP!H34*Intensity!E34/10^6</f>
        <v>1.84567902992181</v>
      </c>
      <c r="F34">
        <f>GDP・POP!C34*COMFLOOR!$B34*Intensity!F34/10^6</f>
        <v>1.7827541874492387</v>
      </c>
      <c r="G34">
        <f>GDP・POP!D34*COMFLOOR!$B34*Intensity!G34/10^6</f>
        <v>1.7827541874492387</v>
      </c>
      <c r="H34">
        <f>GDP・POP!G34*Intensity!H34/10^6</f>
        <v>1.3012120438248527</v>
      </c>
      <c r="I34">
        <f>GDP・POP!H34*Intensity!I34/10^6</f>
        <v>1.3012120438248527</v>
      </c>
      <c r="J34">
        <f t="shared" si="0"/>
        <v>7.2600357014150916</v>
      </c>
      <c r="K34">
        <f t="shared" si="1"/>
        <v>7.7997050665184906</v>
      </c>
    </row>
    <row r="35" spans="1:11" x14ac:dyDescent="0.4">
      <c r="A35" s="13">
        <v>2043</v>
      </c>
      <c r="B35">
        <f>GDP・POP!C35*Intensity!B35/10^6</f>
        <v>2.2840086718818218</v>
      </c>
      <c r="C35">
        <f>GDP・POP!D35*Intensity!C35/10^6</f>
        <v>2.8519243416470408</v>
      </c>
      <c r="D35">
        <f>GDP・POP!G35*Intensity!D35/10^6</f>
        <v>1.8133020090859768</v>
      </c>
      <c r="E35">
        <f>GDP・POP!H35*Intensity!E35/10^6</f>
        <v>1.8133020090859768</v>
      </c>
      <c r="F35">
        <f>GDP・POP!C35*COMFLOOR!$B35*Intensity!F35/10^6</f>
        <v>1.7710982493900509</v>
      </c>
      <c r="G35">
        <f>GDP・POP!D35*COMFLOOR!$B35*Intensity!G35/10^6</f>
        <v>1.7710982493900509</v>
      </c>
      <c r="H35">
        <f>GDP・POP!G35*Intensity!H35/10^6</f>
        <v>1.278386098050013</v>
      </c>
      <c r="I35">
        <f>GDP・POP!H35*Intensity!I35/10^6</f>
        <v>1.278386098050013</v>
      </c>
      <c r="J35">
        <f t="shared" si="0"/>
        <v>7.1467950284078627</v>
      </c>
      <c r="K35">
        <f t="shared" si="1"/>
        <v>7.7147106981730813</v>
      </c>
    </row>
    <row r="36" spans="1:11" x14ac:dyDescent="0.4">
      <c r="A36" s="13">
        <v>2044</v>
      </c>
      <c r="B36">
        <f>GDP・POP!C36*Intensity!B36/10^6</f>
        <v>2.2368191037672096</v>
      </c>
      <c r="C36">
        <f>GDP・POP!D36*Intensity!C36/10^6</f>
        <v>2.833304198105131</v>
      </c>
      <c r="D36">
        <f>GDP・POP!G36*Intensity!D36/10^6</f>
        <v>1.7811513380987076</v>
      </c>
      <c r="E36">
        <f>GDP・POP!H36*Intensity!E36/10^6</f>
        <v>1.7811513380987076</v>
      </c>
      <c r="F36">
        <f>GDP・POP!C36*COMFLOOR!$B36*Intensity!F36/10^6</f>
        <v>1.7592221957758527</v>
      </c>
      <c r="G36">
        <f>GDP・POP!D36*COMFLOOR!$B36*Intensity!G36/10^6</f>
        <v>1.7592221957758527</v>
      </c>
      <c r="H36">
        <f>GDP・POP!G36*Intensity!H36/10^6</f>
        <v>1.2557197299397043</v>
      </c>
      <c r="I36">
        <f>GDP・POP!H36*Intensity!I36/10^6</f>
        <v>1.2557197299397043</v>
      </c>
      <c r="J36">
        <f t="shared" si="0"/>
        <v>7.0329123675814742</v>
      </c>
      <c r="K36">
        <f t="shared" si="1"/>
        <v>7.6293974619193952</v>
      </c>
    </row>
    <row r="37" spans="1:11" x14ac:dyDescent="0.4">
      <c r="A37" s="13">
        <v>2045</v>
      </c>
      <c r="B37">
        <f>GDP・POP!C37*Intensity!B37/10^6</f>
        <v>2.1888217358753361</v>
      </c>
      <c r="C37">
        <f>GDP・POP!D37*Intensity!C37/10^6</f>
        <v>2.814199374696897</v>
      </c>
      <c r="D37">
        <f>GDP・POP!G37*Intensity!D37/10^6</f>
        <v>1.7492270169600264</v>
      </c>
      <c r="E37">
        <f>GDP・POP!H37*Intensity!E37/10^6</f>
        <v>1.7492270169600264</v>
      </c>
      <c r="F37">
        <f>GDP・POP!C37*COMFLOOR!$B37*Intensity!F37/10^6</f>
        <v>1.7471253750088491</v>
      </c>
      <c r="G37">
        <f>GDP・POP!D37*COMFLOOR!$B37*Intensity!G37/10^6</f>
        <v>1.7471253750088491</v>
      </c>
      <c r="H37">
        <f>GDP・POP!G37*Intensity!H37/10^6</f>
        <v>1.2332129394939442</v>
      </c>
      <c r="I37">
        <f>GDP・POP!H37*Intensity!I37/10^6</f>
        <v>1.2332129394939442</v>
      </c>
      <c r="J37">
        <f t="shared" si="0"/>
        <v>6.9183870673381556</v>
      </c>
      <c r="K37">
        <f t="shared" si="1"/>
        <v>7.5437647061597168</v>
      </c>
    </row>
    <row r="38" spans="1:11" x14ac:dyDescent="0.4">
      <c r="A38" s="13">
        <v>2046</v>
      </c>
      <c r="B38">
        <f>GDP・POP!C38*Intensity!B38/10^6</f>
        <v>2.1400165682062458</v>
      </c>
      <c r="C38">
        <f>GDP・POP!D38*Intensity!C38/10^6</f>
        <v>2.7946098714223</v>
      </c>
      <c r="D38">
        <f>GDP・POP!G38*Intensity!D38/10^6</f>
        <v>1.7175290456699095</v>
      </c>
      <c r="E38">
        <f>GDP・POP!H38*Intensity!E38/10^6</f>
        <v>1.7175290456699095</v>
      </c>
      <c r="F38">
        <f>GDP・POP!C38*COMFLOOR!$B38*Intensity!F38/10^6</f>
        <v>1.7337265257370866</v>
      </c>
      <c r="G38">
        <f>GDP・POP!D38*COMFLOOR!$B38*Intensity!G38/10^6</f>
        <v>1.7337265257370866</v>
      </c>
      <c r="H38">
        <f>GDP・POP!G38*Intensity!H38/10^6</f>
        <v>1.2108657267127154</v>
      </c>
      <c r="I38">
        <f>GDP・POP!H38*Intensity!I38/10^6</f>
        <v>1.2108657267127154</v>
      </c>
      <c r="J38">
        <f t="shared" si="0"/>
        <v>6.8021378663259568</v>
      </c>
      <c r="K38">
        <f t="shared" si="1"/>
        <v>7.456731169542012</v>
      </c>
    </row>
    <row r="39" spans="1:11" x14ac:dyDescent="0.4">
      <c r="A39" s="13">
        <v>2047</v>
      </c>
      <c r="B39">
        <f>GDP・POP!C39*Intensity!B39/10^6</f>
        <v>2.0904036007599212</v>
      </c>
      <c r="C39">
        <f>GDP・POP!D39*Intensity!C39/10^6</f>
        <v>2.7745356882813788</v>
      </c>
      <c r="D39">
        <f>GDP・POP!G39*Intensity!D39/10^6</f>
        <v>1.6860574242283801</v>
      </c>
      <c r="E39">
        <f>GDP・POP!H39*Intensity!E39/10^6</f>
        <v>1.6860574242283801</v>
      </c>
      <c r="F39">
        <f>GDP・POP!C39*COMFLOOR!$B39*Intensity!F39/10^6</f>
        <v>1.7201268315573763</v>
      </c>
      <c r="G39">
        <f>GDP・POP!D39*COMFLOOR!$B39*Intensity!G39/10^6</f>
        <v>1.7201268315573763</v>
      </c>
      <c r="H39">
        <f>GDP・POP!G39*Intensity!H39/10^6</f>
        <v>1.1886780915960347</v>
      </c>
      <c r="I39">
        <f>GDP・POP!H39*Intensity!I39/10^6</f>
        <v>1.1886780915960347</v>
      </c>
      <c r="J39">
        <f t="shared" si="0"/>
        <v>6.685265948141712</v>
      </c>
      <c r="K39">
        <f t="shared" si="1"/>
        <v>7.3693980356631705</v>
      </c>
    </row>
    <row r="40" spans="1:11" x14ac:dyDescent="0.4">
      <c r="A40" s="13">
        <v>2048</v>
      </c>
      <c r="B40">
        <f>GDP・POP!C40*Intensity!B40/10^6</f>
        <v>2.039982833536353</v>
      </c>
      <c r="C40">
        <f>GDP・POP!D40*Intensity!C40/10^6</f>
        <v>2.7539768252740955</v>
      </c>
      <c r="D40">
        <f>GDP・POP!G40*Intensity!D40/10^6</f>
        <v>1.6548121526354151</v>
      </c>
      <c r="E40">
        <f>GDP・POP!H40*Intensity!E40/10^6</f>
        <v>1.6548121526354151</v>
      </c>
      <c r="F40">
        <f>GDP・POP!C40*COMFLOOR!$B40*Intensity!F40/10^6</f>
        <v>1.7063255217793105</v>
      </c>
      <c r="G40">
        <f>GDP・POP!D40*COMFLOOR!$B40*Intensity!G40/10^6</f>
        <v>1.7063255217793105</v>
      </c>
      <c r="H40">
        <f>GDP・POP!G40*Intensity!H40/10^6</f>
        <v>1.1666500341438855</v>
      </c>
      <c r="I40">
        <f>GDP・POP!H40*Intensity!I40/10^6</f>
        <v>1.1666500341438855</v>
      </c>
      <c r="J40">
        <f t="shared" si="0"/>
        <v>6.5677705420949648</v>
      </c>
      <c r="K40">
        <f t="shared" si="1"/>
        <v>7.2817645338327077</v>
      </c>
    </row>
    <row r="41" spans="1:11" x14ac:dyDescent="0.4">
      <c r="A41" s="13">
        <v>2049</v>
      </c>
      <c r="B41">
        <f>GDP・POP!C41*Intensity!B41/10^6</f>
        <v>1.9887542665355467</v>
      </c>
      <c r="C41">
        <f>GDP・POP!D41*Intensity!C41/10^6</f>
        <v>2.7329332824004693</v>
      </c>
      <c r="D41">
        <f>GDP・POP!G41*Intensity!D41/10^6</f>
        <v>1.6237932308910261</v>
      </c>
      <c r="E41">
        <f>GDP・POP!H41*Intensity!E41/10^6</f>
        <v>1.6237932308910261</v>
      </c>
      <c r="F41">
        <f>GDP・POP!C41*COMFLOOR!$B41*Intensity!F41/10^6</f>
        <v>1.692321722996545</v>
      </c>
      <c r="G41">
        <f>GDP・POP!D41*COMFLOOR!$B41*Intensity!G41/10^6</f>
        <v>1.692321722996545</v>
      </c>
      <c r="H41">
        <f>GDP・POP!G41*Intensity!H41/10^6</f>
        <v>1.144781554356276</v>
      </c>
      <c r="I41">
        <f>GDP・POP!H41*Intensity!I41/10^6</f>
        <v>1.144781554356276</v>
      </c>
      <c r="J41">
        <f t="shared" si="0"/>
        <v>6.4496507747793945</v>
      </c>
      <c r="K41">
        <f t="shared" si="1"/>
        <v>7.1938297906443172</v>
      </c>
    </row>
    <row r="42" spans="1:11" x14ac:dyDescent="0.4">
      <c r="A42" s="13">
        <v>2050</v>
      </c>
      <c r="B42">
        <f>GDP・POP!C42*Intensity!B42/10^6</f>
        <v>1.936717899757505</v>
      </c>
      <c r="C42">
        <f>GDP・POP!D42*Intensity!C42/10^6</f>
        <v>2.7114050596605175</v>
      </c>
      <c r="D42">
        <f>GDP・POP!G42*Intensity!D42/10^6</f>
        <v>1.5930006589952246</v>
      </c>
      <c r="E42">
        <f>GDP・POP!H42*Intensity!E42/10^6</f>
        <v>1.5930006589952246</v>
      </c>
      <c r="F42">
        <f>GDP・POP!C42*COMFLOOR!$B42*Intensity!F42/10^6</f>
        <v>1.6781144700994681</v>
      </c>
      <c r="G42">
        <f>GDP・POP!D42*COMFLOOR!$B42*Intensity!G42/10^6</f>
        <v>1.6781144700994681</v>
      </c>
      <c r="H42">
        <f>GDP・POP!G42*Intensity!H42/10^6</f>
        <v>1.1230726522332146</v>
      </c>
      <c r="I42">
        <f>GDP・POP!H42*Intensity!I42/10^6</f>
        <v>1.1230726522332146</v>
      </c>
      <c r="J42">
        <f t="shared" si="0"/>
        <v>6.3309056810854125</v>
      </c>
      <c r="K42">
        <f t="shared" si="1"/>
        <v>7.1055928409884244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55D2-E04B-48DB-ABCA-1CE98983DBFF}">
  <dimension ref="A1:B12"/>
  <sheetViews>
    <sheetView topLeftCell="A4" workbookViewId="0">
      <selection activeCell="B12" sqref="B12"/>
    </sheetView>
  </sheetViews>
  <sheetFormatPr defaultColWidth="10" defaultRowHeight="18.75" x14ac:dyDescent="0.4"/>
  <cols>
    <col min="1" max="16384" width="10" style="13"/>
  </cols>
  <sheetData>
    <row r="1" spans="1:2" x14ac:dyDescent="0.4">
      <c r="A1" s="13" t="s">
        <v>29</v>
      </c>
      <c r="B1" s="13" t="s">
        <v>34</v>
      </c>
    </row>
    <row r="2" spans="1:2" x14ac:dyDescent="0.4">
      <c r="A2" s="13">
        <v>2010</v>
      </c>
      <c r="B2" s="13">
        <v>0.90509542880924898</v>
      </c>
    </row>
    <row r="3" spans="1:2" x14ac:dyDescent="0.4">
      <c r="A3" s="13">
        <v>2011</v>
      </c>
      <c r="B3" s="13">
        <v>0.90634179687697403</v>
      </c>
    </row>
    <row r="4" spans="1:2" x14ac:dyDescent="0.4">
      <c r="A4" s="13">
        <v>2012</v>
      </c>
      <c r="B4" s="13">
        <v>0.90931390033078996</v>
      </c>
    </row>
    <row r="5" spans="1:2" x14ac:dyDescent="0.4">
      <c r="A5" s="13">
        <v>2013</v>
      </c>
      <c r="B5" s="13">
        <v>0.90579011844059698</v>
      </c>
    </row>
    <row r="6" spans="1:2" x14ac:dyDescent="0.4">
      <c r="A6" s="13">
        <v>2014</v>
      </c>
      <c r="B6" s="13">
        <v>0.91084416308302496</v>
      </c>
    </row>
    <row r="7" spans="1:2" x14ac:dyDescent="0.4">
      <c r="A7" s="13">
        <v>2015</v>
      </c>
      <c r="B7" s="13">
        <v>0.911547003404931</v>
      </c>
    </row>
    <row r="8" spans="1:2" x14ac:dyDescent="0.4">
      <c r="A8" s="13">
        <v>2016</v>
      </c>
      <c r="B8" s="13">
        <v>0.897322110943927</v>
      </c>
    </row>
    <row r="9" spans="1:2" x14ac:dyDescent="0.4">
      <c r="A9" s="13">
        <v>2017</v>
      </c>
      <c r="B9" s="13">
        <v>0.89979408323514198</v>
      </c>
    </row>
    <row r="10" spans="1:2" x14ac:dyDescent="0.4">
      <c r="A10" s="13">
        <v>2018</v>
      </c>
      <c r="B10" s="13">
        <v>0.89832727188289996</v>
      </c>
    </row>
    <row r="11" spans="1:2" x14ac:dyDescent="0.4">
      <c r="A11" s="13">
        <v>2019</v>
      </c>
      <c r="B11" s="13">
        <v>0.898813117102369</v>
      </c>
    </row>
    <row r="12" spans="1:2" x14ac:dyDescent="0.4">
      <c r="A12" s="13">
        <v>2020</v>
      </c>
      <c r="B12" s="13">
        <v>0.89526829442088995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46C91-911F-486E-8177-C851B6B0D693}">
  <dimension ref="A1:K46"/>
  <sheetViews>
    <sheetView workbookViewId="0">
      <selection activeCell="D14" sqref="D14"/>
    </sheetView>
  </sheetViews>
  <sheetFormatPr defaultColWidth="10" defaultRowHeight="18.75" x14ac:dyDescent="0.4"/>
  <cols>
    <col min="1" max="16384" width="10" style="13"/>
  </cols>
  <sheetData>
    <row r="1" spans="1:11" x14ac:dyDescent="0.4">
      <c r="B1" s="136" t="s">
        <v>43</v>
      </c>
      <c r="C1" s="136"/>
      <c r="D1" s="136"/>
      <c r="E1" s="136"/>
      <c r="F1" s="136"/>
      <c r="G1" s="137" t="s">
        <v>44</v>
      </c>
      <c r="H1" s="136"/>
      <c r="I1" s="136"/>
      <c r="J1" s="136"/>
      <c r="K1" s="136"/>
    </row>
    <row r="2" spans="1:11" x14ac:dyDescent="0.4">
      <c r="A2" s="13" t="s">
        <v>29</v>
      </c>
      <c r="B2" s="20" t="s">
        <v>12</v>
      </c>
      <c r="C2" s="21" t="s">
        <v>14</v>
      </c>
      <c r="D2" s="21" t="s">
        <v>16</v>
      </c>
      <c r="E2" s="21" t="s">
        <v>19</v>
      </c>
      <c r="F2" s="19" t="s">
        <v>34</v>
      </c>
      <c r="G2" s="21" t="s">
        <v>12</v>
      </c>
      <c r="H2" s="21" t="s">
        <v>14</v>
      </c>
      <c r="I2" s="21" t="s">
        <v>16</v>
      </c>
      <c r="J2" s="21" t="s">
        <v>19</v>
      </c>
      <c r="K2" s="19" t="s">
        <v>34</v>
      </c>
    </row>
    <row r="3" spans="1:11" x14ac:dyDescent="0.4">
      <c r="A3" s="13">
        <v>2010</v>
      </c>
      <c r="B3" s="23">
        <v>0.235317279731797</v>
      </c>
      <c r="C3" s="13">
        <v>0.25420292835059999</v>
      </c>
      <c r="D3" s="13">
        <v>0.11820882763688299</v>
      </c>
      <c r="E3" s="13">
        <v>3.6455908784425499E-2</v>
      </c>
      <c r="F3" s="22">
        <v>0.355815055496294</v>
      </c>
      <c r="G3" s="13">
        <v>0.235317279731797</v>
      </c>
      <c r="H3" s="13">
        <v>0.25420292835059999</v>
      </c>
      <c r="I3" s="13">
        <v>0.11820882763688299</v>
      </c>
      <c r="J3" s="13">
        <v>3.6455908784425499E-2</v>
      </c>
      <c r="K3" s="13">
        <v>0.355815055496294</v>
      </c>
    </row>
    <row r="4" spans="1:11" x14ac:dyDescent="0.4">
      <c r="A4" s="13">
        <v>2011</v>
      </c>
      <c r="B4" s="23">
        <v>0.23378116469742199</v>
      </c>
      <c r="C4" s="13">
        <v>0.26563282745087802</v>
      </c>
      <c r="D4" s="13">
        <v>0.123996041168318</v>
      </c>
      <c r="E4" s="13">
        <v>3.93771825968263E-2</v>
      </c>
      <c r="F4" s="22">
        <v>0.33721278408655597</v>
      </c>
      <c r="G4" s="13">
        <v>0.23378116469742199</v>
      </c>
      <c r="H4" s="13">
        <v>0.26563282745087802</v>
      </c>
      <c r="I4" s="13">
        <v>0.123996041168318</v>
      </c>
      <c r="J4" s="13">
        <v>3.93771825968263E-2</v>
      </c>
      <c r="K4" s="13">
        <v>0.33721278408655597</v>
      </c>
    </row>
    <row r="5" spans="1:11" x14ac:dyDescent="0.4">
      <c r="A5" s="13">
        <v>2012</v>
      </c>
      <c r="B5" s="23">
        <v>0.23818313959260801</v>
      </c>
      <c r="C5" s="13">
        <v>0.25472980218191599</v>
      </c>
      <c r="D5" s="13">
        <v>0.12620457484931599</v>
      </c>
      <c r="E5" s="13">
        <v>3.8582403020422498E-2</v>
      </c>
      <c r="F5" s="22">
        <v>0.342300080355736</v>
      </c>
      <c r="G5" s="13">
        <v>0.23818313959260801</v>
      </c>
      <c r="H5" s="13">
        <v>0.25472980218191599</v>
      </c>
      <c r="I5" s="13">
        <v>0.12620457484931599</v>
      </c>
      <c r="J5" s="13">
        <v>3.8582403020422498E-2</v>
      </c>
      <c r="K5" s="13">
        <v>0.342300080355736</v>
      </c>
    </row>
    <row r="6" spans="1:11" x14ac:dyDescent="0.4">
      <c r="A6" s="13">
        <v>2013</v>
      </c>
      <c r="B6" s="23">
        <v>0.23899151410470501</v>
      </c>
      <c r="C6" s="13">
        <v>0.25628028219993998</v>
      </c>
      <c r="D6" s="13">
        <v>0.118880058675235</v>
      </c>
      <c r="E6" s="13">
        <v>4.1828595075259697E-2</v>
      </c>
      <c r="F6" s="22">
        <v>0.34401954994486</v>
      </c>
      <c r="G6" s="13">
        <v>0.23899151410470501</v>
      </c>
      <c r="H6" s="13">
        <v>0.25628028219993998</v>
      </c>
      <c r="I6" s="13">
        <v>0.118880058675235</v>
      </c>
      <c r="J6" s="13">
        <v>4.1828595075259697E-2</v>
      </c>
      <c r="K6" s="13">
        <v>0.34401954994486</v>
      </c>
    </row>
    <row r="7" spans="1:11" x14ac:dyDescent="0.4">
      <c r="A7" s="13">
        <v>2014</v>
      </c>
      <c r="B7" s="23">
        <v>0.239516304821693</v>
      </c>
      <c r="C7" s="13">
        <v>0.25280838564826902</v>
      </c>
      <c r="D7" s="13">
        <v>0.119951336210655</v>
      </c>
      <c r="E7" s="13">
        <v>3.9401593425756401E-2</v>
      </c>
      <c r="F7" s="22">
        <v>0.34832237989362602</v>
      </c>
      <c r="G7" s="13">
        <v>0.239516304821693</v>
      </c>
      <c r="H7" s="13">
        <v>0.25280838564826902</v>
      </c>
      <c r="I7" s="13">
        <v>0.119951336210655</v>
      </c>
      <c r="J7" s="13">
        <v>3.9401593425756401E-2</v>
      </c>
      <c r="K7" s="13">
        <v>0.34832237989362602</v>
      </c>
    </row>
    <row r="8" spans="1:11" x14ac:dyDescent="0.4">
      <c r="A8" s="13">
        <v>2015</v>
      </c>
      <c r="B8" s="23">
        <v>0.244278082479678</v>
      </c>
      <c r="C8" s="13">
        <v>0.24070442635065101</v>
      </c>
      <c r="D8" s="13">
        <v>0.123588729268783</v>
      </c>
      <c r="E8" s="13">
        <v>4.0869790218956002E-2</v>
      </c>
      <c r="F8" s="22">
        <v>0.35055897168193201</v>
      </c>
      <c r="G8" s="13">
        <v>0.244278082479678</v>
      </c>
      <c r="H8" s="13">
        <v>0.24070442635065101</v>
      </c>
      <c r="I8" s="13">
        <v>0.123588729268783</v>
      </c>
      <c r="J8" s="13">
        <v>4.0869790218956002E-2</v>
      </c>
      <c r="K8" s="13">
        <v>0.35055897168193201</v>
      </c>
    </row>
    <row r="9" spans="1:11" x14ac:dyDescent="0.4">
      <c r="A9" s="13">
        <v>2016</v>
      </c>
      <c r="B9" s="23">
        <v>0.242373154334521</v>
      </c>
      <c r="C9" s="13">
        <v>0.228317868362445</v>
      </c>
      <c r="D9" s="13">
        <v>0.130553448532646</v>
      </c>
      <c r="E9" s="13">
        <v>4.2486818118318899E-2</v>
      </c>
      <c r="F9" s="22">
        <v>0.356268710652069</v>
      </c>
      <c r="G9" s="13">
        <v>0.242373154334521</v>
      </c>
      <c r="H9" s="13">
        <v>0.228317868362445</v>
      </c>
      <c r="I9" s="13">
        <v>0.130553448532646</v>
      </c>
      <c r="J9" s="13">
        <v>4.2486818118318899E-2</v>
      </c>
      <c r="K9" s="13">
        <v>0.356268710652069</v>
      </c>
    </row>
    <row r="10" spans="1:11" x14ac:dyDescent="0.4">
      <c r="A10" s="13">
        <v>2017</v>
      </c>
      <c r="B10" s="23">
        <v>0.24922368028528</v>
      </c>
      <c r="C10" s="13">
        <v>0.217978539482308</v>
      </c>
      <c r="D10" s="13">
        <v>0.130354331207477</v>
      </c>
      <c r="E10" s="13">
        <v>4.3527751126181902E-2</v>
      </c>
      <c r="F10" s="22">
        <v>0.35891569789875399</v>
      </c>
      <c r="G10" s="13">
        <v>0.24922368028528</v>
      </c>
      <c r="H10" s="13">
        <v>0.217978539482308</v>
      </c>
      <c r="I10" s="13">
        <v>0.130354331207477</v>
      </c>
      <c r="J10" s="13">
        <v>4.3527751126181902E-2</v>
      </c>
      <c r="K10" s="13">
        <v>0.35891569789875399</v>
      </c>
    </row>
    <row r="11" spans="1:11" x14ac:dyDescent="0.4">
      <c r="A11" s="13">
        <v>2018</v>
      </c>
      <c r="B11" s="23">
        <v>0.242436419524306</v>
      </c>
      <c r="C11" s="13">
        <v>0.21774920218296301</v>
      </c>
      <c r="D11" s="13">
        <v>0.136550016297178</v>
      </c>
      <c r="E11" s="13">
        <v>4.5205622268647397E-2</v>
      </c>
      <c r="F11" s="22">
        <v>0.35805873972690599</v>
      </c>
      <c r="G11" s="13">
        <v>0.242436419524306</v>
      </c>
      <c r="H11" s="13">
        <v>0.21774920218296301</v>
      </c>
      <c r="I11" s="13">
        <v>0.136550016297178</v>
      </c>
      <c r="J11" s="13">
        <v>4.5205622268647397E-2</v>
      </c>
      <c r="K11" s="13">
        <v>0.35805873972690599</v>
      </c>
    </row>
    <row r="12" spans="1:11" x14ac:dyDescent="0.4">
      <c r="A12" s="13">
        <v>2019</v>
      </c>
      <c r="B12" s="23">
        <v>0.24617259510922099</v>
      </c>
      <c r="C12" s="13">
        <v>0.21124427442343</v>
      </c>
      <c r="D12" s="13">
        <v>0.134886409911155</v>
      </c>
      <c r="E12" s="13">
        <v>4.5979092171007901E-2</v>
      </c>
      <c r="F12" s="22">
        <v>0.36171762838518701</v>
      </c>
      <c r="G12" s="13">
        <v>0.24617259510922099</v>
      </c>
      <c r="H12" s="13">
        <v>0.21124427442343</v>
      </c>
      <c r="I12" s="13">
        <v>0.134886409911155</v>
      </c>
      <c r="J12" s="13">
        <v>4.5979092171007901E-2</v>
      </c>
      <c r="K12" s="13">
        <v>0.36171762838518701</v>
      </c>
    </row>
    <row r="13" spans="1:11" x14ac:dyDescent="0.4">
      <c r="A13" s="13">
        <v>2020</v>
      </c>
      <c r="B13" s="23">
        <v>0.23783804227640001</v>
      </c>
      <c r="C13" s="13">
        <v>0.21895893991493101</v>
      </c>
      <c r="D13" s="13">
        <v>0.13461717543507801</v>
      </c>
      <c r="E13" s="13">
        <v>4.45472571891143E-2</v>
      </c>
      <c r="F13" s="22">
        <v>0.36403858518447701</v>
      </c>
      <c r="G13" s="13">
        <v>0.23783804227640001</v>
      </c>
      <c r="H13" s="13">
        <v>0.21895893991493101</v>
      </c>
      <c r="I13" s="13">
        <v>0.13461717543507801</v>
      </c>
      <c r="J13" s="13">
        <v>4.45472571891143E-2</v>
      </c>
      <c r="K13" s="13">
        <v>0.36403858518447701</v>
      </c>
    </row>
    <row r="14" spans="1:11" x14ac:dyDescent="0.4">
      <c r="A14" s="13">
        <v>2021</v>
      </c>
      <c r="B14" s="14">
        <f t="shared" ref="B14:H14" si="0">_xlfn.FORECAST.LINEAR($A14,B$45:B$46,$A$45:$A$46)</f>
        <v>0.2299101075338541</v>
      </c>
      <c r="C14" s="14">
        <f t="shared" si="0"/>
        <v>0.21166030858443285</v>
      </c>
      <c r="D14" s="14">
        <f t="shared" si="0"/>
        <v>0.13346326958724175</v>
      </c>
      <c r="E14" s="14">
        <f t="shared" si="0"/>
        <v>4.9729015282810707E-2</v>
      </c>
      <c r="F14" s="24">
        <f t="shared" si="0"/>
        <v>0.37523729901165837</v>
      </c>
      <c r="G14" s="14">
        <f t="shared" si="0"/>
        <v>0.2299101075338541</v>
      </c>
      <c r="H14" s="14">
        <f t="shared" si="0"/>
        <v>0.21166030858443285</v>
      </c>
      <c r="I14" s="14">
        <f t="shared" ref="I14:K29" si="1">_xlfn.FORECAST.LINEAR($A14,I$45:I$46,$A$45:$A$46)</f>
        <v>0.13346326958724175</v>
      </c>
      <c r="J14" s="14">
        <f t="shared" si="1"/>
        <v>4.9729015282810707E-2</v>
      </c>
      <c r="K14" s="14">
        <f>_xlfn.FORECAST.LINEAR($A14,K$45:K$46,$A$45:$A$46)</f>
        <v>0.37523729901165837</v>
      </c>
    </row>
    <row r="15" spans="1:11" x14ac:dyDescent="0.4">
      <c r="A15" s="13">
        <v>2022</v>
      </c>
      <c r="B15" s="14">
        <f t="shared" ref="B15:K43" si="2">_xlfn.FORECAST.LINEAR($A15,B$45:B$46,$A$45:$A$46)</f>
        <v>0.22198217279130716</v>
      </c>
      <c r="C15" s="14">
        <f t="shared" si="2"/>
        <v>0.20436167725393517</v>
      </c>
      <c r="D15" s="14">
        <f t="shared" si="2"/>
        <v>0.13230936373940594</v>
      </c>
      <c r="E15" s="14">
        <f t="shared" si="2"/>
        <v>5.4910773376507294E-2</v>
      </c>
      <c r="F15" s="24">
        <f t="shared" si="2"/>
        <v>0.38643601283884266</v>
      </c>
      <c r="G15" s="14">
        <f t="shared" si="2"/>
        <v>0.22198217279130716</v>
      </c>
      <c r="H15" s="14">
        <f t="shared" si="2"/>
        <v>0.20436167725393517</v>
      </c>
      <c r="I15" s="14">
        <f t="shared" si="1"/>
        <v>0.13230936373940594</v>
      </c>
      <c r="J15" s="14">
        <f t="shared" si="1"/>
        <v>5.4910773376507294E-2</v>
      </c>
      <c r="K15" s="14">
        <f t="shared" si="1"/>
        <v>0.38643601283884266</v>
      </c>
    </row>
    <row r="16" spans="1:11" x14ac:dyDescent="0.4">
      <c r="A16" s="13">
        <v>2023</v>
      </c>
      <c r="B16" s="14">
        <f t="shared" si="2"/>
        <v>0.21405423804876023</v>
      </c>
      <c r="C16" s="14">
        <f t="shared" si="2"/>
        <v>0.19706304592343749</v>
      </c>
      <c r="D16" s="14">
        <f t="shared" si="2"/>
        <v>0.13115545789157013</v>
      </c>
      <c r="E16" s="14">
        <f t="shared" si="2"/>
        <v>6.009253147020388E-2</v>
      </c>
      <c r="F16" s="24">
        <f t="shared" si="2"/>
        <v>0.39763472666602695</v>
      </c>
      <c r="G16" s="14">
        <f t="shared" si="2"/>
        <v>0.21405423804876023</v>
      </c>
      <c r="H16" s="14">
        <f t="shared" si="2"/>
        <v>0.19706304592343749</v>
      </c>
      <c r="I16" s="14">
        <f t="shared" si="1"/>
        <v>0.13115545789157013</v>
      </c>
      <c r="J16" s="14">
        <f t="shared" si="1"/>
        <v>6.009253147020388E-2</v>
      </c>
      <c r="K16" s="14">
        <f t="shared" si="1"/>
        <v>0.39763472666602695</v>
      </c>
    </row>
    <row r="17" spans="1:11" x14ac:dyDescent="0.4">
      <c r="A17" s="13">
        <v>2024</v>
      </c>
      <c r="B17" s="14">
        <f t="shared" si="2"/>
        <v>0.20612630330621329</v>
      </c>
      <c r="C17" s="14">
        <f t="shared" si="2"/>
        <v>0.1897644145929398</v>
      </c>
      <c r="D17" s="14">
        <f t="shared" si="2"/>
        <v>0.13000155204373431</v>
      </c>
      <c r="E17" s="14">
        <f t="shared" si="2"/>
        <v>6.5274289563898691E-2</v>
      </c>
      <c r="F17" s="24">
        <f t="shared" si="2"/>
        <v>0.40883344049321124</v>
      </c>
      <c r="G17" s="14">
        <f t="shared" si="2"/>
        <v>0.20612630330621329</v>
      </c>
      <c r="H17" s="14">
        <f t="shared" si="2"/>
        <v>0.1897644145929398</v>
      </c>
      <c r="I17" s="14">
        <f t="shared" si="1"/>
        <v>0.13000155204373431</v>
      </c>
      <c r="J17" s="14">
        <f t="shared" si="1"/>
        <v>6.5274289563898691E-2</v>
      </c>
      <c r="K17" s="14">
        <f t="shared" si="1"/>
        <v>0.40883344049321124</v>
      </c>
    </row>
    <row r="18" spans="1:11" x14ac:dyDescent="0.4">
      <c r="A18" s="13">
        <v>2025</v>
      </c>
      <c r="B18" s="14">
        <f t="shared" si="2"/>
        <v>0.19819836856366635</v>
      </c>
      <c r="C18" s="14">
        <f t="shared" si="2"/>
        <v>0.18246578326244212</v>
      </c>
      <c r="D18" s="14">
        <f t="shared" si="2"/>
        <v>0.12884764619589806</v>
      </c>
      <c r="E18" s="14">
        <f t="shared" si="2"/>
        <v>7.0456047657595278E-2</v>
      </c>
      <c r="F18" s="24">
        <f t="shared" si="2"/>
        <v>0.42003215432039553</v>
      </c>
      <c r="G18" s="14">
        <f t="shared" si="2"/>
        <v>0.19819836856366635</v>
      </c>
      <c r="H18" s="14">
        <f t="shared" si="2"/>
        <v>0.18246578326244212</v>
      </c>
      <c r="I18" s="14">
        <f t="shared" si="1"/>
        <v>0.12884764619589806</v>
      </c>
      <c r="J18" s="14">
        <f t="shared" si="1"/>
        <v>7.0456047657595278E-2</v>
      </c>
      <c r="K18" s="14">
        <f t="shared" si="1"/>
        <v>0.42003215432039553</v>
      </c>
    </row>
    <row r="19" spans="1:11" x14ac:dyDescent="0.4">
      <c r="A19" s="13">
        <v>2026</v>
      </c>
      <c r="B19" s="14">
        <f t="shared" si="2"/>
        <v>0.19027043382111941</v>
      </c>
      <c r="C19" s="14">
        <f t="shared" si="2"/>
        <v>0.17516715193194443</v>
      </c>
      <c r="D19" s="14">
        <f t="shared" si="2"/>
        <v>0.12769374034806225</v>
      </c>
      <c r="E19" s="14">
        <f t="shared" si="2"/>
        <v>7.5637805751291864E-2</v>
      </c>
      <c r="F19" s="24">
        <f t="shared" si="2"/>
        <v>0.43123086814757983</v>
      </c>
      <c r="G19" s="14">
        <f t="shared" si="2"/>
        <v>0.19027043382111941</v>
      </c>
      <c r="H19" s="14">
        <f t="shared" si="2"/>
        <v>0.17516715193194443</v>
      </c>
      <c r="I19" s="14">
        <f t="shared" si="1"/>
        <v>0.12769374034806225</v>
      </c>
      <c r="J19" s="14">
        <f t="shared" si="1"/>
        <v>7.5637805751291864E-2</v>
      </c>
      <c r="K19" s="14">
        <f t="shared" si="1"/>
        <v>0.43123086814757983</v>
      </c>
    </row>
    <row r="20" spans="1:11" x14ac:dyDescent="0.4">
      <c r="A20" s="13">
        <v>2027</v>
      </c>
      <c r="B20" s="14">
        <f t="shared" si="2"/>
        <v>0.18234249907857247</v>
      </c>
      <c r="C20" s="14">
        <f t="shared" si="2"/>
        <v>0.16786852060144675</v>
      </c>
      <c r="D20" s="14">
        <f t="shared" si="2"/>
        <v>0.12653983450022643</v>
      </c>
      <c r="E20" s="14">
        <f t="shared" si="2"/>
        <v>8.0819563844988451E-2</v>
      </c>
      <c r="F20" s="24">
        <f t="shared" si="2"/>
        <v>0.44242958197476412</v>
      </c>
      <c r="G20" s="14">
        <f t="shared" si="2"/>
        <v>0.18234249907857247</v>
      </c>
      <c r="H20" s="14">
        <f t="shared" si="2"/>
        <v>0.16786852060144675</v>
      </c>
      <c r="I20" s="14">
        <f t="shared" si="1"/>
        <v>0.12653983450022643</v>
      </c>
      <c r="J20" s="14">
        <f t="shared" si="1"/>
        <v>8.0819563844988451E-2</v>
      </c>
      <c r="K20" s="14">
        <f t="shared" si="1"/>
        <v>0.44242958197476412</v>
      </c>
    </row>
    <row r="21" spans="1:11" x14ac:dyDescent="0.4">
      <c r="A21" s="13">
        <v>2028</v>
      </c>
      <c r="B21" s="14">
        <f t="shared" si="2"/>
        <v>0.17441456433602553</v>
      </c>
      <c r="C21" s="14">
        <f t="shared" si="2"/>
        <v>0.16056988927094906</v>
      </c>
      <c r="D21" s="14">
        <f t="shared" si="2"/>
        <v>0.12538592865239018</v>
      </c>
      <c r="E21" s="14">
        <f t="shared" si="2"/>
        <v>8.6001321938683262E-2</v>
      </c>
      <c r="F21" s="24">
        <f t="shared" si="2"/>
        <v>0.45362829580194841</v>
      </c>
      <c r="G21" s="14">
        <f t="shared" si="2"/>
        <v>0.17441456433602553</v>
      </c>
      <c r="H21" s="14">
        <f t="shared" si="2"/>
        <v>0.16056988927094906</v>
      </c>
      <c r="I21" s="14">
        <f t="shared" si="1"/>
        <v>0.12538592865239018</v>
      </c>
      <c r="J21" s="14">
        <f t="shared" si="1"/>
        <v>8.6001321938683262E-2</v>
      </c>
      <c r="K21" s="14">
        <f t="shared" si="1"/>
        <v>0.45362829580194841</v>
      </c>
    </row>
    <row r="22" spans="1:11" x14ac:dyDescent="0.4">
      <c r="A22" s="13">
        <v>2029</v>
      </c>
      <c r="B22" s="14">
        <f t="shared" si="2"/>
        <v>0.16648662959348215</v>
      </c>
      <c r="C22" s="14">
        <f t="shared" si="2"/>
        <v>0.15327125794045138</v>
      </c>
      <c r="D22" s="14">
        <f t="shared" si="2"/>
        <v>0.12423202280455437</v>
      </c>
      <c r="E22" s="14">
        <f t="shared" si="2"/>
        <v>9.1183080032379848E-2</v>
      </c>
      <c r="F22" s="24">
        <f t="shared" si="2"/>
        <v>0.4648270096291327</v>
      </c>
      <c r="G22" s="14">
        <f t="shared" si="2"/>
        <v>0.16648662959348215</v>
      </c>
      <c r="H22" s="14">
        <f t="shared" si="2"/>
        <v>0.15327125794045138</v>
      </c>
      <c r="I22" s="14">
        <f t="shared" si="1"/>
        <v>0.12423202280455437</v>
      </c>
      <c r="J22" s="14">
        <f t="shared" si="1"/>
        <v>9.1183080032379848E-2</v>
      </c>
      <c r="K22" s="14">
        <f t="shared" si="1"/>
        <v>0.4648270096291327</v>
      </c>
    </row>
    <row r="23" spans="1:11" x14ac:dyDescent="0.4">
      <c r="A23" s="13">
        <v>2030</v>
      </c>
      <c r="B23" s="14">
        <f t="shared" si="2"/>
        <v>0.15855869485093521</v>
      </c>
      <c r="C23" s="14">
        <f t="shared" si="2"/>
        <v>0.14597262660995369</v>
      </c>
      <c r="D23" s="14">
        <f t="shared" si="2"/>
        <v>0.12307811695671855</v>
      </c>
      <c r="E23" s="14">
        <f t="shared" si="2"/>
        <v>9.6364838126076435E-2</v>
      </c>
      <c r="F23" s="24">
        <f t="shared" si="2"/>
        <v>0.476025723456317</v>
      </c>
      <c r="G23" s="14">
        <f t="shared" si="2"/>
        <v>0.15855869485093521</v>
      </c>
      <c r="H23" s="14">
        <f t="shared" si="2"/>
        <v>0.14597262660995369</v>
      </c>
      <c r="I23" s="14">
        <f t="shared" si="1"/>
        <v>0.12307811695671855</v>
      </c>
      <c r="J23" s="14">
        <f t="shared" si="1"/>
        <v>9.6364838126076435E-2</v>
      </c>
      <c r="K23" s="14">
        <f t="shared" si="1"/>
        <v>0.476025723456317</v>
      </c>
    </row>
    <row r="24" spans="1:11" x14ac:dyDescent="0.4">
      <c r="A24" s="13">
        <v>2031</v>
      </c>
      <c r="B24" s="14">
        <f t="shared" si="2"/>
        <v>0.15063076010838827</v>
      </c>
      <c r="C24" s="14">
        <f t="shared" si="2"/>
        <v>0.13867399527945601</v>
      </c>
      <c r="D24" s="14">
        <f t="shared" si="2"/>
        <v>0.12192421110888274</v>
      </c>
      <c r="E24" s="14">
        <f t="shared" si="2"/>
        <v>0.10154659621977302</v>
      </c>
      <c r="F24" s="24">
        <f t="shared" si="2"/>
        <v>0.48722443728350129</v>
      </c>
      <c r="G24" s="14">
        <f t="shared" si="2"/>
        <v>0.15063076010838827</v>
      </c>
      <c r="H24" s="14">
        <f t="shared" si="2"/>
        <v>0.13867399527945601</v>
      </c>
      <c r="I24" s="14">
        <f t="shared" si="1"/>
        <v>0.12192421110888274</v>
      </c>
      <c r="J24" s="14">
        <f t="shared" si="1"/>
        <v>0.10154659621977302</v>
      </c>
      <c r="K24" s="14">
        <f t="shared" si="1"/>
        <v>0.48722443728350129</v>
      </c>
    </row>
    <row r="25" spans="1:11" x14ac:dyDescent="0.4">
      <c r="A25" s="13">
        <v>2032</v>
      </c>
      <c r="B25" s="14">
        <f t="shared" si="2"/>
        <v>0.14270282536584133</v>
      </c>
      <c r="C25" s="14">
        <f t="shared" si="2"/>
        <v>0.13137536394895832</v>
      </c>
      <c r="D25" s="14">
        <f t="shared" si="2"/>
        <v>0.12077030526104648</v>
      </c>
      <c r="E25" s="14">
        <f t="shared" si="2"/>
        <v>0.10672835431346961</v>
      </c>
      <c r="F25" s="24">
        <f t="shared" si="2"/>
        <v>0.49842315111068558</v>
      </c>
      <c r="G25" s="14">
        <f t="shared" si="2"/>
        <v>0.14270282536584133</v>
      </c>
      <c r="H25" s="14">
        <f t="shared" si="2"/>
        <v>0.13137536394895832</v>
      </c>
      <c r="I25" s="14">
        <f t="shared" si="1"/>
        <v>0.12077030526104648</v>
      </c>
      <c r="J25" s="14">
        <f t="shared" si="1"/>
        <v>0.10672835431346961</v>
      </c>
      <c r="K25" s="14">
        <f t="shared" si="1"/>
        <v>0.49842315111068558</v>
      </c>
    </row>
    <row r="26" spans="1:11" x14ac:dyDescent="0.4">
      <c r="A26" s="13">
        <v>2033</v>
      </c>
      <c r="B26" s="14">
        <f t="shared" si="2"/>
        <v>0.1347748906232944</v>
      </c>
      <c r="C26" s="14">
        <f t="shared" si="2"/>
        <v>0.12407673261846064</v>
      </c>
      <c r="D26" s="14">
        <f t="shared" si="2"/>
        <v>0.11961639941321067</v>
      </c>
      <c r="E26" s="14">
        <f t="shared" si="2"/>
        <v>0.11191011240716442</v>
      </c>
      <c r="F26" s="24">
        <f t="shared" si="2"/>
        <v>0.50962186493786987</v>
      </c>
      <c r="G26" s="14">
        <f t="shared" si="2"/>
        <v>0.1347748906232944</v>
      </c>
      <c r="H26" s="14">
        <f t="shared" si="2"/>
        <v>0.12407673261846064</v>
      </c>
      <c r="I26" s="14">
        <f t="shared" si="1"/>
        <v>0.11961639941321067</v>
      </c>
      <c r="J26" s="14">
        <f t="shared" si="1"/>
        <v>0.11191011240716442</v>
      </c>
      <c r="K26" s="14">
        <f t="shared" si="1"/>
        <v>0.50962186493786987</v>
      </c>
    </row>
    <row r="27" spans="1:11" x14ac:dyDescent="0.4">
      <c r="A27" s="13">
        <v>2034</v>
      </c>
      <c r="B27" s="14">
        <f t="shared" si="2"/>
        <v>0.12684695588074746</v>
      </c>
      <c r="C27" s="14">
        <f t="shared" si="2"/>
        <v>0.11677810128796295</v>
      </c>
      <c r="D27" s="14">
        <f t="shared" si="2"/>
        <v>0.11846249356537486</v>
      </c>
      <c r="E27" s="14">
        <f t="shared" si="2"/>
        <v>0.11709187050086101</v>
      </c>
      <c r="F27" s="24">
        <f t="shared" si="2"/>
        <v>0.52082057876505417</v>
      </c>
      <c r="G27" s="14">
        <f t="shared" si="2"/>
        <v>0.12684695588074746</v>
      </c>
      <c r="H27" s="14">
        <f t="shared" si="2"/>
        <v>0.11677810128796295</v>
      </c>
      <c r="I27" s="14">
        <f t="shared" si="1"/>
        <v>0.11846249356537486</v>
      </c>
      <c r="J27" s="14">
        <f t="shared" si="1"/>
        <v>0.11709187050086101</v>
      </c>
      <c r="K27" s="14">
        <f t="shared" si="1"/>
        <v>0.52082057876505417</v>
      </c>
    </row>
    <row r="28" spans="1:11" x14ac:dyDescent="0.4">
      <c r="A28" s="13">
        <v>2035</v>
      </c>
      <c r="B28" s="14">
        <f t="shared" si="2"/>
        <v>0.11891902113820052</v>
      </c>
      <c r="C28" s="14">
        <f t="shared" si="2"/>
        <v>0.10947946995746527</v>
      </c>
      <c r="D28" s="14">
        <f t="shared" si="2"/>
        <v>0.11730858771753905</v>
      </c>
      <c r="E28" s="14">
        <f t="shared" si="2"/>
        <v>0.12227362859455759</v>
      </c>
      <c r="F28" s="24">
        <f t="shared" si="2"/>
        <v>0.53201929259223846</v>
      </c>
      <c r="G28" s="14">
        <f t="shared" si="2"/>
        <v>0.11891902113820052</v>
      </c>
      <c r="H28" s="14">
        <f t="shared" si="2"/>
        <v>0.10947946995746527</v>
      </c>
      <c r="I28" s="14">
        <f t="shared" si="1"/>
        <v>0.11730858771753905</v>
      </c>
      <c r="J28" s="14">
        <f t="shared" si="1"/>
        <v>0.12227362859455759</v>
      </c>
      <c r="K28" s="14">
        <f t="shared" si="1"/>
        <v>0.53201929259223846</v>
      </c>
    </row>
    <row r="29" spans="1:11" x14ac:dyDescent="0.4">
      <c r="A29" s="13">
        <v>2036</v>
      </c>
      <c r="B29" s="14">
        <f t="shared" si="2"/>
        <v>0.11099108639565358</v>
      </c>
      <c r="C29" s="14">
        <f t="shared" si="2"/>
        <v>0.10218083862696759</v>
      </c>
      <c r="D29" s="14">
        <f t="shared" si="2"/>
        <v>0.11615468186970279</v>
      </c>
      <c r="E29" s="14">
        <f t="shared" si="2"/>
        <v>0.12745538668825418</v>
      </c>
      <c r="F29" s="24">
        <f t="shared" si="2"/>
        <v>0.54321800641942275</v>
      </c>
      <c r="G29" s="14">
        <f t="shared" si="2"/>
        <v>0.11099108639565358</v>
      </c>
      <c r="H29" s="14">
        <f t="shared" si="2"/>
        <v>0.10218083862696759</v>
      </c>
      <c r="I29" s="14">
        <f t="shared" si="1"/>
        <v>0.11615468186970279</v>
      </c>
      <c r="J29" s="14">
        <f t="shared" si="1"/>
        <v>0.12745538668825418</v>
      </c>
      <c r="K29" s="14">
        <f t="shared" si="1"/>
        <v>0.54321800641942275</v>
      </c>
    </row>
    <row r="30" spans="1:11" x14ac:dyDescent="0.4">
      <c r="A30" s="13">
        <v>2037</v>
      </c>
      <c r="B30" s="14">
        <f t="shared" si="2"/>
        <v>0.10306315165310664</v>
      </c>
      <c r="C30" s="14">
        <f t="shared" si="2"/>
        <v>9.48822072964699E-2</v>
      </c>
      <c r="D30" s="14">
        <f t="shared" si="2"/>
        <v>0.11500077602186698</v>
      </c>
      <c r="E30" s="14">
        <f t="shared" si="2"/>
        <v>0.13263714478194899</v>
      </c>
      <c r="F30" s="24">
        <f t="shared" si="2"/>
        <v>0.55441672024660704</v>
      </c>
      <c r="G30" s="14">
        <f t="shared" si="2"/>
        <v>0.10306315165310664</v>
      </c>
      <c r="H30" s="14">
        <f t="shared" si="2"/>
        <v>9.48822072964699E-2</v>
      </c>
      <c r="I30" s="14">
        <f t="shared" si="2"/>
        <v>0.11500077602186698</v>
      </c>
      <c r="J30" s="14">
        <f t="shared" si="2"/>
        <v>0.13263714478194899</v>
      </c>
      <c r="K30" s="14">
        <f t="shared" si="2"/>
        <v>0.55441672024660704</v>
      </c>
    </row>
    <row r="31" spans="1:11" x14ac:dyDescent="0.4">
      <c r="A31" s="13">
        <v>2038</v>
      </c>
      <c r="B31" s="14">
        <f t="shared" si="2"/>
        <v>9.5135216910559706E-2</v>
      </c>
      <c r="C31" s="14">
        <f t="shared" si="2"/>
        <v>8.7583575965972216E-2</v>
      </c>
      <c r="D31" s="14">
        <f t="shared" si="2"/>
        <v>0.11384687017403117</v>
      </c>
      <c r="E31" s="14">
        <f t="shared" si="2"/>
        <v>0.13781890287564558</v>
      </c>
      <c r="F31" s="24">
        <f t="shared" si="2"/>
        <v>0.56561543407379133</v>
      </c>
      <c r="G31" s="14">
        <f t="shared" si="2"/>
        <v>9.5135216910559706E-2</v>
      </c>
      <c r="H31" s="14">
        <f t="shared" si="2"/>
        <v>8.7583575965972216E-2</v>
      </c>
      <c r="I31" s="14">
        <f t="shared" si="2"/>
        <v>0.11384687017403117</v>
      </c>
      <c r="J31" s="14">
        <f t="shared" si="2"/>
        <v>0.13781890287564558</v>
      </c>
      <c r="K31" s="14">
        <f t="shared" si="2"/>
        <v>0.56561543407379133</v>
      </c>
    </row>
    <row r="32" spans="1:11" x14ac:dyDescent="0.4">
      <c r="A32" s="13">
        <v>2039</v>
      </c>
      <c r="B32" s="14">
        <f t="shared" si="2"/>
        <v>8.7207282168012767E-2</v>
      </c>
      <c r="C32" s="14">
        <f t="shared" si="2"/>
        <v>8.0284944635474531E-2</v>
      </c>
      <c r="D32" s="14">
        <f t="shared" si="2"/>
        <v>0.11269296432619491</v>
      </c>
      <c r="E32" s="14">
        <f t="shared" si="2"/>
        <v>0.14300066096934216</v>
      </c>
      <c r="F32" s="24">
        <f t="shared" si="2"/>
        <v>0.57681414790097207</v>
      </c>
      <c r="G32" s="14">
        <f t="shared" si="2"/>
        <v>8.7207282168012767E-2</v>
      </c>
      <c r="H32" s="14">
        <f t="shared" si="2"/>
        <v>8.0284944635474531E-2</v>
      </c>
      <c r="I32" s="14">
        <f t="shared" si="2"/>
        <v>0.11269296432619491</v>
      </c>
      <c r="J32" s="14">
        <f t="shared" si="2"/>
        <v>0.14300066096934216</v>
      </c>
      <c r="K32" s="14">
        <f t="shared" si="2"/>
        <v>0.57681414790097207</v>
      </c>
    </row>
    <row r="33" spans="1:11" x14ac:dyDescent="0.4">
      <c r="A33" s="13">
        <v>2040</v>
      </c>
      <c r="B33" s="14">
        <f t="shared" si="2"/>
        <v>7.9279347425465829E-2</v>
      </c>
      <c r="C33" s="14">
        <f t="shared" si="2"/>
        <v>7.2986313304976846E-2</v>
      </c>
      <c r="D33" s="14">
        <f t="shared" si="2"/>
        <v>0.1115390584783591</v>
      </c>
      <c r="E33" s="14">
        <f t="shared" si="2"/>
        <v>0.14818241906303875</v>
      </c>
      <c r="F33" s="24">
        <f t="shared" si="2"/>
        <v>0.58801286172815637</v>
      </c>
      <c r="G33" s="14">
        <f t="shared" si="2"/>
        <v>7.9279347425465829E-2</v>
      </c>
      <c r="H33" s="14">
        <f t="shared" si="2"/>
        <v>7.2986313304976846E-2</v>
      </c>
      <c r="I33" s="14">
        <f t="shared" si="2"/>
        <v>0.1115390584783591</v>
      </c>
      <c r="J33" s="14">
        <f t="shared" si="2"/>
        <v>0.14818241906303875</v>
      </c>
      <c r="K33" s="14">
        <f t="shared" si="2"/>
        <v>0.58801286172815637</v>
      </c>
    </row>
    <row r="34" spans="1:11" x14ac:dyDescent="0.4">
      <c r="A34" s="13">
        <v>2041</v>
      </c>
      <c r="B34" s="14">
        <f t="shared" si="2"/>
        <v>7.1351412682918891E-2</v>
      </c>
      <c r="C34" s="14">
        <f t="shared" si="2"/>
        <v>6.5687681974479162E-2</v>
      </c>
      <c r="D34" s="14">
        <f t="shared" si="2"/>
        <v>0.11038515263052329</v>
      </c>
      <c r="E34" s="14">
        <f t="shared" si="2"/>
        <v>0.15336417715673534</v>
      </c>
      <c r="F34" s="24">
        <f t="shared" si="2"/>
        <v>0.59921157555534066</v>
      </c>
      <c r="G34" s="14">
        <f t="shared" si="2"/>
        <v>7.1351412682918891E-2</v>
      </c>
      <c r="H34" s="14">
        <f t="shared" si="2"/>
        <v>6.5687681974479162E-2</v>
      </c>
      <c r="I34" s="14">
        <f t="shared" si="2"/>
        <v>0.11038515263052329</v>
      </c>
      <c r="J34" s="14">
        <f t="shared" si="2"/>
        <v>0.15336417715673534</v>
      </c>
      <c r="K34" s="14">
        <f t="shared" si="2"/>
        <v>0.59921157555534066</v>
      </c>
    </row>
    <row r="35" spans="1:11" x14ac:dyDescent="0.4">
      <c r="A35" s="13">
        <v>2042</v>
      </c>
      <c r="B35" s="14">
        <f t="shared" si="2"/>
        <v>6.3423477940375506E-2</v>
      </c>
      <c r="C35" s="14">
        <f t="shared" si="2"/>
        <v>5.8389050643981477E-2</v>
      </c>
      <c r="D35" s="14">
        <f t="shared" si="2"/>
        <v>0.10923124678268747</v>
      </c>
      <c r="E35" s="14">
        <f t="shared" si="2"/>
        <v>0.15854593525043015</v>
      </c>
      <c r="F35" s="24">
        <f t="shared" si="2"/>
        <v>0.61041028938252495</v>
      </c>
      <c r="G35" s="14">
        <f t="shared" si="2"/>
        <v>6.3423477940375506E-2</v>
      </c>
      <c r="H35" s="14">
        <f t="shared" si="2"/>
        <v>5.8389050643981477E-2</v>
      </c>
      <c r="I35" s="14">
        <f t="shared" si="2"/>
        <v>0.10923124678268747</v>
      </c>
      <c r="J35" s="14">
        <f t="shared" si="2"/>
        <v>0.15854593525043015</v>
      </c>
      <c r="K35" s="14">
        <f t="shared" si="2"/>
        <v>0.61041028938252495</v>
      </c>
    </row>
    <row r="36" spans="1:11" x14ac:dyDescent="0.4">
      <c r="A36" s="13">
        <v>2043</v>
      </c>
      <c r="B36" s="14">
        <f t="shared" si="2"/>
        <v>5.5495543197828567E-2</v>
      </c>
      <c r="C36" s="14">
        <f t="shared" si="2"/>
        <v>5.1090419313483793E-2</v>
      </c>
      <c r="D36" s="14">
        <f t="shared" si="2"/>
        <v>0.10807734093485122</v>
      </c>
      <c r="E36" s="14">
        <f t="shared" si="2"/>
        <v>0.16372769334412673</v>
      </c>
      <c r="F36" s="24">
        <f t="shared" si="2"/>
        <v>0.62160900320970924</v>
      </c>
      <c r="G36" s="14">
        <f t="shared" si="2"/>
        <v>5.5495543197828567E-2</v>
      </c>
      <c r="H36" s="14">
        <f t="shared" si="2"/>
        <v>5.1090419313483793E-2</v>
      </c>
      <c r="I36" s="14">
        <f t="shared" si="2"/>
        <v>0.10807734093485122</v>
      </c>
      <c r="J36" s="14">
        <f t="shared" si="2"/>
        <v>0.16372769334412673</v>
      </c>
      <c r="K36" s="14">
        <f t="shared" si="2"/>
        <v>0.62160900320970924</v>
      </c>
    </row>
    <row r="37" spans="1:11" x14ac:dyDescent="0.4">
      <c r="A37" s="13">
        <v>2044</v>
      </c>
      <c r="B37" s="14">
        <f t="shared" si="2"/>
        <v>4.7567608455281629E-2</v>
      </c>
      <c r="C37" s="14">
        <f t="shared" si="2"/>
        <v>4.3791787982986108E-2</v>
      </c>
      <c r="D37" s="14">
        <f t="shared" si="2"/>
        <v>0.10692343508701541</v>
      </c>
      <c r="E37" s="14">
        <f t="shared" si="2"/>
        <v>0.16890945143782332</v>
      </c>
      <c r="F37" s="24">
        <f t="shared" si="2"/>
        <v>0.63280771703689354</v>
      </c>
      <c r="G37" s="14">
        <f t="shared" si="2"/>
        <v>4.7567608455281629E-2</v>
      </c>
      <c r="H37" s="14">
        <f t="shared" si="2"/>
        <v>4.3791787982986108E-2</v>
      </c>
      <c r="I37" s="14">
        <f t="shared" si="2"/>
        <v>0.10692343508701541</v>
      </c>
      <c r="J37" s="14">
        <f t="shared" si="2"/>
        <v>0.16890945143782332</v>
      </c>
      <c r="K37" s="14">
        <f t="shared" si="2"/>
        <v>0.63280771703689354</v>
      </c>
    </row>
    <row r="38" spans="1:11" x14ac:dyDescent="0.4">
      <c r="A38" s="13">
        <v>2045</v>
      </c>
      <c r="B38" s="14">
        <f t="shared" si="2"/>
        <v>3.9639673712734691E-2</v>
      </c>
      <c r="C38" s="14">
        <f t="shared" si="2"/>
        <v>3.6493156652488423E-2</v>
      </c>
      <c r="D38" s="14">
        <f t="shared" si="2"/>
        <v>0.10576952923917959</v>
      </c>
      <c r="E38" s="14">
        <f t="shared" si="2"/>
        <v>0.17409120953151991</v>
      </c>
      <c r="F38" s="24">
        <f t="shared" si="2"/>
        <v>0.64400643086407783</v>
      </c>
      <c r="G38" s="14">
        <f t="shared" si="2"/>
        <v>3.9639673712734691E-2</v>
      </c>
      <c r="H38" s="14">
        <f t="shared" si="2"/>
        <v>3.6493156652488423E-2</v>
      </c>
      <c r="I38" s="14">
        <f t="shared" si="2"/>
        <v>0.10576952923917959</v>
      </c>
      <c r="J38" s="14">
        <f t="shared" si="2"/>
        <v>0.17409120953151991</v>
      </c>
      <c r="K38" s="14">
        <f t="shared" si="2"/>
        <v>0.64400643086407783</v>
      </c>
    </row>
    <row r="39" spans="1:11" x14ac:dyDescent="0.4">
      <c r="A39" s="13">
        <v>2046</v>
      </c>
      <c r="B39" s="14">
        <f t="shared" si="2"/>
        <v>3.1711738970187753E-2</v>
      </c>
      <c r="C39" s="14">
        <f t="shared" si="2"/>
        <v>2.9194525321990739E-2</v>
      </c>
      <c r="D39" s="14">
        <f t="shared" si="2"/>
        <v>0.10461562339134378</v>
      </c>
      <c r="E39" s="14">
        <f t="shared" si="2"/>
        <v>0.17927296762521472</v>
      </c>
      <c r="F39" s="24">
        <f t="shared" si="2"/>
        <v>0.65520514469126212</v>
      </c>
      <c r="G39" s="14">
        <f t="shared" si="2"/>
        <v>3.1711738970187753E-2</v>
      </c>
      <c r="H39" s="14">
        <f t="shared" si="2"/>
        <v>2.9194525321990739E-2</v>
      </c>
      <c r="I39" s="14">
        <f t="shared" si="2"/>
        <v>0.10461562339134378</v>
      </c>
      <c r="J39" s="14">
        <f t="shared" si="2"/>
        <v>0.17927296762521472</v>
      </c>
      <c r="K39" s="14">
        <f t="shared" si="2"/>
        <v>0.65520514469126212</v>
      </c>
    </row>
    <row r="40" spans="1:11" x14ac:dyDescent="0.4">
      <c r="A40" s="13">
        <v>2047</v>
      </c>
      <c r="B40" s="14">
        <f t="shared" si="2"/>
        <v>2.3783804227640815E-2</v>
      </c>
      <c r="C40" s="14">
        <f t="shared" si="2"/>
        <v>2.1895893991493054E-2</v>
      </c>
      <c r="D40" s="14">
        <f t="shared" si="2"/>
        <v>0.10346171754350753</v>
      </c>
      <c r="E40" s="14">
        <f t="shared" si="2"/>
        <v>0.18445472571891131</v>
      </c>
      <c r="F40" s="24">
        <f t="shared" si="2"/>
        <v>0.66640385851844641</v>
      </c>
      <c r="G40" s="14">
        <f t="shared" si="2"/>
        <v>2.3783804227640815E-2</v>
      </c>
      <c r="H40" s="14">
        <f t="shared" si="2"/>
        <v>2.1895893991493054E-2</v>
      </c>
      <c r="I40" s="14">
        <f t="shared" si="2"/>
        <v>0.10346171754350753</v>
      </c>
      <c r="J40" s="14">
        <f t="shared" si="2"/>
        <v>0.18445472571891131</v>
      </c>
      <c r="K40" s="14">
        <f t="shared" si="2"/>
        <v>0.66640385851844641</v>
      </c>
    </row>
    <row r="41" spans="1:11" x14ac:dyDescent="0.4">
      <c r="A41" s="13">
        <v>2048</v>
      </c>
      <c r="B41" s="14">
        <f t="shared" si="2"/>
        <v>1.5855869485093876E-2</v>
      </c>
      <c r="C41" s="14">
        <f t="shared" si="2"/>
        <v>1.4597262660995369E-2</v>
      </c>
      <c r="D41" s="14">
        <f t="shared" si="2"/>
        <v>0.10230781169567171</v>
      </c>
      <c r="E41" s="14">
        <f t="shared" si="2"/>
        <v>0.18963648381260789</v>
      </c>
      <c r="F41" s="24">
        <f t="shared" si="2"/>
        <v>0.6776025723456307</v>
      </c>
      <c r="G41" s="14">
        <f t="shared" si="2"/>
        <v>1.5855869485093876E-2</v>
      </c>
      <c r="H41" s="14">
        <f t="shared" si="2"/>
        <v>1.4597262660995369E-2</v>
      </c>
      <c r="I41" s="14">
        <f t="shared" si="2"/>
        <v>0.10230781169567171</v>
      </c>
      <c r="J41" s="14">
        <f t="shared" si="2"/>
        <v>0.18963648381260789</v>
      </c>
      <c r="K41" s="14">
        <f t="shared" si="2"/>
        <v>0.6776025723456307</v>
      </c>
    </row>
    <row r="42" spans="1:11" x14ac:dyDescent="0.4">
      <c r="A42" s="13">
        <v>2049</v>
      </c>
      <c r="B42" s="14">
        <f t="shared" si="2"/>
        <v>7.9279347425469382E-3</v>
      </c>
      <c r="C42" s="14">
        <f t="shared" si="2"/>
        <v>7.2986313304976846E-3</v>
      </c>
      <c r="D42" s="14">
        <f t="shared" si="2"/>
        <v>0.1011539058478359</v>
      </c>
      <c r="E42" s="14">
        <f t="shared" si="2"/>
        <v>0.19481824190630448</v>
      </c>
      <c r="F42" s="24">
        <f t="shared" si="2"/>
        <v>0.688801286172815</v>
      </c>
      <c r="G42" s="14">
        <f t="shared" si="2"/>
        <v>7.9279347425469382E-3</v>
      </c>
      <c r="H42" s="14">
        <f t="shared" si="2"/>
        <v>7.2986313304976846E-3</v>
      </c>
      <c r="I42" s="14">
        <f t="shared" si="2"/>
        <v>0.1011539058478359</v>
      </c>
      <c r="J42" s="14">
        <f t="shared" si="2"/>
        <v>0.19481824190630448</v>
      </c>
      <c r="K42" s="14">
        <f t="shared" si="2"/>
        <v>0.688801286172815</v>
      </c>
    </row>
    <row r="43" spans="1:11" x14ac:dyDescent="0.4">
      <c r="A43" s="13">
        <v>2050</v>
      </c>
      <c r="B43" s="14">
        <f t="shared" si="2"/>
        <v>0</v>
      </c>
      <c r="C43" s="14">
        <f t="shared" si="2"/>
        <v>0</v>
      </c>
      <c r="D43" s="14">
        <f t="shared" si="2"/>
        <v>9.9999999999999645E-2</v>
      </c>
      <c r="E43" s="14">
        <f t="shared" si="2"/>
        <v>0.20000000000000107</v>
      </c>
      <c r="F43" s="24">
        <f t="shared" si="2"/>
        <v>0.69999999999999929</v>
      </c>
      <c r="G43" s="14">
        <f t="shared" si="2"/>
        <v>0</v>
      </c>
      <c r="H43" s="14">
        <f t="shared" si="2"/>
        <v>0</v>
      </c>
      <c r="I43" s="14">
        <f t="shared" si="2"/>
        <v>9.9999999999999645E-2</v>
      </c>
      <c r="J43" s="14">
        <f t="shared" si="2"/>
        <v>0.20000000000000107</v>
      </c>
      <c r="K43" s="14">
        <f t="shared" si="2"/>
        <v>0.69999999999999929</v>
      </c>
    </row>
    <row r="45" spans="1:11" x14ac:dyDescent="0.4">
      <c r="A45" s="13">
        <v>2020</v>
      </c>
      <c r="B45" s="13">
        <f>B13</f>
        <v>0.23783804227640001</v>
      </c>
      <c r="C45" s="13">
        <f t="shared" ref="C45:K45" si="3">C13</f>
        <v>0.21895893991493101</v>
      </c>
      <c r="D45" s="13">
        <f t="shared" si="3"/>
        <v>0.13461717543507801</v>
      </c>
      <c r="E45" s="13">
        <f t="shared" si="3"/>
        <v>4.45472571891143E-2</v>
      </c>
      <c r="F45" s="13">
        <f t="shared" si="3"/>
        <v>0.36403858518447701</v>
      </c>
      <c r="G45" s="13">
        <f t="shared" si="3"/>
        <v>0.23783804227640001</v>
      </c>
      <c r="H45" s="13">
        <f t="shared" si="3"/>
        <v>0.21895893991493101</v>
      </c>
      <c r="I45" s="13">
        <f t="shared" si="3"/>
        <v>0.13461717543507801</v>
      </c>
      <c r="J45" s="13">
        <f t="shared" si="3"/>
        <v>4.45472571891143E-2</v>
      </c>
      <c r="K45" s="13">
        <f t="shared" si="3"/>
        <v>0.36403858518447701</v>
      </c>
    </row>
    <row r="46" spans="1:11" x14ac:dyDescent="0.4">
      <c r="A46" s="13">
        <v>2050</v>
      </c>
      <c r="B46" s="13">
        <f>シナリオ!F9</f>
        <v>0</v>
      </c>
      <c r="C46" s="13">
        <f>シナリオ!F10</f>
        <v>0</v>
      </c>
      <c r="D46" s="13">
        <f>シナリオ!F11</f>
        <v>0.1</v>
      </c>
      <c r="E46" s="13">
        <f>シナリオ!F12</f>
        <v>0.2</v>
      </c>
      <c r="F46" s="13">
        <f>シナリオ!F13</f>
        <v>0.7</v>
      </c>
      <c r="G46" s="13">
        <f>シナリオ!H9</f>
        <v>0</v>
      </c>
      <c r="H46" s="13">
        <f>シナリオ!H10</f>
        <v>0</v>
      </c>
      <c r="I46" s="13">
        <f>シナリオ!H11</f>
        <v>0.1</v>
      </c>
      <c r="J46" s="13">
        <f>シナリオ!H12</f>
        <v>0.2</v>
      </c>
      <c r="K46" s="13">
        <f>シナリオ!H13</f>
        <v>0.7</v>
      </c>
    </row>
  </sheetData>
  <mergeCells count="2">
    <mergeCell ref="B1:F1"/>
    <mergeCell ref="G1:K1"/>
  </mergeCells>
  <phoneticPr fontId="1"/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CA7BF-8982-4595-8436-CC3A8154EB0A}">
  <dimension ref="A1:K46"/>
  <sheetViews>
    <sheetView workbookViewId="0">
      <selection activeCell="B15" sqref="B15"/>
    </sheetView>
  </sheetViews>
  <sheetFormatPr defaultColWidth="10" defaultRowHeight="18.75" x14ac:dyDescent="0.4"/>
  <cols>
    <col min="1" max="1" width="10" style="13"/>
    <col min="2" max="2" width="13.375" style="13" bestFit="1" customWidth="1"/>
    <col min="3" max="16384" width="10" style="13"/>
  </cols>
  <sheetData>
    <row r="1" spans="1:11" x14ac:dyDescent="0.4">
      <c r="B1" s="136" t="s">
        <v>45</v>
      </c>
      <c r="C1" s="136"/>
      <c r="D1" s="136"/>
      <c r="E1" s="136"/>
      <c r="F1" s="136"/>
      <c r="G1" s="137" t="s">
        <v>48</v>
      </c>
      <c r="H1" s="136"/>
      <c r="I1" s="136"/>
      <c r="J1" s="136"/>
      <c r="K1" s="136"/>
    </row>
    <row r="2" spans="1:11" x14ac:dyDescent="0.4">
      <c r="A2" s="13" t="s">
        <v>29</v>
      </c>
      <c r="B2" s="20" t="s">
        <v>12</v>
      </c>
      <c r="C2" s="21" t="s">
        <v>14</v>
      </c>
      <c r="D2" s="21" t="s">
        <v>16</v>
      </c>
      <c r="E2" s="21" t="s">
        <v>19</v>
      </c>
      <c r="F2" s="19" t="s">
        <v>34</v>
      </c>
      <c r="G2" s="21" t="s">
        <v>12</v>
      </c>
      <c r="H2" s="21" t="s">
        <v>14</v>
      </c>
      <c r="I2" s="21" t="s">
        <v>16</v>
      </c>
      <c r="J2" s="21" t="s">
        <v>19</v>
      </c>
      <c r="K2" s="19" t="s">
        <v>34</v>
      </c>
    </row>
    <row r="3" spans="1:11" x14ac:dyDescent="0.4">
      <c r="A3" s="13">
        <v>2010</v>
      </c>
      <c r="B3" s="13">
        <v>1.27563610961359E-5</v>
      </c>
      <c r="C3" s="13">
        <v>0.976242188627097</v>
      </c>
      <c r="D3" s="13">
        <v>1.27593983249683E-3</v>
      </c>
      <c r="E3" s="13">
        <v>2.52089993090304E-3</v>
      </c>
      <c r="F3" s="22">
        <v>1.9948215248407401E-2</v>
      </c>
      <c r="G3" s="13">
        <v>1.27563610961359E-5</v>
      </c>
      <c r="H3" s="13">
        <v>0.976242188627097</v>
      </c>
      <c r="I3" s="13">
        <v>1.27593983249683E-3</v>
      </c>
      <c r="J3" s="13">
        <v>2.52089993090304E-3</v>
      </c>
      <c r="K3" s="13">
        <v>1.9948215248407401E-2</v>
      </c>
    </row>
    <row r="4" spans="1:11" x14ac:dyDescent="0.4">
      <c r="A4" s="13">
        <v>2011</v>
      </c>
      <c r="B4" s="13">
        <v>1.30761890381062E-5</v>
      </c>
      <c r="C4" s="13">
        <v>0.97628601984156005</v>
      </c>
      <c r="D4" s="13">
        <v>1.28582525541378E-3</v>
      </c>
      <c r="E4" s="13">
        <v>2.5128076601560701E-3</v>
      </c>
      <c r="F4" s="22">
        <v>1.99022710538319E-2</v>
      </c>
      <c r="G4" s="13">
        <v>1.30761890381062E-5</v>
      </c>
      <c r="H4" s="13">
        <v>0.97628601984156005</v>
      </c>
      <c r="I4" s="13">
        <v>1.28582525541378E-3</v>
      </c>
      <c r="J4" s="13">
        <v>2.5128076601560701E-3</v>
      </c>
      <c r="K4" s="13">
        <v>1.99022710538319E-2</v>
      </c>
    </row>
    <row r="5" spans="1:11" x14ac:dyDescent="0.4">
      <c r="A5" s="13">
        <v>2012</v>
      </c>
      <c r="B5" s="13">
        <v>1.2270023577322199E-5</v>
      </c>
      <c r="C5" s="13">
        <v>0.97615808572530605</v>
      </c>
      <c r="D5" s="13">
        <v>1.22448542981893E-3</v>
      </c>
      <c r="E5" s="13">
        <v>2.58677266289086E-3</v>
      </c>
      <c r="F5" s="22">
        <v>2.0018386158406599E-2</v>
      </c>
      <c r="G5" s="13">
        <v>1.2270023577322199E-5</v>
      </c>
      <c r="H5" s="13">
        <v>0.97615808572530605</v>
      </c>
      <c r="I5" s="13">
        <v>1.22448542981893E-3</v>
      </c>
      <c r="J5" s="13">
        <v>2.58677266289086E-3</v>
      </c>
      <c r="K5" s="13">
        <v>2.0018386158406599E-2</v>
      </c>
    </row>
    <row r="6" spans="1:11" x14ac:dyDescent="0.4">
      <c r="A6" s="13">
        <v>2013</v>
      </c>
      <c r="B6" s="13">
        <v>1.2095189138520199E-5</v>
      </c>
      <c r="C6" s="13">
        <v>0.97548941750523999</v>
      </c>
      <c r="D6" s="13">
        <v>1.13121847890265E-3</v>
      </c>
      <c r="E6" s="13">
        <v>3.06135602984965E-3</v>
      </c>
      <c r="F6" s="22">
        <v>2.0305912796869299E-2</v>
      </c>
      <c r="G6" s="13">
        <v>1.2095189138520199E-5</v>
      </c>
      <c r="H6" s="13">
        <v>0.97548941750523999</v>
      </c>
      <c r="I6" s="13">
        <v>1.13121847890265E-3</v>
      </c>
      <c r="J6" s="13">
        <v>3.06135602984965E-3</v>
      </c>
      <c r="K6" s="13">
        <v>2.0305912796869299E-2</v>
      </c>
    </row>
    <row r="7" spans="1:11" x14ac:dyDescent="0.4">
      <c r="A7" s="13">
        <v>2014</v>
      </c>
      <c r="B7" s="13">
        <v>1.24358001815627E-5</v>
      </c>
      <c r="C7" s="13">
        <v>0.97432334520406805</v>
      </c>
      <c r="D7" s="13">
        <v>1.0982775107716901E-3</v>
      </c>
      <c r="E7" s="13">
        <v>3.8266266190266399E-3</v>
      </c>
      <c r="F7" s="22">
        <v>2.0739314865951899E-2</v>
      </c>
      <c r="G7" s="13">
        <v>1.24358001815627E-5</v>
      </c>
      <c r="H7" s="13">
        <v>0.97432334520406805</v>
      </c>
      <c r="I7" s="13">
        <v>1.0982775107716901E-3</v>
      </c>
      <c r="J7" s="13">
        <v>3.8266266190266399E-3</v>
      </c>
      <c r="K7" s="13">
        <v>2.0739314865951899E-2</v>
      </c>
    </row>
    <row r="8" spans="1:11" x14ac:dyDescent="0.4">
      <c r="A8" s="13">
        <v>2015</v>
      </c>
      <c r="B8" s="13">
        <v>1.21347680783447E-5</v>
      </c>
      <c r="C8" s="13">
        <v>0.97356260392445004</v>
      </c>
      <c r="D8" s="13">
        <v>9.7898061388807791E-4</v>
      </c>
      <c r="E8" s="13">
        <v>4.7243603829339202E-3</v>
      </c>
      <c r="F8" s="22">
        <v>2.0721920310650101E-2</v>
      </c>
      <c r="G8" s="13">
        <v>1.21347680783447E-5</v>
      </c>
      <c r="H8" s="13">
        <v>0.97356260392445004</v>
      </c>
      <c r="I8" s="13">
        <v>9.7898061388807791E-4</v>
      </c>
      <c r="J8" s="13">
        <v>4.7243603829339202E-3</v>
      </c>
      <c r="K8" s="13">
        <v>2.0721920310650101E-2</v>
      </c>
    </row>
    <row r="9" spans="1:11" x14ac:dyDescent="0.4">
      <c r="A9" s="13">
        <v>2016</v>
      </c>
      <c r="B9" s="13">
        <v>1.32625027271021E-5</v>
      </c>
      <c r="C9" s="13">
        <v>0.97284005222773595</v>
      </c>
      <c r="D9" s="13">
        <v>8.40511110330097E-4</v>
      </c>
      <c r="E9" s="13">
        <v>5.3666717285218704E-3</v>
      </c>
      <c r="F9" s="22">
        <v>2.0939502430685202E-2</v>
      </c>
      <c r="G9" s="13">
        <v>1.32625027271021E-5</v>
      </c>
      <c r="H9" s="13">
        <v>0.97284005222773595</v>
      </c>
      <c r="I9" s="13">
        <v>8.40511110330097E-4</v>
      </c>
      <c r="J9" s="13">
        <v>5.3666717285218704E-3</v>
      </c>
      <c r="K9" s="13">
        <v>2.0939502430685202E-2</v>
      </c>
    </row>
    <row r="10" spans="1:11" x14ac:dyDescent="0.4">
      <c r="A10" s="13">
        <v>2017</v>
      </c>
      <c r="B10" s="13">
        <v>1.3373163070678801E-5</v>
      </c>
      <c r="C10" s="13">
        <v>0.97227308667648504</v>
      </c>
      <c r="D10" s="13">
        <v>7.1947617320252105E-4</v>
      </c>
      <c r="E10" s="13">
        <v>5.8798454731007199E-3</v>
      </c>
      <c r="F10" s="22">
        <v>2.11142185141413E-2</v>
      </c>
      <c r="G10" s="13">
        <v>1.3373163070678801E-5</v>
      </c>
      <c r="H10" s="13">
        <v>0.97227308667648504</v>
      </c>
      <c r="I10" s="13">
        <v>7.1947617320252105E-4</v>
      </c>
      <c r="J10" s="13">
        <v>5.8798454731007199E-3</v>
      </c>
      <c r="K10" s="13">
        <v>2.11142185141413E-2</v>
      </c>
    </row>
    <row r="11" spans="1:11" x14ac:dyDescent="0.4">
      <c r="A11" s="13">
        <v>2018</v>
      </c>
      <c r="B11" s="13">
        <v>1.2186481603659699E-5</v>
      </c>
      <c r="C11" s="13">
        <v>0.97222937801890497</v>
      </c>
      <c r="D11" s="13">
        <v>5.9375246480053304E-4</v>
      </c>
      <c r="E11" s="13">
        <v>6.0773306730695304E-3</v>
      </c>
      <c r="F11" s="22">
        <v>2.1087352361621702E-2</v>
      </c>
      <c r="G11" s="13">
        <v>1.2186481603659699E-5</v>
      </c>
      <c r="H11" s="13">
        <v>0.97222937801890497</v>
      </c>
      <c r="I11" s="13">
        <v>5.9375246480053304E-4</v>
      </c>
      <c r="J11" s="13">
        <v>6.0773306730695304E-3</v>
      </c>
      <c r="K11" s="13">
        <v>2.1087352361621702E-2</v>
      </c>
    </row>
    <row r="12" spans="1:11" x14ac:dyDescent="0.4">
      <c r="A12" s="13">
        <v>2019</v>
      </c>
      <c r="B12" s="13">
        <v>1.24402436352604E-5</v>
      </c>
      <c r="C12" s="13">
        <v>0.97204919148783198</v>
      </c>
      <c r="D12" s="13">
        <v>4.8344169015914498E-4</v>
      </c>
      <c r="E12" s="13">
        <v>5.9284672168479604E-3</v>
      </c>
      <c r="F12" s="22">
        <v>2.15264593615252E-2</v>
      </c>
      <c r="G12" s="13">
        <v>1.24402436352604E-5</v>
      </c>
      <c r="H12" s="13">
        <v>0.97204919148783198</v>
      </c>
      <c r="I12" s="13">
        <v>4.8344169015914498E-4</v>
      </c>
      <c r="J12" s="13">
        <v>5.9284672168479604E-3</v>
      </c>
      <c r="K12" s="13">
        <v>2.15264593615252E-2</v>
      </c>
    </row>
    <row r="13" spans="1:11" x14ac:dyDescent="0.4">
      <c r="A13" s="13">
        <v>2020</v>
      </c>
      <c r="B13" s="13">
        <v>1.3765472295266299E-5</v>
      </c>
      <c r="C13" s="13">
        <v>0.96874549515359798</v>
      </c>
      <c r="D13" s="13">
        <v>4.0646380694078099E-4</v>
      </c>
      <c r="E13" s="13">
        <v>7.0146552571294599E-3</v>
      </c>
      <c r="F13" s="22">
        <v>2.3819620310036701E-2</v>
      </c>
      <c r="G13" s="13">
        <v>1.3765472295266299E-5</v>
      </c>
      <c r="H13" s="13">
        <v>0.96874549515359798</v>
      </c>
      <c r="I13" s="13">
        <v>4.0646380694078099E-4</v>
      </c>
      <c r="J13" s="13">
        <v>7.0146552571294599E-3</v>
      </c>
      <c r="K13" s="13">
        <v>2.3819620310036701E-2</v>
      </c>
    </row>
    <row r="14" spans="1:11" x14ac:dyDescent="0.4">
      <c r="A14" s="13">
        <v>2021</v>
      </c>
      <c r="B14" s="14">
        <f>_xlfn.FORECAST.LINEAR($A14,B$45:B$46,$A$45:$A$46)</f>
        <v>1.3306623218757347E-5</v>
      </c>
      <c r="C14" s="14">
        <f>_xlfn.FORECAST.LINEAR($A14,C$45:C$46,$A$45:$A$46)</f>
        <v>0.93812064531514494</v>
      </c>
      <c r="D14" s="14">
        <f t="shared" ref="D14:K14" si="0">_xlfn.FORECAST.LINEAR($A14,D$45:D$46,$A$45:$A$46)</f>
        <v>3.9291501337608906E-4</v>
      </c>
      <c r="E14" s="14">
        <f t="shared" si="0"/>
        <v>1.6780833415221963E-2</v>
      </c>
      <c r="F14" s="24">
        <f t="shared" si="0"/>
        <v>4.4692299633034338E-2</v>
      </c>
      <c r="G14" s="14">
        <f t="shared" si="0"/>
        <v>1.3306623218757347E-5</v>
      </c>
      <c r="H14" s="14">
        <f t="shared" si="0"/>
        <v>0.93812064531514494</v>
      </c>
      <c r="I14" s="14">
        <f t="shared" si="0"/>
        <v>3.9291501337608906E-4</v>
      </c>
      <c r="J14" s="14">
        <f t="shared" si="0"/>
        <v>1.6780833415221963E-2</v>
      </c>
      <c r="K14" s="14">
        <f t="shared" si="0"/>
        <v>4.4692299633034338E-2</v>
      </c>
    </row>
    <row r="15" spans="1:11" x14ac:dyDescent="0.4">
      <c r="A15" s="13">
        <v>2022</v>
      </c>
      <c r="B15" s="14">
        <f t="shared" ref="B15:K43" si="1">_xlfn.FORECAST.LINEAR($A15,B$45:B$46,$A$45:$A$46)</f>
        <v>1.2847774142248536E-5</v>
      </c>
      <c r="C15" s="14">
        <f t="shared" si="1"/>
        <v>0.90749579547669157</v>
      </c>
      <c r="D15" s="14">
        <f t="shared" si="1"/>
        <v>3.7936621981139729E-4</v>
      </c>
      <c r="E15" s="14">
        <f t="shared" si="1"/>
        <v>2.6547011573317292E-2</v>
      </c>
      <c r="F15" s="24">
        <f t="shared" si="1"/>
        <v>6.556497895603286E-2</v>
      </c>
      <c r="G15" s="14">
        <f t="shared" si="1"/>
        <v>1.2847774142248536E-5</v>
      </c>
      <c r="H15" s="14">
        <f t="shared" si="1"/>
        <v>0.90749579547669157</v>
      </c>
      <c r="I15" s="14">
        <f t="shared" si="1"/>
        <v>3.7936621981139729E-4</v>
      </c>
      <c r="J15" s="14">
        <f t="shared" si="1"/>
        <v>2.6547011573317292E-2</v>
      </c>
      <c r="K15" s="14">
        <f t="shared" si="1"/>
        <v>6.556497895603286E-2</v>
      </c>
    </row>
    <row r="16" spans="1:11" x14ac:dyDescent="0.4">
      <c r="A16" s="13">
        <v>2023</v>
      </c>
      <c r="B16" s="14">
        <f t="shared" si="1"/>
        <v>1.2388925065739617E-5</v>
      </c>
      <c r="C16" s="14">
        <f t="shared" si="1"/>
        <v>0.8768709456382382</v>
      </c>
      <c r="D16" s="14">
        <f t="shared" si="1"/>
        <v>3.6581742624670552E-4</v>
      </c>
      <c r="E16" s="14">
        <f t="shared" si="1"/>
        <v>3.6313189731412621E-2</v>
      </c>
      <c r="F16" s="24">
        <f t="shared" si="1"/>
        <v>8.6437658279031382E-2</v>
      </c>
      <c r="G16" s="14">
        <f t="shared" si="1"/>
        <v>1.2388925065739617E-5</v>
      </c>
      <c r="H16" s="14">
        <f t="shared" si="1"/>
        <v>0.8768709456382382</v>
      </c>
      <c r="I16" s="14">
        <f t="shared" si="1"/>
        <v>3.6581742624670552E-4</v>
      </c>
      <c r="J16" s="14">
        <f t="shared" si="1"/>
        <v>3.6313189731412621E-2</v>
      </c>
      <c r="K16" s="14">
        <f t="shared" si="1"/>
        <v>8.6437658279031382E-2</v>
      </c>
    </row>
    <row r="17" spans="1:11" x14ac:dyDescent="0.4">
      <c r="A17" s="13">
        <v>2024</v>
      </c>
      <c r="B17" s="14">
        <f t="shared" si="1"/>
        <v>1.1930075989230807E-5</v>
      </c>
      <c r="C17" s="14">
        <f t="shared" si="1"/>
        <v>0.84624609579978483</v>
      </c>
      <c r="D17" s="14">
        <f t="shared" si="1"/>
        <v>3.5226863268201028E-4</v>
      </c>
      <c r="E17" s="14">
        <f t="shared" si="1"/>
        <v>4.6079367889511502E-2</v>
      </c>
      <c r="F17" s="24">
        <f t="shared" si="1"/>
        <v>0.1073103376020299</v>
      </c>
      <c r="G17" s="14">
        <f t="shared" si="1"/>
        <v>1.1930075989230807E-5</v>
      </c>
      <c r="H17" s="14">
        <f t="shared" si="1"/>
        <v>0.84624609579978483</v>
      </c>
      <c r="I17" s="14">
        <f t="shared" si="1"/>
        <v>3.5226863268201028E-4</v>
      </c>
      <c r="J17" s="14">
        <f t="shared" si="1"/>
        <v>4.6079367889511502E-2</v>
      </c>
      <c r="K17" s="14">
        <f t="shared" si="1"/>
        <v>0.1073103376020299</v>
      </c>
    </row>
    <row r="18" spans="1:11" x14ac:dyDescent="0.4">
      <c r="A18" s="13">
        <v>2025</v>
      </c>
      <c r="B18" s="14">
        <f t="shared" si="1"/>
        <v>1.1471226912721888E-5</v>
      </c>
      <c r="C18" s="14">
        <f t="shared" si="1"/>
        <v>0.81562124596133145</v>
      </c>
      <c r="D18" s="14">
        <f t="shared" si="1"/>
        <v>3.3871983911731851E-4</v>
      </c>
      <c r="E18" s="14">
        <f t="shared" si="1"/>
        <v>5.5845546047606831E-2</v>
      </c>
      <c r="F18" s="24">
        <f t="shared" si="1"/>
        <v>0.12818301692502843</v>
      </c>
      <c r="G18" s="14">
        <f t="shared" si="1"/>
        <v>1.1471226912721888E-5</v>
      </c>
      <c r="H18" s="14">
        <f t="shared" si="1"/>
        <v>0.81562124596133145</v>
      </c>
      <c r="I18" s="14">
        <f t="shared" si="1"/>
        <v>3.3871983911731851E-4</v>
      </c>
      <c r="J18" s="14">
        <f t="shared" si="1"/>
        <v>5.5845546047606831E-2</v>
      </c>
      <c r="K18" s="14">
        <f t="shared" si="1"/>
        <v>0.12818301692502843</v>
      </c>
    </row>
    <row r="19" spans="1:11" x14ac:dyDescent="0.4">
      <c r="A19" s="13">
        <v>2026</v>
      </c>
      <c r="B19" s="14">
        <f t="shared" si="1"/>
        <v>1.1012377836212969E-5</v>
      </c>
      <c r="C19" s="14">
        <f t="shared" si="1"/>
        <v>0.78499639612287808</v>
      </c>
      <c r="D19" s="14">
        <f t="shared" si="1"/>
        <v>3.2517104555262674E-4</v>
      </c>
      <c r="E19" s="14">
        <f t="shared" si="1"/>
        <v>6.561172420570216E-2</v>
      </c>
      <c r="F19" s="24">
        <f t="shared" si="1"/>
        <v>0.14905569624802695</v>
      </c>
      <c r="G19" s="14">
        <f t="shared" si="1"/>
        <v>1.1012377836212969E-5</v>
      </c>
      <c r="H19" s="14">
        <f t="shared" si="1"/>
        <v>0.78499639612287808</v>
      </c>
      <c r="I19" s="14">
        <f t="shared" si="1"/>
        <v>3.2517104555262674E-4</v>
      </c>
      <c r="J19" s="14">
        <f t="shared" si="1"/>
        <v>6.561172420570216E-2</v>
      </c>
      <c r="K19" s="14">
        <f t="shared" si="1"/>
        <v>0.14905569624802695</v>
      </c>
    </row>
    <row r="20" spans="1:11" x14ac:dyDescent="0.4">
      <c r="A20" s="13">
        <v>2027</v>
      </c>
      <c r="B20" s="14">
        <f t="shared" si="1"/>
        <v>1.0553528759704158E-5</v>
      </c>
      <c r="C20" s="14">
        <f t="shared" si="1"/>
        <v>0.75437154628442471</v>
      </c>
      <c r="D20" s="14">
        <f t="shared" si="1"/>
        <v>3.1162225198793497E-4</v>
      </c>
      <c r="E20" s="14">
        <f t="shared" si="1"/>
        <v>7.5377902363797489E-2</v>
      </c>
      <c r="F20" s="24">
        <f t="shared" si="1"/>
        <v>0.16992837557102547</v>
      </c>
      <c r="G20" s="14">
        <f t="shared" si="1"/>
        <v>1.0553528759704158E-5</v>
      </c>
      <c r="H20" s="14">
        <f t="shared" si="1"/>
        <v>0.75437154628442471</v>
      </c>
      <c r="I20" s="14">
        <f t="shared" si="1"/>
        <v>3.1162225198793497E-4</v>
      </c>
      <c r="J20" s="14">
        <f t="shared" si="1"/>
        <v>7.5377902363797489E-2</v>
      </c>
      <c r="K20" s="14">
        <f t="shared" si="1"/>
        <v>0.16992837557102547</v>
      </c>
    </row>
    <row r="21" spans="1:11" x14ac:dyDescent="0.4">
      <c r="A21" s="13">
        <v>2028</v>
      </c>
      <c r="B21" s="14">
        <f t="shared" si="1"/>
        <v>1.009467968319524E-5</v>
      </c>
      <c r="C21" s="14">
        <f t="shared" si="1"/>
        <v>0.72374669644597134</v>
      </c>
      <c r="D21" s="14">
        <f t="shared" si="1"/>
        <v>2.9807345842323973E-4</v>
      </c>
      <c r="E21" s="14">
        <f t="shared" si="1"/>
        <v>8.5144080521892818E-2</v>
      </c>
      <c r="F21" s="24">
        <f t="shared" si="1"/>
        <v>0.19080105489402399</v>
      </c>
      <c r="G21" s="14">
        <f t="shared" si="1"/>
        <v>1.009467968319524E-5</v>
      </c>
      <c r="H21" s="14">
        <f t="shared" si="1"/>
        <v>0.72374669644597134</v>
      </c>
      <c r="I21" s="14">
        <f t="shared" si="1"/>
        <v>2.9807345842323973E-4</v>
      </c>
      <c r="J21" s="14">
        <f t="shared" si="1"/>
        <v>8.5144080521892818E-2</v>
      </c>
      <c r="K21" s="14">
        <f t="shared" si="1"/>
        <v>0.19080105489402399</v>
      </c>
    </row>
    <row r="22" spans="1:11" x14ac:dyDescent="0.4">
      <c r="A22" s="13">
        <v>2029</v>
      </c>
      <c r="B22" s="14">
        <f t="shared" si="1"/>
        <v>9.6358306066864291E-6</v>
      </c>
      <c r="C22" s="14">
        <f t="shared" si="1"/>
        <v>0.69312184660751797</v>
      </c>
      <c r="D22" s="14">
        <f t="shared" si="1"/>
        <v>2.8452466485854797E-4</v>
      </c>
      <c r="E22" s="14">
        <f t="shared" si="1"/>
        <v>9.4910258679988146E-2</v>
      </c>
      <c r="F22" s="24">
        <f t="shared" si="1"/>
        <v>0.21167373421702251</v>
      </c>
      <c r="G22" s="14">
        <f t="shared" si="1"/>
        <v>9.6358306066864291E-6</v>
      </c>
      <c r="H22" s="14">
        <f t="shared" si="1"/>
        <v>0.69312184660751797</v>
      </c>
      <c r="I22" s="14">
        <f t="shared" si="1"/>
        <v>2.8452466485854797E-4</v>
      </c>
      <c r="J22" s="14">
        <f t="shared" si="1"/>
        <v>9.4910258679988146E-2</v>
      </c>
      <c r="K22" s="14">
        <f t="shared" si="1"/>
        <v>0.21167373421702251</v>
      </c>
    </row>
    <row r="23" spans="1:11" x14ac:dyDescent="0.4">
      <c r="A23" s="13">
        <v>2030</v>
      </c>
      <c r="B23" s="14">
        <f t="shared" si="1"/>
        <v>9.1769815301775103E-6</v>
      </c>
      <c r="C23" s="14">
        <f t="shared" si="1"/>
        <v>0.66249699676906459</v>
      </c>
      <c r="D23" s="14">
        <f t="shared" si="1"/>
        <v>2.709758712938562E-4</v>
      </c>
      <c r="E23" s="14">
        <f t="shared" si="1"/>
        <v>0.10467643683808348</v>
      </c>
      <c r="F23" s="24">
        <f t="shared" si="1"/>
        <v>0.23254641354002104</v>
      </c>
      <c r="G23" s="14">
        <f t="shared" si="1"/>
        <v>9.1769815301775103E-6</v>
      </c>
      <c r="H23" s="14">
        <f t="shared" si="1"/>
        <v>0.66249699676906459</v>
      </c>
      <c r="I23" s="14">
        <f t="shared" si="1"/>
        <v>2.709758712938562E-4</v>
      </c>
      <c r="J23" s="14">
        <f t="shared" si="1"/>
        <v>0.10467643683808348</v>
      </c>
      <c r="K23" s="14">
        <f t="shared" si="1"/>
        <v>0.23254641354002104</v>
      </c>
    </row>
    <row r="24" spans="1:11" x14ac:dyDescent="0.4">
      <c r="A24" s="13">
        <v>2031</v>
      </c>
      <c r="B24" s="14">
        <f t="shared" si="1"/>
        <v>8.7181324536685914E-6</v>
      </c>
      <c r="C24" s="14">
        <f t="shared" si="1"/>
        <v>0.63187214693061122</v>
      </c>
      <c r="D24" s="14">
        <f t="shared" si="1"/>
        <v>2.5742707772916443E-4</v>
      </c>
      <c r="E24" s="14">
        <f t="shared" si="1"/>
        <v>0.1144426149961788</v>
      </c>
      <c r="F24" s="24">
        <f t="shared" si="1"/>
        <v>0.25341909286301956</v>
      </c>
      <c r="G24" s="14">
        <f t="shared" si="1"/>
        <v>8.7181324536685914E-6</v>
      </c>
      <c r="H24" s="14">
        <f t="shared" si="1"/>
        <v>0.63187214693061122</v>
      </c>
      <c r="I24" s="14">
        <f t="shared" si="1"/>
        <v>2.5742707772916443E-4</v>
      </c>
      <c r="J24" s="14">
        <f t="shared" si="1"/>
        <v>0.1144426149961788</v>
      </c>
      <c r="K24" s="14">
        <f t="shared" si="1"/>
        <v>0.25341909286301956</v>
      </c>
    </row>
    <row r="25" spans="1:11" x14ac:dyDescent="0.4">
      <c r="A25" s="13">
        <v>2032</v>
      </c>
      <c r="B25" s="14">
        <f t="shared" si="1"/>
        <v>8.2592833771597809E-6</v>
      </c>
      <c r="C25" s="14">
        <f t="shared" si="1"/>
        <v>0.60124729709215785</v>
      </c>
      <c r="D25" s="14">
        <f t="shared" si="1"/>
        <v>2.4387828416446919E-4</v>
      </c>
      <c r="E25" s="14">
        <f t="shared" si="1"/>
        <v>0.12420879315427413</v>
      </c>
      <c r="F25" s="24">
        <f t="shared" si="1"/>
        <v>0.27429177218601808</v>
      </c>
      <c r="G25" s="14">
        <f t="shared" si="1"/>
        <v>8.2592833771597809E-6</v>
      </c>
      <c r="H25" s="14">
        <f t="shared" si="1"/>
        <v>0.60124729709215785</v>
      </c>
      <c r="I25" s="14">
        <f t="shared" si="1"/>
        <v>2.4387828416446919E-4</v>
      </c>
      <c r="J25" s="14">
        <f t="shared" si="1"/>
        <v>0.12420879315427413</v>
      </c>
      <c r="K25" s="14">
        <f t="shared" si="1"/>
        <v>0.27429177218601808</v>
      </c>
    </row>
    <row r="26" spans="1:11" x14ac:dyDescent="0.4">
      <c r="A26" s="13">
        <v>2033</v>
      </c>
      <c r="B26" s="14">
        <f t="shared" si="1"/>
        <v>7.800434300650862E-6</v>
      </c>
      <c r="C26" s="14">
        <f t="shared" si="1"/>
        <v>0.57062244725370448</v>
      </c>
      <c r="D26" s="14">
        <f t="shared" si="1"/>
        <v>2.3032949059977742E-4</v>
      </c>
      <c r="E26" s="14">
        <f t="shared" si="1"/>
        <v>0.13397497131236946</v>
      </c>
      <c r="F26" s="24">
        <f t="shared" si="1"/>
        <v>0.2951644515090166</v>
      </c>
      <c r="G26" s="14">
        <f t="shared" si="1"/>
        <v>7.800434300650862E-6</v>
      </c>
      <c r="H26" s="14">
        <f t="shared" si="1"/>
        <v>0.57062244725370448</v>
      </c>
      <c r="I26" s="14">
        <f t="shared" si="1"/>
        <v>2.3032949059977742E-4</v>
      </c>
      <c r="J26" s="14">
        <f t="shared" si="1"/>
        <v>0.13397497131236946</v>
      </c>
      <c r="K26" s="14">
        <f t="shared" si="1"/>
        <v>0.2951644515090166</v>
      </c>
    </row>
    <row r="27" spans="1:11" x14ac:dyDescent="0.4">
      <c r="A27" s="13">
        <v>2034</v>
      </c>
      <c r="B27" s="14">
        <f t="shared" si="1"/>
        <v>7.3415852241420516E-6</v>
      </c>
      <c r="C27" s="14">
        <f t="shared" si="1"/>
        <v>0.53999759741525111</v>
      </c>
      <c r="D27" s="14">
        <f t="shared" si="1"/>
        <v>2.1678069703508565E-4</v>
      </c>
      <c r="E27" s="14">
        <f t="shared" si="1"/>
        <v>0.14374114947046834</v>
      </c>
      <c r="F27" s="24">
        <f t="shared" si="1"/>
        <v>0.31603713083201512</v>
      </c>
      <c r="G27" s="14">
        <f t="shared" si="1"/>
        <v>7.3415852241420516E-6</v>
      </c>
      <c r="H27" s="14">
        <f t="shared" si="1"/>
        <v>0.53999759741525111</v>
      </c>
      <c r="I27" s="14">
        <f t="shared" si="1"/>
        <v>2.1678069703508565E-4</v>
      </c>
      <c r="J27" s="14">
        <f t="shared" si="1"/>
        <v>0.14374114947046834</v>
      </c>
      <c r="K27" s="14">
        <f t="shared" si="1"/>
        <v>0.31603713083201512</v>
      </c>
    </row>
    <row r="28" spans="1:11" x14ac:dyDescent="0.4">
      <c r="A28" s="13">
        <v>2035</v>
      </c>
      <c r="B28" s="14">
        <f t="shared" si="1"/>
        <v>6.8827361476331327E-6</v>
      </c>
      <c r="C28" s="14">
        <f t="shared" si="1"/>
        <v>0.50937274757679774</v>
      </c>
      <c r="D28" s="14">
        <f t="shared" si="1"/>
        <v>2.0323190347039041E-4</v>
      </c>
      <c r="E28" s="14">
        <f t="shared" si="1"/>
        <v>0.15350732762856367</v>
      </c>
      <c r="F28" s="24">
        <f t="shared" si="1"/>
        <v>0.33690981015502075</v>
      </c>
      <c r="G28" s="14">
        <f t="shared" si="1"/>
        <v>6.8827361476331327E-6</v>
      </c>
      <c r="H28" s="14">
        <f t="shared" si="1"/>
        <v>0.50937274757679774</v>
      </c>
      <c r="I28" s="14">
        <f t="shared" si="1"/>
        <v>2.0323190347039041E-4</v>
      </c>
      <c r="J28" s="14">
        <f t="shared" si="1"/>
        <v>0.15350732762856367</v>
      </c>
      <c r="K28" s="14">
        <f t="shared" si="1"/>
        <v>0.33690981015502075</v>
      </c>
    </row>
    <row r="29" spans="1:11" x14ac:dyDescent="0.4">
      <c r="A29" s="13">
        <v>2036</v>
      </c>
      <c r="B29" s="14">
        <f t="shared" si="1"/>
        <v>6.4238870711242138E-6</v>
      </c>
      <c r="C29" s="14">
        <f t="shared" si="1"/>
        <v>0.47874789773834436</v>
      </c>
      <c r="D29" s="14">
        <f t="shared" si="1"/>
        <v>1.8968310990569864E-4</v>
      </c>
      <c r="E29" s="14">
        <f t="shared" si="1"/>
        <v>0.163273505786659</v>
      </c>
      <c r="F29" s="24">
        <f t="shared" si="1"/>
        <v>0.35778248947801927</v>
      </c>
      <c r="G29" s="14">
        <f t="shared" si="1"/>
        <v>6.4238870711242138E-6</v>
      </c>
      <c r="H29" s="14">
        <f t="shared" si="1"/>
        <v>0.47874789773834436</v>
      </c>
      <c r="I29" s="14">
        <f t="shared" si="1"/>
        <v>1.8968310990569864E-4</v>
      </c>
      <c r="J29" s="14">
        <f t="shared" si="1"/>
        <v>0.163273505786659</v>
      </c>
      <c r="K29" s="14">
        <f t="shared" si="1"/>
        <v>0.35778248947801927</v>
      </c>
    </row>
    <row r="30" spans="1:11" x14ac:dyDescent="0.4">
      <c r="A30" s="13">
        <v>2037</v>
      </c>
      <c r="B30" s="14">
        <f t="shared" si="1"/>
        <v>5.9650379946154033E-6</v>
      </c>
      <c r="C30" s="14">
        <f t="shared" si="1"/>
        <v>0.44812304789989099</v>
      </c>
      <c r="D30" s="14">
        <f t="shared" si="1"/>
        <v>1.7613431634100687E-4</v>
      </c>
      <c r="E30" s="14">
        <f t="shared" si="1"/>
        <v>0.17303968394475433</v>
      </c>
      <c r="F30" s="24">
        <f t="shared" si="1"/>
        <v>0.37865516880101779</v>
      </c>
      <c r="G30" s="14">
        <f t="shared" si="1"/>
        <v>5.9650379946154033E-6</v>
      </c>
      <c r="H30" s="14">
        <f t="shared" si="1"/>
        <v>0.44812304789989099</v>
      </c>
      <c r="I30" s="14">
        <f t="shared" si="1"/>
        <v>1.7613431634100687E-4</v>
      </c>
      <c r="J30" s="14">
        <f t="shared" si="1"/>
        <v>0.17303968394475433</v>
      </c>
      <c r="K30" s="14">
        <f t="shared" si="1"/>
        <v>0.37865516880101779</v>
      </c>
    </row>
    <row r="31" spans="1:11" x14ac:dyDescent="0.4">
      <c r="A31" s="13">
        <v>2038</v>
      </c>
      <c r="B31" s="14">
        <f t="shared" si="1"/>
        <v>5.5061889181064845E-6</v>
      </c>
      <c r="C31" s="14">
        <f t="shared" si="1"/>
        <v>0.41749819806143762</v>
      </c>
      <c r="D31" s="14">
        <f t="shared" si="1"/>
        <v>1.6258552277631511E-4</v>
      </c>
      <c r="E31" s="14">
        <f t="shared" si="1"/>
        <v>0.18280586210284966</v>
      </c>
      <c r="F31" s="24">
        <f t="shared" si="1"/>
        <v>0.39952784812401632</v>
      </c>
      <c r="G31" s="14">
        <f t="shared" si="1"/>
        <v>5.5061889181064845E-6</v>
      </c>
      <c r="H31" s="14">
        <f t="shared" si="1"/>
        <v>0.41749819806143762</v>
      </c>
      <c r="I31" s="14">
        <f t="shared" si="1"/>
        <v>1.6258552277631511E-4</v>
      </c>
      <c r="J31" s="14">
        <f t="shared" si="1"/>
        <v>0.18280586210284966</v>
      </c>
      <c r="K31" s="14">
        <f t="shared" si="1"/>
        <v>0.39952784812401632</v>
      </c>
    </row>
    <row r="32" spans="1:11" x14ac:dyDescent="0.4">
      <c r="A32" s="13">
        <v>2039</v>
      </c>
      <c r="B32" s="14">
        <f t="shared" si="1"/>
        <v>5.0473398415975656E-6</v>
      </c>
      <c r="C32" s="14">
        <f t="shared" si="1"/>
        <v>0.38687334822298425</v>
      </c>
      <c r="D32" s="14">
        <f t="shared" si="1"/>
        <v>1.4903672921161987E-4</v>
      </c>
      <c r="E32" s="14">
        <f t="shared" si="1"/>
        <v>0.19257204026094499</v>
      </c>
      <c r="F32" s="24">
        <f t="shared" si="1"/>
        <v>0.42040052744701484</v>
      </c>
      <c r="G32" s="14">
        <f t="shared" si="1"/>
        <v>5.0473398415975656E-6</v>
      </c>
      <c r="H32" s="14">
        <f t="shared" si="1"/>
        <v>0.38687334822298425</v>
      </c>
      <c r="I32" s="14">
        <f t="shared" si="1"/>
        <v>1.4903672921161987E-4</v>
      </c>
      <c r="J32" s="14">
        <f t="shared" si="1"/>
        <v>0.19257204026094499</v>
      </c>
      <c r="K32" s="14">
        <f t="shared" si="1"/>
        <v>0.42040052744701484</v>
      </c>
    </row>
    <row r="33" spans="1:11" x14ac:dyDescent="0.4">
      <c r="A33" s="13">
        <v>2040</v>
      </c>
      <c r="B33" s="14">
        <f t="shared" si="1"/>
        <v>4.5884907650887551E-6</v>
      </c>
      <c r="C33" s="14">
        <f t="shared" si="1"/>
        <v>0.35624849838453088</v>
      </c>
      <c r="D33" s="14">
        <f t="shared" si="1"/>
        <v>1.354879356469281E-4</v>
      </c>
      <c r="E33" s="14">
        <f t="shared" si="1"/>
        <v>0.20233821841904032</v>
      </c>
      <c r="F33" s="24">
        <f t="shared" si="1"/>
        <v>0.44127320677001336</v>
      </c>
      <c r="G33" s="14">
        <f t="shared" si="1"/>
        <v>4.5884907650887551E-6</v>
      </c>
      <c r="H33" s="14">
        <f t="shared" si="1"/>
        <v>0.35624849838453088</v>
      </c>
      <c r="I33" s="14">
        <f t="shared" si="1"/>
        <v>1.354879356469281E-4</v>
      </c>
      <c r="J33" s="14">
        <f t="shared" si="1"/>
        <v>0.20233821841904032</v>
      </c>
      <c r="K33" s="14">
        <f t="shared" si="1"/>
        <v>0.44127320677001336</v>
      </c>
    </row>
    <row r="34" spans="1:11" x14ac:dyDescent="0.4">
      <c r="A34" s="13">
        <v>2041</v>
      </c>
      <c r="B34" s="14">
        <f t="shared" si="1"/>
        <v>4.1296416885798362E-6</v>
      </c>
      <c r="C34" s="14">
        <f t="shared" si="1"/>
        <v>0.3256236485460775</v>
      </c>
      <c r="D34" s="14">
        <f t="shared" si="1"/>
        <v>1.2193914208223633E-4</v>
      </c>
      <c r="E34" s="14">
        <f t="shared" si="1"/>
        <v>0.21210439657713565</v>
      </c>
      <c r="F34" s="24">
        <f t="shared" si="1"/>
        <v>0.46214588609301188</v>
      </c>
      <c r="G34" s="14">
        <f t="shared" si="1"/>
        <v>4.1296416885798362E-6</v>
      </c>
      <c r="H34" s="14">
        <f t="shared" si="1"/>
        <v>0.3256236485460775</v>
      </c>
      <c r="I34" s="14">
        <f t="shared" si="1"/>
        <v>1.2193914208223633E-4</v>
      </c>
      <c r="J34" s="14">
        <f t="shared" si="1"/>
        <v>0.21210439657713565</v>
      </c>
      <c r="K34" s="14">
        <f t="shared" si="1"/>
        <v>0.46214588609301188</v>
      </c>
    </row>
    <row r="35" spans="1:11" x14ac:dyDescent="0.4">
      <c r="A35" s="13">
        <v>2042</v>
      </c>
      <c r="B35" s="14">
        <f t="shared" si="1"/>
        <v>3.6707926120710258E-6</v>
      </c>
      <c r="C35" s="14">
        <f t="shared" si="1"/>
        <v>0.29499879870762413</v>
      </c>
      <c r="D35" s="14">
        <f t="shared" si="1"/>
        <v>1.0839034851754456E-4</v>
      </c>
      <c r="E35" s="14">
        <f t="shared" si="1"/>
        <v>0.22187057473523097</v>
      </c>
      <c r="F35" s="24">
        <f t="shared" si="1"/>
        <v>0.4830185654160104</v>
      </c>
      <c r="G35" s="14">
        <f t="shared" si="1"/>
        <v>3.6707926120710258E-6</v>
      </c>
      <c r="H35" s="14">
        <f t="shared" si="1"/>
        <v>0.29499879870762413</v>
      </c>
      <c r="I35" s="14">
        <f t="shared" si="1"/>
        <v>1.0839034851754456E-4</v>
      </c>
      <c r="J35" s="14">
        <f t="shared" si="1"/>
        <v>0.22187057473523097</v>
      </c>
      <c r="K35" s="14">
        <f t="shared" si="1"/>
        <v>0.4830185654160104</v>
      </c>
    </row>
    <row r="36" spans="1:11" x14ac:dyDescent="0.4">
      <c r="A36" s="13">
        <v>2043</v>
      </c>
      <c r="B36" s="14">
        <f t="shared" si="1"/>
        <v>3.2119435355621069E-6</v>
      </c>
      <c r="C36" s="14">
        <f t="shared" si="1"/>
        <v>0.26437394886917076</v>
      </c>
      <c r="D36" s="14">
        <f t="shared" si="1"/>
        <v>9.4841554952849322E-5</v>
      </c>
      <c r="E36" s="14">
        <f t="shared" si="1"/>
        <v>0.2316367528933263</v>
      </c>
      <c r="F36" s="24">
        <f t="shared" si="1"/>
        <v>0.50389124473900893</v>
      </c>
      <c r="G36" s="14">
        <f t="shared" si="1"/>
        <v>3.2119435355621069E-6</v>
      </c>
      <c r="H36" s="14">
        <f t="shared" si="1"/>
        <v>0.26437394886917076</v>
      </c>
      <c r="I36" s="14">
        <f t="shared" si="1"/>
        <v>9.4841554952849322E-5</v>
      </c>
      <c r="J36" s="14">
        <f t="shared" si="1"/>
        <v>0.2316367528933263</v>
      </c>
      <c r="K36" s="14">
        <f t="shared" si="1"/>
        <v>0.50389124473900893</v>
      </c>
    </row>
    <row r="37" spans="1:11" x14ac:dyDescent="0.4">
      <c r="A37" s="13">
        <v>2044</v>
      </c>
      <c r="B37" s="14">
        <f t="shared" si="1"/>
        <v>2.753094459053188E-6</v>
      </c>
      <c r="C37" s="14">
        <f t="shared" si="1"/>
        <v>0.23374909903071739</v>
      </c>
      <c r="D37" s="14">
        <f t="shared" si="1"/>
        <v>8.1292761388157553E-5</v>
      </c>
      <c r="E37" s="14">
        <f t="shared" si="1"/>
        <v>0.24140293105142518</v>
      </c>
      <c r="F37" s="24">
        <f t="shared" si="1"/>
        <v>0.52476392406200745</v>
      </c>
      <c r="G37" s="14">
        <f t="shared" si="1"/>
        <v>2.753094459053188E-6</v>
      </c>
      <c r="H37" s="14">
        <f t="shared" si="1"/>
        <v>0.23374909903071739</v>
      </c>
      <c r="I37" s="14">
        <f t="shared" si="1"/>
        <v>8.1292761388157553E-5</v>
      </c>
      <c r="J37" s="14">
        <f t="shared" si="1"/>
        <v>0.24140293105142518</v>
      </c>
      <c r="K37" s="14">
        <f t="shared" si="1"/>
        <v>0.52476392406200745</v>
      </c>
    </row>
    <row r="38" spans="1:11" x14ac:dyDescent="0.4">
      <c r="A38" s="13">
        <v>2045</v>
      </c>
      <c r="B38" s="14">
        <f t="shared" si="1"/>
        <v>2.2942453825443776E-6</v>
      </c>
      <c r="C38" s="14">
        <f t="shared" si="1"/>
        <v>0.20312424919226402</v>
      </c>
      <c r="D38" s="14">
        <f t="shared" si="1"/>
        <v>6.7743967823465784E-5</v>
      </c>
      <c r="E38" s="14">
        <f t="shared" si="1"/>
        <v>0.25116910920952051</v>
      </c>
      <c r="F38" s="24">
        <f t="shared" si="1"/>
        <v>0.54563660338500597</v>
      </c>
      <c r="G38" s="14">
        <f t="shared" si="1"/>
        <v>2.2942453825443776E-6</v>
      </c>
      <c r="H38" s="14">
        <f t="shared" si="1"/>
        <v>0.20312424919226402</v>
      </c>
      <c r="I38" s="14">
        <f t="shared" si="1"/>
        <v>6.7743967823465784E-5</v>
      </c>
      <c r="J38" s="14">
        <f t="shared" si="1"/>
        <v>0.25116910920952051</v>
      </c>
      <c r="K38" s="14">
        <f t="shared" si="1"/>
        <v>0.54563660338500597</v>
      </c>
    </row>
    <row r="39" spans="1:11" x14ac:dyDescent="0.4">
      <c r="A39" s="13">
        <v>2046</v>
      </c>
      <c r="B39" s="14">
        <f t="shared" si="1"/>
        <v>1.8353963060354587E-6</v>
      </c>
      <c r="C39" s="14">
        <f t="shared" si="1"/>
        <v>0.17249939935381065</v>
      </c>
      <c r="D39" s="14">
        <f t="shared" si="1"/>
        <v>5.4195174258774015E-5</v>
      </c>
      <c r="E39" s="14">
        <f t="shared" si="1"/>
        <v>0.26093528736761584</v>
      </c>
      <c r="F39" s="24">
        <f t="shared" si="1"/>
        <v>0.56650928270800449</v>
      </c>
      <c r="G39" s="14">
        <f t="shared" si="1"/>
        <v>1.8353963060354587E-6</v>
      </c>
      <c r="H39" s="14">
        <f t="shared" si="1"/>
        <v>0.17249939935381065</v>
      </c>
      <c r="I39" s="14">
        <f t="shared" si="1"/>
        <v>5.4195174258774015E-5</v>
      </c>
      <c r="J39" s="14">
        <f t="shared" si="1"/>
        <v>0.26093528736761584</v>
      </c>
      <c r="K39" s="14">
        <f t="shared" si="1"/>
        <v>0.56650928270800449</v>
      </c>
    </row>
    <row r="40" spans="1:11" x14ac:dyDescent="0.4">
      <c r="A40" s="13">
        <v>2047</v>
      </c>
      <c r="B40" s="14">
        <f t="shared" si="1"/>
        <v>1.3765472295266482E-6</v>
      </c>
      <c r="C40" s="14">
        <f t="shared" si="1"/>
        <v>0.14187454951535727</v>
      </c>
      <c r="D40" s="14">
        <f t="shared" ref="C40:K43" si="2">_xlfn.FORECAST.LINEAR($A40,D$45:D$46,$A$45:$A$46)</f>
        <v>4.0646380694078776E-5</v>
      </c>
      <c r="E40" s="14">
        <f t="shared" si="2"/>
        <v>0.27070146552571117</v>
      </c>
      <c r="F40" s="24">
        <f t="shared" si="2"/>
        <v>0.58738196203100301</v>
      </c>
      <c r="G40" s="14">
        <f t="shared" si="2"/>
        <v>1.3765472295266482E-6</v>
      </c>
      <c r="H40" s="14">
        <f t="shared" si="2"/>
        <v>0.14187454951535727</v>
      </c>
      <c r="I40" s="14">
        <f t="shared" si="2"/>
        <v>4.0646380694078776E-5</v>
      </c>
      <c r="J40" s="14">
        <f t="shared" si="2"/>
        <v>0.27070146552571117</v>
      </c>
      <c r="K40" s="14">
        <f t="shared" si="2"/>
        <v>0.58738196203100301</v>
      </c>
    </row>
    <row r="41" spans="1:11" x14ac:dyDescent="0.4">
      <c r="A41" s="13">
        <v>2048</v>
      </c>
      <c r="B41" s="14">
        <f t="shared" si="1"/>
        <v>9.1769815301772934E-7</v>
      </c>
      <c r="C41" s="14">
        <f t="shared" si="2"/>
        <v>0.1112496996769039</v>
      </c>
      <c r="D41" s="14">
        <f t="shared" si="2"/>
        <v>2.7097587129387007E-5</v>
      </c>
      <c r="E41" s="14">
        <f t="shared" si="2"/>
        <v>0.2804676436838065</v>
      </c>
      <c r="F41" s="24">
        <f t="shared" si="2"/>
        <v>0.60825464135400154</v>
      </c>
      <c r="G41" s="14">
        <f t="shared" si="2"/>
        <v>9.1769815301772934E-7</v>
      </c>
      <c r="H41" s="14">
        <f t="shared" si="2"/>
        <v>0.1112496996769039</v>
      </c>
      <c r="I41" s="14">
        <f t="shared" si="2"/>
        <v>2.7097587129387007E-5</v>
      </c>
      <c r="J41" s="14">
        <f t="shared" si="2"/>
        <v>0.2804676436838065</v>
      </c>
      <c r="K41" s="14">
        <f t="shared" si="2"/>
        <v>0.60825464135400154</v>
      </c>
    </row>
    <row r="42" spans="1:11" x14ac:dyDescent="0.4">
      <c r="A42" s="13">
        <v>2049</v>
      </c>
      <c r="B42" s="14">
        <f t="shared" si="1"/>
        <v>4.5884907650881046E-7</v>
      </c>
      <c r="C42" s="14">
        <f t="shared" si="2"/>
        <v>8.062484983845053E-2</v>
      </c>
      <c r="D42" s="14">
        <f t="shared" si="2"/>
        <v>1.3548793564695238E-5</v>
      </c>
      <c r="E42" s="14">
        <f t="shared" si="2"/>
        <v>0.29023382184190183</v>
      </c>
      <c r="F42" s="24">
        <f t="shared" si="2"/>
        <v>0.62912732067700006</v>
      </c>
      <c r="G42" s="14">
        <f t="shared" si="2"/>
        <v>4.5884907650881046E-7</v>
      </c>
      <c r="H42" s="14">
        <f t="shared" si="2"/>
        <v>8.062484983845053E-2</v>
      </c>
      <c r="I42" s="14">
        <f t="shared" si="2"/>
        <v>1.3548793564695238E-5</v>
      </c>
      <c r="J42" s="14">
        <f t="shared" si="2"/>
        <v>0.29023382184190183</v>
      </c>
      <c r="K42" s="14">
        <f t="shared" si="2"/>
        <v>0.62912732067700006</v>
      </c>
    </row>
    <row r="43" spans="1:11" x14ac:dyDescent="0.4">
      <c r="A43" s="13">
        <v>2050</v>
      </c>
      <c r="B43" s="14">
        <f t="shared" si="1"/>
        <v>0</v>
      </c>
      <c r="C43" s="14">
        <f t="shared" si="2"/>
        <v>4.9999999999997158E-2</v>
      </c>
      <c r="D43" s="14">
        <f t="shared" si="2"/>
        <v>0</v>
      </c>
      <c r="E43" s="14">
        <f t="shared" si="2"/>
        <v>0.29999999999999716</v>
      </c>
      <c r="F43" s="24">
        <f t="shared" si="2"/>
        <v>0.64999999999999858</v>
      </c>
      <c r="G43" s="14">
        <f t="shared" si="2"/>
        <v>0</v>
      </c>
      <c r="H43" s="14">
        <f t="shared" si="2"/>
        <v>4.9999999999997158E-2</v>
      </c>
      <c r="I43" s="14">
        <f t="shared" si="2"/>
        <v>0</v>
      </c>
      <c r="J43" s="14">
        <f t="shared" si="2"/>
        <v>0.29999999999999716</v>
      </c>
      <c r="K43" s="14">
        <f t="shared" si="2"/>
        <v>0.64999999999999858</v>
      </c>
    </row>
    <row r="45" spans="1:11" x14ac:dyDescent="0.4">
      <c r="A45" s="13">
        <v>2020</v>
      </c>
      <c r="B45" s="13">
        <f>B13</f>
        <v>1.3765472295266299E-5</v>
      </c>
      <c r="C45" s="13">
        <f t="shared" ref="C45:K45" si="3">C13</f>
        <v>0.96874549515359798</v>
      </c>
      <c r="D45" s="13">
        <f t="shared" si="3"/>
        <v>4.0646380694078099E-4</v>
      </c>
      <c r="E45" s="13">
        <f t="shared" si="3"/>
        <v>7.0146552571294599E-3</v>
      </c>
      <c r="F45" s="13">
        <f t="shared" si="3"/>
        <v>2.3819620310036701E-2</v>
      </c>
      <c r="G45" s="13">
        <f t="shared" si="3"/>
        <v>1.3765472295266299E-5</v>
      </c>
      <c r="H45" s="13">
        <f t="shared" si="3"/>
        <v>0.96874549515359798</v>
      </c>
      <c r="I45" s="13">
        <f t="shared" si="3"/>
        <v>4.0646380694078099E-4</v>
      </c>
      <c r="J45" s="13">
        <f t="shared" si="3"/>
        <v>7.0146552571294599E-3</v>
      </c>
      <c r="K45" s="13">
        <f t="shared" si="3"/>
        <v>2.3819620310036701E-2</v>
      </c>
    </row>
    <row r="46" spans="1:11" x14ac:dyDescent="0.4">
      <c r="A46" s="13">
        <v>2050</v>
      </c>
      <c r="B46" s="13">
        <f>シナリオ!F14</f>
        <v>0</v>
      </c>
      <c r="C46" s="13">
        <f>シナリオ!F15</f>
        <v>0.05</v>
      </c>
      <c r="D46" s="13">
        <f>シナリオ!F16</f>
        <v>0</v>
      </c>
      <c r="E46" s="13">
        <f>シナリオ!F17</f>
        <v>0.3</v>
      </c>
      <c r="F46" s="13">
        <f>シナリオ!F18</f>
        <v>0.65</v>
      </c>
      <c r="G46" s="13">
        <f>シナリオ!H14</f>
        <v>0</v>
      </c>
      <c r="H46" s="13">
        <f>シナリオ!H15</f>
        <v>0.05</v>
      </c>
      <c r="I46" s="13">
        <f>シナリオ!H16</f>
        <v>0</v>
      </c>
      <c r="J46" s="13">
        <f>シナリオ!H17</f>
        <v>0.3</v>
      </c>
      <c r="K46" s="13">
        <f>シナリオ!H18</f>
        <v>0.65</v>
      </c>
    </row>
  </sheetData>
  <mergeCells count="2">
    <mergeCell ref="B1:F1"/>
    <mergeCell ref="G1:K1"/>
  </mergeCells>
  <phoneticPr fontId="1"/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7BFFE-96DA-436A-8D9A-B2CAE645547A}">
  <dimension ref="A1:K46"/>
  <sheetViews>
    <sheetView workbookViewId="0">
      <selection activeCell="A15" sqref="A15"/>
    </sheetView>
  </sheetViews>
  <sheetFormatPr defaultColWidth="10" defaultRowHeight="18.75" x14ac:dyDescent="0.4"/>
  <cols>
    <col min="1" max="16384" width="10" style="13"/>
  </cols>
  <sheetData>
    <row r="1" spans="1:11" x14ac:dyDescent="0.4">
      <c r="B1" s="136" t="s">
        <v>46</v>
      </c>
      <c r="C1" s="136"/>
      <c r="D1" s="136"/>
      <c r="E1" s="136"/>
      <c r="F1" s="136"/>
      <c r="G1" s="137" t="s">
        <v>50</v>
      </c>
      <c r="H1" s="136"/>
      <c r="I1" s="136"/>
      <c r="J1" s="136"/>
      <c r="K1" s="136"/>
    </row>
    <row r="2" spans="1:11" x14ac:dyDescent="0.4">
      <c r="A2" s="13" t="s">
        <v>29</v>
      </c>
      <c r="B2" s="20" t="s">
        <v>12</v>
      </c>
      <c r="C2" s="21" t="s">
        <v>14</v>
      </c>
      <c r="D2" s="21" t="s">
        <v>16</v>
      </c>
      <c r="E2" s="21" t="s">
        <v>19</v>
      </c>
      <c r="F2" s="19" t="s">
        <v>34</v>
      </c>
      <c r="G2" s="21" t="s">
        <v>12</v>
      </c>
      <c r="H2" s="21" t="s">
        <v>14</v>
      </c>
      <c r="I2" s="21" t="s">
        <v>16</v>
      </c>
      <c r="J2" s="21" t="s">
        <v>19</v>
      </c>
      <c r="K2" s="19" t="s">
        <v>34</v>
      </c>
    </row>
    <row r="3" spans="1:11" x14ac:dyDescent="0.4">
      <c r="A3" s="13">
        <v>2010</v>
      </c>
      <c r="B3" s="13">
        <v>4.65182109398443E-3</v>
      </c>
      <c r="C3" s="13">
        <v>0.24878029278487501</v>
      </c>
      <c r="D3" s="13">
        <v>0.163919367208958</v>
      </c>
      <c r="E3" s="13">
        <v>2.5323313743574001E-2</v>
      </c>
      <c r="F3" s="22">
        <v>0.55732520516860795</v>
      </c>
      <c r="G3" s="13">
        <v>4.65182109398443E-3</v>
      </c>
      <c r="H3" s="13">
        <v>0.24878029278487501</v>
      </c>
      <c r="I3" s="13">
        <v>0.163919367208958</v>
      </c>
      <c r="J3" s="13">
        <v>2.5323313743574001E-2</v>
      </c>
      <c r="K3" s="13">
        <v>0.55732520516860795</v>
      </c>
    </row>
    <row r="4" spans="1:11" x14ac:dyDescent="0.4">
      <c r="A4" s="13">
        <v>2011</v>
      </c>
      <c r="B4" s="13">
        <v>4.4393783761814297E-3</v>
      </c>
      <c r="C4" s="13">
        <v>0.24766161332515499</v>
      </c>
      <c r="D4" s="13">
        <v>0.170166010212602</v>
      </c>
      <c r="E4" s="13">
        <v>2.6975273974121201E-2</v>
      </c>
      <c r="F4" s="22">
        <v>0.55075772411194002</v>
      </c>
      <c r="G4" s="13">
        <v>4.4393783761814297E-3</v>
      </c>
      <c r="H4" s="13">
        <v>0.24766161332515499</v>
      </c>
      <c r="I4" s="13">
        <v>0.170166010212602</v>
      </c>
      <c r="J4" s="13">
        <v>2.6975273974121201E-2</v>
      </c>
      <c r="K4" s="13">
        <v>0.55075772411194002</v>
      </c>
    </row>
    <row r="5" spans="1:11" x14ac:dyDescent="0.4">
      <c r="A5" s="13">
        <v>2012</v>
      </c>
      <c r="B5" s="13">
        <v>3.7023146447487101E-3</v>
      </c>
      <c r="C5" s="13">
        <v>0.241225779086881</v>
      </c>
      <c r="D5" s="13">
        <v>0.16825744230238701</v>
      </c>
      <c r="E5" s="13">
        <v>2.8215585444752E-2</v>
      </c>
      <c r="F5" s="22">
        <v>0.55859887852123102</v>
      </c>
      <c r="G5" s="13">
        <v>3.7023146447487101E-3</v>
      </c>
      <c r="H5" s="13">
        <v>0.241225779086881</v>
      </c>
      <c r="I5" s="13">
        <v>0.16825744230238701</v>
      </c>
      <c r="J5" s="13">
        <v>2.8215585444752E-2</v>
      </c>
      <c r="K5" s="13">
        <v>0.55859887852123102</v>
      </c>
    </row>
    <row r="6" spans="1:11" x14ac:dyDescent="0.4">
      <c r="A6" s="13">
        <v>2013</v>
      </c>
      <c r="B6" s="13">
        <v>3.7739279226358499E-3</v>
      </c>
      <c r="C6" s="13">
        <v>0.26781184808729602</v>
      </c>
      <c r="D6" s="13">
        <v>0.16652788125145301</v>
      </c>
      <c r="E6" s="13">
        <v>2.93294768802379E-2</v>
      </c>
      <c r="F6" s="22">
        <v>0.53255686585837703</v>
      </c>
      <c r="G6" s="13">
        <v>3.7739279226358499E-3</v>
      </c>
      <c r="H6" s="13">
        <v>0.26781184808729602</v>
      </c>
      <c r="I6" s="13">
        <v>0.16652788125145301</v>
      </c>
      <c r="J6" s="13">
        <v>2.93294768802379E-2</v>
      </c>
      <c r="K6" s="13">
        <v>0.53255686585837703</v>
      </c>
    </row>
    <row r="7" spans="1:11" x14ac:dyDescent="0.4">
      <c r="A7" s="13">
        <v>2014</v>
      </c>
      <c r="B7" s="13">
        <v>3.6354345163539001E-3</v>
      </c>
      <c r="C7" s="13">
        <v>0.25531498304482197</v>
      </c>
      <c r="D7" s="13">
        <v>0.167067980866524</v>
      </c>
      <c r="E7" s="13">
        <v>2.96629979050195E-2</v>
      </c>
      <c r="F7" s="22">
        <v>0.54431860366728002</v>
      </c>
      <c r="G7" s="13">
        <v>3.6354345163539001E-3</v>
      </c>
      <c r="H7" s="13">
        <v>0.25531498304482197</v>
      </c>
      <c r="I7" s="13">
        <v>0.167067980866524</v>
      </c>
      <c r="J7" s="13">
        <v>2.96629979050195E-2</v>
      </c>
      <c r="K7" s="13">
        <v>0.54431860366728002</v>
      </c>
    </row>
    <row r="8" spans="1:11" x14ac:dyDescent="0.4">
      <c r="A8" s="13">
        <v>2015</v>
      </c>
      <c r="B8" s="13">
        <v>3.84221225809996E-3</v>
      </c>
      <c r="C8" s="13">
        <v>0.23526694106489801</v>
      </c>
      <c r="D8" s="13">
        <v>0.18667743237787601</v>
      </c>
      <c r="E8" s="13">
        <v>3.0863828882524001E-2</v>
      </c>
      <c r="F8" s="22">
        <v>0.54334958541660205</v>
      </c>
      <c r="G8" s="13">
        <v>3.84221225809996E-3</v>
      </c>
      <c r="H8" s="13">
        <v>0.23526694106489801</v>
      </c>
      <c r="I8" s="13">
        <v>0.18667743237787601</v>
      </c>
      <c r="J8" s="13">
        <v>3.0863828882524001E-2</v>
      </c>
      <c r="K8" s="13">
        <v>0.54334958541660205</v>
      </c>
    </row>
    <row r="9" spans="1:11" x14ac:dyDescent="0.4">
      <c r="A9" s="13">
        <v>2016</v>
      </c>
      <c r="B9" s="13">
        <v>3.44430509299673E-3</v>
      </c>
      <c r="C9" s="13">
        <v>0.22954751401036</v>
      </c>
      <c r="D9" s="13">
        <v>0.17258133731120401</v>
      </c>
      <c r="E9" s="13">
        <v>3.1852124110331198E-2</v>
      </c>
      <c r="F9" s="22">
        <v>0.56257471947510895</v>
      </c>
      <c r="G9" s="13">
        <v>3.44430509299673E-3</v>
      </c>
      <c r="H9" s="13">
        <v>0.22954751401036</v>
      </c>
      <c r="I9" s="13">
        <v>0.17258133731120401</v>
      </c>
      <c r="J9" s="13">
        <v>3.1852124110331198E-2</v>
      </c>
      <c r="K9" s="13">
        <v>0.56257471947510895</v>
      </c>
    </row>
    <row r="10" spans="1:11" x14ac:dyDescent="0.4">
      <c r="A10" s="13">
        <v>2017</v>
      </c>
      <c r="B10" s="13">
        <v>3.5264418259644699E-3</v>
      </c>
      <c r="C10" s="13">
        <v>0.21632207207531901</v>
      </c>
      <c r="D10" s="13">
        <v>0.186930731705442</v>
      </c>
      <c r="E10" s="13">
        <v>3.36621891716418E-2</v>
      </c>
      <c r="F10" s="22">
        <v>0.55955856522163305</v>
      </c>
      <c r="G10" s="13">
        <v>3.5264418259644699E-3</v>
      </c>
      <c r="H10" s="13">
        <v>0.21632207207531901</v>
      </c>
      <c r="I10" s="13">
        <v>0.186930731705442</v>
      </c>
      <c r="J10" s="13">
        <v>3.36621891716418E-2</v>
      </c>
      <c r="K10" s="13">
        <v>0.55955856522163305</v>
      </c>
    </row>
    <row r="11" spans="1:11" x14ac:dyDescent="0.4">
      <c r="A11" s="13">
        <v>2018</v>
      </c>
      <c r="B11" s="13">
        <v>2.2792061069288301E-3</v>
      </c>
      <c r="C11" s="13">
        <v>0.240628984112254</v>
      </c>
      <c r="D11" s="13">
        <v>0.176965719300653</v>
      </c>
      <c r="E11" s="13">
        <v>3.4057577064756803E-2</v>
      </c>
      <c r="F11" s="22">
        <v>0.54606851341540696</v>
      </c>
      <c r="G11" s="13">
        <v>2.2792061069288301E-3</v>
      </c>
      <c r="H11" s="13">
        <v>0.240628984112254</v>
      </c>
      <c r="I11" s="13">
        <v>0.176965719300653</v>
      </c>
      <c r="J11" s="13">
        <v>3.4057577064756803E-2</v>
      </c>
      <c r="K11" s="13">
        <v>0.54606851341540696</v>
      </c>
    </row>
    <row r="12" spans="1:11" x14ac:dyDescent="0.4">
      <c r="A12" s="13">
        <v>2019</v>
      </c>
      <c r="B12" s="13">
        <v>2.5416958688865301E-3</v>
      </c>
      <c r="C12" s="13">
        <v>0.21508108823399699</v>
      </c>
      <c r="D12" s="13">
        <v>0.188233506667908</v>
      </c>
      <c r="E12" s="13">
        <v>3.5576390556614698E-2</v>
      </c>
      <c r="F12" s="22">
        <v>0.55856731867259402</v>
      </c>
      <c r="G12" s="13">
        <v>2.5416958688865301E-3</v>
      </c>
      <c r="H12" s="13">
        <v>0.21508108823399699</v>
      </c>
      <c r="I12" s="13">
        <v>0.188233506667908</v>
      </c>
      <c r="J12" s="13">
        <v>3.5576390556614698E-2</v>
      </c>
      <c r="K12" s="13">
        <v>0.55856731867259402</v>
      </c>
    </row>
    <row r="13" spans="1:11" x14ac:dyDescent="0.4">
      <c r="A13" s="13">
        <v>2020</v>
      </c>
      <c r="B13" s="13">
        <v>2.6974338488937699E-3</v>
      </c>
      <c r="C13" s="13">
        <v>0.235100657037878</v>
      </c>
      <c r="D13" s="13">
        <v>0.155260048019108</v>
      </c>
      <c r="E13" s="13">
        <v>3.7576824330790903E-2</v>
      </c>
      <c r="F13" s="22">
        <v>0.56936503676332895</v>
      </c>
      <c r="G13" s="13">
        <v>2.6974338488937699E-3</v>
      </c>
      <c r="H13" s="13">
        <v>0.235100657037878</v>
      </c>
      <c r="I13" s="13">
        <v>0.155260048019108</v>
      </c>
      <c r="J13" s="13">
        <v>3.7576824330790903E-2</v>
      </c>
      <c r="K13" s="13">
        <v>0.56936503676332895</v>
      </c>
    </row>
    <row r="14" spans="1:11" x14ac:dyDescent="0.4">
      <c r="A14" s="13">
        <v>2021</v>
      </c>
      <c r="B14" s="14">
        <f>_xlfn.FORECAST.LINEAR($A14,B$45:B$46,$A$45:$A$46)</f>
        <v>2.6075193872639735E-3</v>
      </c>
      <c r="C14" s="14">
        <f>_xlfn.FORECAST.LINEAR($A14,C$45:C$46,$A$45:$A$46)</f>
        <v>0.22726396846994845</v>
      </c>
      <c r="D14" s="14">
        <f t="shared" ref="D14:K29" si="0">_xlfn.FORECAST.LINEAR($A14,D$45:D$46,$A$45:$A$46)</f>
        <v>0.15341804641847112</v>
      </c>
      <c r="E14" s="14">
        <f t="shared" si="0"/>
        <v>3.9657596853097665E-2</v>
      </c>
      <c r="F14" s="24">
        <f t="shared" si="0"/>
        <v>0.57705286887121865</v>
      </c>
      <c r="G14" s="14">
        <f t="shared" si="0"/>
        <v>2.6075193872639735E-3</v>
      </c>
      <c r="H14" s="14">
        <f t="shared" si="0"/>
        <v>0.22726396846994845</v>
      </c>
      <c r="I14" s="14">
        <f t="shared" si="0"/>
        <v>0.15341804641847112</v>
      </c>
      <c r="J14" s="14">
        <f t="shared" si="0"/>
        <v>3.9657596853097665E-2</v>
      </c>
      <c r="K14" s="14">
        <f>_xlfn.FORECAST.LINEAR($A14,K$45:K$46,$A$45:$A$46)</f>
        <v>0.57705286887121865</v>
      </c>
    </row>
    <row r="15" spans="1:11" x14ac:dyDescent="0.4">
      <c r="A15" s="13">
        <v>2022</v>
      </c>
      <c r="B15" s="14">
        <f t="shared" ref="B15:K43" si="1">_xlfn.FORECAST.LINEAR($A15,B$45:B$46,$A$45:$A$46)</f>
        <v>2.517604925634187E-3</v>
      </c>
      <c r="C15" s="14">
        <f t="shared" si="1"/>
        <v>0.21942727990201938</v>
      </c>
      <c r="D15" s="14">
        <f t="shared" si="0"/>
        <v>0.15157604481783427</v>
      </c>
      <c r="E15" s="14">
        <f t="shared" si="0"/>
        <v>4.1738369375404538E-2</v>
      </c>
      <c r="F15" s="24">
        <f t="shared" si="0"/>
        <v>0.58474070097910769</v>
      </c>
      <c r="G15" s="14">
        <f t="shared" si="0"/>
        <v>2.517604925634187E-3</v>
      </c>
      <c r="H15" s="14">
        <f t="shared" si="0"/>
        <v>0.21942727990201938</v>
      </c>
      <c r="I15" s="14">
        <f t="shared" si="0"/>
        <v>0.15157604481783427</v>
      </c>
      <c r="J15" s="14">
        <f t="shared" si="0"/>
        <v>4.1738369375404538E-2</v>
      </c>
      <c r="K15" s="14">
        <f t="shared" si="0"/>
        <v>0.58474070097910769</v>
      </c>
    </row>
    <row r="16" spans="1:11" x14ac:dyDescent="0.4">
      <c r="A16" s="13">
        <v>2023</v>
      </c>
      <c r="B16" s="14">
        <f t="shared" si="1"/>
        <v>2.4276904640043728E-3</v>
      </c>
      <c r="C16" s="14">
        <f t="shared" si="1"/>
        <v>0.21159059133409031</v>
      </c>
      <c r="D16" s="14">
        <f t="shared" si="0"/>
        <v>0.14973404321719697</v>
      </c>
      <c r="E16" s="14">
        <f t="shared" si="0"/>
        <v>4.3819141897711411E-2</v>
      </c>
      <c r="F16" s="24">
        <f t="shared" si="0"/>
        <v>0.59242853308699672</v>
      </c>
      <c r="G16" s="14">
        <f t="shared" si="0"/>
        <v>2.4276904640043728E-3</v>
      </c>
      <c r="H16" s="14">
        <f t="shared" si="0"/>
        <v>0.21159059133409031</v>
      </c>
      <c r="I16" s="14">
        <f t="shared" si="0"/>
        <v>0.14973404321719697</v>
      </c>
      <c r="J16" s="14">
        <f t="shared" si="0"/>
        <v>4.3819141897711411E-2</v>
      </c>
      <c r="K16" s="14">
        <f t="shared" si="0"/>
        <v>0.59242853308699672</v>
      </c>
    </row>
    <row r="17" spans="1:11" x14ac:dyDescent="0.4">
      <c r="A17" s="13">
        <v>2024</v>
      </c>
      <c r="B17" s="14">
        <f t="shared" si="1"/>
        <v>2.3377760023745864E-3</v>
      </c>
      <c r="C17" s="14">
        <f t="shared" si="1"/>
        <v>0.20375390276616123</v>
      </c>
      <c r="D17" s="14">
        <f t="shared" si="0"/>
        <v>0.14789204161656011</v>
      </c>
      <c r="E17" s="14">
        <f t="shared" si="0"/>
        <v>4.5899914420018284E-2</v>
      </c>
      <c r="F17" s="24">
        <f t="shared" si="0"/>
        <v>0.60011636519488576</v>
      </c>
      <c r="G17" s="14">
        <f t="shared" si="0"/>
        <v>2.3377760023745864E-3</v>
      </c>
      <c r="H17" s="14">
        <f t="shared" si="0"/>
        <v>0.20375390276616123</v>
      </c>
      <c r="I17" s="14">
        <f t="shared" si="0"/>
        <v>0.14789204161656011</v>
      </c>
      <c r="J17" s="14">
        <f t="shared" si="0"/>
        <v>4.5899914420018284E-2</v>
      </c>
      <c r="K17" s="14">
        <f t="shared" si="0"/>
        <v>0.60011636519488576</v>
      </c>
    </row>
    <row r="18" spans="1:11" x14ac:dyDescent="0.4">
      <c r="A18" s="13">
        <v>2025</v>
      </c>
      <c r="B18" s="14">
        <f t="shared" si="1"/>
        <v>2.2478615407447999E-3</v>
      </c>
      <c r="C18" s="14">
        <f t="shared" si="1"/>
        <v>0.19591721419823216</v>
      </c>
      <c r="D18" s="14">
        <f t="shared" si="0"/>
        <v>0.14605004001592325</v>
      </c>
      <c r="E18" s="14">
        <f t="shared" si="0"/>
        <v>4.7980686942325157E-2</v>
      </c>
      <c r="F18" s="24">
        <f t="shared" si="0"/>
        <v>0.6078041973027748</v>
      </c>
      <c r="G18" s="14">
        <f t="shared" si="0"/>
        <v>2.2478615407447999E-3</v>
      </c>
      <c r="H18" s="14">
        <f t="shared" si="0"/>
        <v>0.19591721419823216</v>
      </c>
      <c r="I18" s="14">
        <f t="shared" si="0"/>
        <v>0.14605004001592325</v>
      </c>
      <c r="J18" s="14">
        <f t="shared" si="0"/>
        <v>4.7980686942325157E-2</v>
      </c>
      <c r="K18" s="14">
        <f t="shared" si="0"/>
        <v>0.6078041973027748</v>
      </c>
    </row>
    <row r="19" spans="1:11" x14ac:dyDescent="0.4">
      <c r="A19" s="13">
        <v>2026</v>
      </c>
      <c r="B19" s="14">
        <f t="shared" si="1"/>
        <v>2.1579470791150135E-3</v>
      </c>
      <c r="C19" s="14">
        <f t="shared" si="1"/>
        <v>0.18808052563030131</v>
      </c>
      <c r="D19" s="14">
        <f t="shared" si="0"/>
        <v>0.1442080384152864</v>
      </c>
      <c r="E19" s="14">
        <f t="shared" si="0"/>
        <v>5.0061459464632918E-2</v>
      </c>
      <c r="F19" s="24">
        <f t="shared" si="0"/>
        <v>0.61549202941066383</v>
      </c>
      <c r="G19" s="14">
        <f t="shared" si="0"/>
        <v>2.1579470791150135E-3</v>
      </c>
      <c r="H19" s="14">
        <f t="shared" si="0"/>
        <v>0.18808052563030131</v>
      </c>
      <c r="I19" s="14">
        <f t="shared" si="0"/>
        <v>0.1442080384152864</v>
      </c>
      <c r="J19" s="14">
        <f t="shared" si="0"/>
        <v>5.0061459464632918E-2</v>
      </c>
      <c r="K19" s="14">
        <f t="shared" si="0"/>
        <v>0.61549202941066383</v>
      </c>
    </row>
    <row r="20" spans="1:11" x14ac:dyDescent="0.4">
      <c r="A20" s="13">
        <v>2027</v>
      </c>
      <c r="B20" s="14">
        <f t="shared" si="1"/>
        <v>2.0680326174851993E-3</v>
      </c>
      <c r="C20" s="14">
        <f t="shared" si="1"/>
        <v>0.18024383706237224</v>
      </c>
      <c r="D20" s="14">
        <f t="shared" si="0"/>
        <v>0.14236603681464954</v>
      </c>
      <c r="E20" s="14">
        <f t="shared" si="0"/>
        <v>5.2142231986939791E-2</v>
      </c>
      <c r="F20" s="24">
        <f t="shared" si="0"/>
        <v>0.62317986151855287</v>
      </c>
      <c r="G20" s="14">
        <f t="shared" si="0"/>
        <v>2.0680326174851993E-3</v>
      </c>
      <c r="H20" s="14">
        <f t="shared" si="0"/>
        <v>0.18024383706237224</v>
      </c>
      <c r="I20" s="14">
        <f t="shared" si="0"/>
        <v>0.14236603681464954</v>
      </c>
      <c r="J20" s="14">
        <f t="shared" si="0"/>
        <v>5.2142231986939791E-2</v>
      </c>
      <c r="K20" s="14">
        <f t="shared" si="0"/>
        <v>0.62317986151855287</v>
      </c>
    </row>
    <row r="21" spans="1:11" x14ac:dyDescent="0.4">
      <c r="A21" s="13">
        <v>2028</v>
      </c>
      <c r="B21" s="14">
        <f t="shared" si="1"/>
        <v>1.9781181558554128E-3</v>
      </c>
      <c r="C21" s="14">
        <f t="shared" si="1"/>
        <v>0.17240714849444316</v>
      </c>
      <c r="D21" s="14">
        <f t="shared" si="0"/>
        <v>0.14052403521401224</v>
      </c>
      <c r="E21" s="14">
        <f t="shared" si="0"/>
        <v>5.4223004509246664E-2</v>
      </c>
      <c r="F21" s="24">
        <f t="shared" si="0"/>
        <v>0.63086769362644191</v>
      </c>
      <c r="G21" s="14">
        <f t="shared" si="0"/>
        <v>1.9781181558554128E-3</v>
      </c>
      <c r="H21" s="14">
        <f t="shared" si="0"/>
        <v>0.17240714849444316</v>
      </c>
      <c r="I21" s="14">
        <f t="shared" si="0"/>
        <v>0.14052403521401224</v>
      </c>
      <c r="J21" s="14">
        <f t="shared" si="0"/>
        <v>5.4223004509246664E-2</v>
      </c>
      <c r="K21" s="14">
        <f t="shared" si="0"/>
        <v>0.63086769362644191</v>
      </c>
    </row>
    <row r="22" spans="1:11" x14ac:dyDescent="0.4">
      <c r="A22" s="13">
        <v>2029</v>
      </c>
      <c r="B22" s="14">
        <f t="shared" si="1"/>
        <v>1.8882036942256264E-3</v>
      </c>
      <c r="C22" s="14">
        <f t="shared" si="1"/>
        <v>0.16457045992651409</v>
      </c>
      <c r="D22" s="14">
        <f t="shared" si="0"/>
        <v>0.13868203361337539</v>
      </c>
      <c r="E22" s="14">
        <f t="shared" si="0"/>
        <v>5.6303777031553537E-2</v>
      </c>
      <c r="F22" s="24">
        <f t="shared" si="0"/>
        <v>0.63855552573433094</v>
      </c>
      <c r="G22" s="14">
        <f t="shared" si="0"/>
        <v>1.8882036942256264E-3</v>
      </c>
      <c r="H22" s="14">
        <f t="shared" si="0"/>
        <v>0.16457045992651409</v>
      </c>
      <c r="I22" s="14">
        <f t="shared" si="0"/>
        <v>0.13868203361337539</v>
      </c>
      <c r="J22" s="14">
        <f t="shared" si="0"/>
        <v>5.6303777031553537E-2</v>
      </c>
      <c r="K22" s="14">
        <f t="shared" si="0"/>
        <v>0.63855552573433094</v>
      </c>
    </row>
    <row r="23" spans="1:11" x14ac:dyDescent="0.4">
      <c r="A23" s="13">
        <v>2030</v>
      </c>
      <c r="B23" s="14">
        <f t="shared" si="1"/>
        <v>1.7982892325958399E-3</v>
      </c>
      <c r="C23" s="14">
        <f t="shared" si="1"/>
        <v>0.15673377135858502</v>
      </c>
      <c r="D23" s="14">
        <f t="shared" si="0"/>
        <v>0.13684003201273853</v>
      </c>
      <c r="E23" s="14">
        <f t="shared" si="0"/>
        <v>5.838454955386041E-2</v>
      </c>
      <c r="F23" s="24">
        <f t="shared" si="0"/>
        <v>0.64624335784221998</v>
      </c>
      <c r="G23" s="14">
        <f t="shared" si="0"/>
        <v>1.7982892325958399E-3</v>
      </c>
      <c r="H23" s="14">
        <f t="shared" si="0"/>
        <v>0.15673377135858502</v>
      </c>
      <c r="I23" s="14">
        <f t="shared" si="0"/>
        <v>0.13684003201273853</v>
      </c>
      <c r="J23" s="14">
        <f t="shared" si="0"/>
        <v>5.838454955386041E-2</v>
      </c>
      <c r="K23" s="14">
        <f t="shared" si="0"/>
        <v>0.64624335784221998</v>
      </c>
    </row>
    <row r="24" spans="1:11" x14ac:dyDescent="0.4">
      <c r="A24" s="13">
        <v>2031</v>
      </c>
      <c r="B24" s="14">
        <f t="shared" si="1"/>
        <v>1.7083747709660535E-3</v>
      </c>
      <c r="C24" s="14">
        <f t="shared" si="1"/>
        <v>0.14889708279065594</v>
      </c>
      <c r="D24" s="14">
        <f t="shared" si="0"/>
        <v>0.13499803041210168</v>
      </c>
      <c r="E24" s="14">
        <f t="shared" si="0"/>
        <v>6.0465322076167283E-2</v>
      </c>
      <c r="F24" s="24">
        <f t="shared" si="0"/>
        <v>0.65393118995010902</v>
      </c>
      <c r="G24" s="14">
        <f t="shared" si="0"/>
        <v>1.7083747709660535E-3</v>
      </c>
      <c r="H24" s="14">
        <f t="shared" si="0"/>
        <v>0.14889708279065594</v>
      </c>
      <c r="I24" s="14">
        <f t="shared" si="0"/>
        <v>0.13499803041210168</v>
      </c>
      <c r="J24" s="14">
        <f t="shared" si="0"/>
        <v>6.0465322076167283E-2</v>
      </c>
      <c r="K24" s="14">
        <f t="shared" si="0"/>
        <v>0.65393118995010902</v>
      </c>
    </row>
    <row r="25" spans="1:11" x14ac:dyDescent="0.4">
      <c r="A25" s="13">
        <v>2032</v>
      </c>
      <c r="B25" s="14">
        <f t="shared" si="1"/>
        <v>1.6184603093362393E-3</v>
      </c>
      <c r="C25" s="14">
        <f t="shared" si="1"/>
        <v>0.14106039422272687</v>
      </c>
      <c r="D25" s="14">
        <f t="shared" si="0"/>
        <v>0.13315602881146482</v>
      </c>
      <c r="E25" s="14">
        <f t="shared" si="0"/>
        <v>6.2546094598474156E-2</v>
      </c>
      <c r="F25" s="24">
        <f t="shared" si="0"/>
        <v>0.66161902205799805</v>
      </c>
      <c r="G25" s="14">
        <f t="shared" si="0"/>
        <v>1.6184603093362393E-3</v>
      </c>
      <c r="H25" s="14">
        <f t="shared" si="0"/>
        <v>0.14106039422272687</v>
      </c>
      <c r="I25" s="14">
        <f t="shared" si="0"/>
        <v>0.13315602881146482</v>
      </c>
      <c r="J25" s="14">
        <f t="shared" si="0"/>
        <v>6.2546094598474156E-2</v>
      </c>
      <c r="K25" s="14">
        <f t="shared" si="0"/>
        <v>0.66161902205799805</v>
      </c>
    </row>
    <row r="26" spans="1:11" x14ac:dyDescent="0.4">
      <c r="A26" s="13">
        <v>2033</v>
      </c>
      <c r="B26" s="14">
        <f t="shared" si="1"/>
        <v>1.5285458477064529E-3</v>
      </c>
      <c r="C26" s="14">
        <f t="shared" si="1"/>
        <v>0.1332237056547978</v>
      </c>
      <c r="D26" s="14">
        <f t="shared" si="0"/>
        <v>0.13131402721082797</v>
      </c>
      <c r="E26" s="14">
        <f t="shared" si="0"/>
        <v>6.4626867120781029E-2</v>
      </c>
      <c r="F26" s="24">
        <f t="shared" si="0"/>
        <v>0.66930685416588709</v>
      </c>
      <c r="G26" s="14">
        <f t="shared" si="0"/>
        <v>1.5285458477064529E-3</v>
      </c>
      <c r="H26" s="14">
        <f t="shared" si="0"/>
        <v>0.1332237056547978</v>
      </c>
      <c r="I26" s="14">
        <f t="shared" si="0"/>
        <v>0.13131402721082797</v>
      </c>
      <c r="J26" s="14">
        <f t="shared" si="0"/>
        <v>6.4626867120781029E-2</v>
      </c>
      <c r="K26" s="14">
        <f t="shared" si="0"/>
        <v>0.66930685416588709</v>
      </c>
    </row>
    <row r="27" spans="1:11" x14ac:dyDescent="0.4">
      <c r="A27" s="13">
        <v>2034</v>
      </c>
      <c r="B27" s="14">
        <f t="shared" si="1"/>
        <v>1.4386313860766664E-3</v>
      </c>
      <c r="C27" s="14">
        <f t="shared" si="1"/>
        <v>0.12538701708686872</v>
      </c>
      <c r="D27" s="14">
        <f t="shared" si="0"/>
        <v>0.12947202561019067</v>
      </c>
      <c r="E27" s="14">
        <f t="shared" si="0"/>
        <v>6.6707639643087902E-2</v>
      </c>
      <c r="F27" s="24">
        <f t="shared" si="0"/>
        <v>0.67699468627377613</v>
      </c>
      <c r="G27" s="14">
        <f t="shared" si="0"/>
        <v>1.4386313860766664E-3</v>
      </c>
      <c r="H27" s="14">
        <f t="shared" si="0"/>
        <v>0.12538701708686872</v>
      </c>
      <c r="I27" s="14">
        <f t="shared" si="0"/>
        <v>0.12947202561019067</v>
      </c>
      <c r="J27" s="14">
        <f t="shared" si="0"/>
        <v>6.6707639643087902E-2</v>
      </c>
      <c r="K27" s="14">
        <f t="shared" si="0"/>
        <v>0.67699468627377613</v>
      </c>
    </row>
    <row r="28" spans="1:11" x14ac:dyDescent="0.4">
      <c r="A28" s="13">
        <v>2035</v>
      </c>
      <c r="B28" s="14">
        <f t="shared" si="1"/>
        <v>1.34871692444688E-3</v>
      </c>
      <c r="C28" s="14">
        <f t="shared" si="1"/>
        <v>0.11755032851893787</v>
      </c>
      <c r="D28" s="14">
        <f t="shared" si="0"/>
        <v>0.12763002400955381</v>
      </c>
      <c r="E28" s="14">
        <f t="shared" si="0"/>
        <v>6.8788412165395663E-2</v>
      </c>
      <c r="F28" s="24">
        <f t="shared" si="0"/>
        <v>0.68468251838166516</v>
      </c>
      <c r="G28" s="14">
        <f t="shared" si="0"/>
        <v>1.34871692444688E-3</v>
      </c>
      <c r="H28" s="14">
        <f t="shared" si="0"/>
        <v>0.11755032851893787</v>
      </c>
      <c r="I28" s="14">
        <f t="shared" si="0"/>
        <v>0.12763002400955381</v>
      </c>
      <c r="J28" s="14">
        <f t="shared" si="0"/>
        <v>6.8788412165395663E-2</v>
      </c>
      <c r="K28" s="14">
        <f t="shared" si="0"/>
        <v>0.68468251838166516</v>
      </c>
    </row>
    <row r="29" spans="1:11" x14ac:dyDescent="0.4">
      <c r="A29" s="13">
        <v>2036</v>
      </c>
      <c r="B29" s="14">
        <f t="shared" si="1"/>
        <v>1.2588024628170935E-3</v>
      </c>
      <c r="C29" s="14">
        <f t="shared" si="1"/>
        <v>0.1097136399510088</v>
      </c>
      <c r="D29" s="14">
        <f t="shared" si="0"/>
        <v>0.12578802240891696</v>
      </c>
      <c r="E29" s="14">
        <f t="shared" si="0"/>
        <v>7.0869184687702536E-2</v>
      </c>
      <c r="F29" s="24">
        <f t="shared" si="0"/>
        <v>0.6923703504895542</v>
      </c>
      <c r="G29" s="14">
        <f t="shared" si="0"/>
        <v>1.2588024628170935E-3</v>
      </c>
      <c r="H29" s="14">
        <f t="shared" si="0"/>
        <v>0.1097136399510088</v>
      </c>
      <c r="I29" s="14">
        <f t="shared" si="0"/>
        <v>0.12578802240891696</v>
      </c>
      <c r="J29" s="14">
        <f t="shared" si="0"/>
        <v>7.0869184687702536E-2</v>
      </c>
      <c r="K29" s="14">
        <f t="shared" si="0"/>
        <v>0.6923703504895542</v>
      </c>
    </row>
    <row r="30" spans="1:11" x14ac:dyDescent="0.4">
      <c r="A30" s="13">
        <v>2037</v>
      </c>
      <c r="B30" s="14">
        <f t="shared" si="1"/>
        <v>1.1688880011872793E-3</v>
      </c>
      <c r="C30" s="14">
        <f t="shared" si="1"/>
        <v>0.10187695138307973</v>
      </c>
      <c r="D30" s="14">
        <f t="shared" si="1"/>
        <v>0.1239460208082801</v>
      </c>
      <c r="E30" s="14">
        <f t="shared" si="1"/>
        <v>7.2949957210009408E-2</v>
      </c>
      <c r="F30" s="24">
        <f t="shared" si="1"/>
        <v>0.70005818259744323</v>
      </c>
      <c r="G30" s="14">
        <f t="shared" si="1"/>
        <v>1.1688880011872793E-3</v>
      </c>
      <c r="H30" s="14">
        <f t="shared" si="1"/>
        <v>0.10187695138307973</v>
      </c>
      <c r="I30" s="14">
        <f t="shared" si="1"/>
        <v>0.1239460208082801</v>
      </c>
      <c r="J30" s="14">
        <f t="shared" si="1"/>
        <v>7.2949957210009408E-2</v>
      </c>
      <c r="K30" s="14">
        <f t="shared" si="1"/>
        <v>0.70005818259744323</v>
      </c>
    </row>
    <row r="31" spans="1:11" x14ac:dyDescent="0.4">
      <c r="A31" s="13">
        <v>2038</v>
      </c>
      <c r="B31" s="14">
        <f t="shared" si="1"/>
        <v>1.0789735395574929E-3</v>
      </c>
      <c r="C31" s="14">
        <f t="shared" si="1"/>
        <v>9.4040262815150655E-2</v>
      </c>
      <c r="D31" s="14">
        <f t="shared" si="1"/>
        <v>0.12210401920764324</v>
      </c>
      <c r="E31" s="14">
        <f t="shared" si="1"/>
        <v>7.5030729732316281E-2</v>
      </c>
      <c r="F31" s="24">
        <f t="shared" si="1"/>
        <v>0.70774601470533227</v>
      </c>
      <c r="G31" s="14">
        <f t="shared" si="1"/>
        <v>1.0789735395574929E-3</v>
      </c>
      <c r="H31" s="14">
        <f t="shared" si="1"/>
        <v>9.4040262815150655E-2</v>
      </c>
      <c r="I31" s="14">
        <f t="shared" si="1"/>
        <v>0.12210401920764324</v>
      </c>
      <c r="J31" s="14">
        <f t="shared" si="1"/>
        <v>7.5030729732316281E-2</v>
      </c>
      <c r="K31" s="14">
        <f t="shared" si="1"/>
        <v>0.70774601470533227</v>
      </c>
    </row>
    <row r="32" spans="1:11" x14ac:dyDescent="0.4">
      <c r="A32" s="13">
        <v>2039</v>
      </c>
      <c r="B32" s="14">
        <f t="shared" si="1"/>
        <v>9.8905907792770642E-4</v>
      </c>
      <c r="C32" s="14">
        <f t="shared" si="1"/>
        <v>8.6203574247221582E-2</v>
      </c>
      <c r="D32" s="14">
        <f t="shared" si="1"/>
        <v>0.12026201760700639</v>
      </c>
      <c r="E32" s="14">
        <f t="shared" si="1"/>
        <v>7.7111502254623154E-2</v>
      </c>
      <c r="F32" s="24">
        <f t="shared" si="1"/>
        <v>0.71543384681322131</v>
      </c>
      <c r="G32" s="14">
        <f t="shared" si="1"/>
        <v>9.8905907792770642E-4</v>
      </c>
      <c r="H32" s="14">
        <f t="shared" si="1"/>
        <v>8.6203574247221582E-2</v>
      </c>
      <c r="I32" s="14">
        <f t="shared" si="1"/>
        <v>0.12026201760700639</v>
      </c>
      <c r="J32" s="14">
        <f t="shared" si="1"/>
        <v>7.7111502254623154E-2</v>
      </c>
      <c r="K32" s="14">
        <f t="shared" si="1"/>
        <v>0.71543384681322131</v>
      </c>
    </row>
    <row r="33" spans="1:11" x14ac:dyDescent="0.4">
      <c r="A33" s="13">
        <v>2040</v>
      </c>
      <c r="B33" s="14">
        <f t="shared" si="1"/>
        <v>8.9914461629791997E-4</v>
      </c>
      <c r="C33" s="14">
        <f t="shared" si="1"/>
        <v>7.8366885679292508E-2</v>
      </c>
      <c r="D33" s="14">
        <f t="shared" si="1"/>
        <v>0.11842001600636909</v>
      </c>
      <c r="E33" s="14">
        <f t="shared" si="1"/>
        <v>7.9192274776930027E-2</v>
      </c>
      <c r="F33" s="24">
        <f t="shared" si="1"/>
        <v>0.72312167892111034</v>
      </c>
      <c r="G33" s="14">
        <f t="shared" si="1"/>
        <v>8.9914461629791997E-4</v>
      </c>
      <c r="H33" s="14">
        <f t="shared" si="1"/>
        <v>7.8366885679292508E-2</v>
      </c>
      <c r="I33" s="14">
        <f t="shared" si="1"/>
        <v>0.11842001600636909</v>
      </c>
      <c r="J33" s="14">
        <f t="shared" si="1"/>
        <v>7.9192274776930027E-2</v>
      </c>
      <c r="K33" s="14">
        <f t="shared" si="1"/>
        <v>0.72312167892111034</v>
      </c>
    </row>
    <row r="34" spans="1:11" x14ac:dyDescent="0.4">
      <c r="A34" s="13">
        <v>2041</v>
      </c>
      <c r="B34" s="14">
        <f t="shared" si="1"/>
        <v>8.0923015466810577E-4</v>
      </c>
      <c r="C34" s="14">
        <f t="shared" si="1"/>
        <v>7.0530197111363435E-2</v>
      </c>
      <c r="D34" s="14">
        <f t="shared" si="1"/>
        <v>0.11657801440573223</v>
      </c>
      <c r="E34" s="14">
        <f t="shared" si="1"/>
        <v>8.12730472992369E-2</v>
      </c>
      <c r="F34" s="24">
        <f t="shared" si="1"/>
        <v>0.73080951102899938</v>
      </c>
      <c r="G34" s="14">
        <f t="shared" si="1"/>
        <v>8.0923015466810577E-4</v>
      </c>
      <c r="H34" s="14">
        <f t="shared" si="1"/>
        <v>7.0530197111363435E-2</v>
      </c>
      <c r="I34" s="14">
        <f t="shared" si="1"/>
        <v>0.11657801440573223</v>
      </c>
      <c r="J34" s="14">
        <f t="shared" si="1"/>
        <v>8.12730472992369E-2</v>
      </c>
      <c r="K34" s="14">
        <f t="shared" si="1"/>
        <v>0.73080951102899938</v>
      </c>
    </row>
    <row r="35" spans="1:11" x14ac:dyDescent="0.4">
      <c r="A35" s="13">
        <v>2042</v>
      </c>
      <c r="B35" s="14">
        <f t="shared" si="1"/>
        <v>7.1931569303831933E-4</v>
      </c>
      <c r="C35" s="14">
        <f t="shared" si="1"/>
        <v>6.2693508543432586E-2</v>
      </c>
      <c r="D35" s="14">
        <f t="shared" si="1"/>
        <v>0.11473601280509538</v>
      </c>
      <c r="E35" s="14">
        <f t="shared" si="1"/>
        <v>8.3353819821543773E-2</v>
      </c>
      <c r="F35" s="24">
        <f t="shared" si="1"/>
        <v>0.73849734313688842</v>
      </c>
      <c r="G35" s="14">
        <f t="shared" si="1"/>
        <v>7.1931569303831933E-4</v>
      </c>
      <c r="H35" s="14">
        <f t="shared" si="1"/>
        <v>6.2693508543432586E-2</v>
      </c>
      <c r="I35" s="14">
        <f t="shared" si="1"/>
        <v>0.11473601280509538</v>
      </c>
      <c r="J35" s="14">
        <f t="shared" si="1"/>
        <v>8.3353819821543773E-2</v>
      </c>
      <c r="K35" s="14">
        <f t="shared" si="1"/>
        <v>0.73849734313688842</v>
      </c>
    </row>
    <row r="36" spans="1:11" x14ac:dyDescent="0.4">
      <c r="A36" s="13">
        <v>2043</v>
      </c>
      <c r="B36" s="14">
        <f t="shared" si="1"/>
        <v>6.2940123140853288E-4</v>
      </c>
      <c r="C36" s="14">
        <f t="shared" si="1"/>
        <v>5.4856819975505289E-2</v>
      </c>
      <c r="D36" s="14">
        <f t="shared" si="1"/>
        <v>0.11289401120445852</v>
      </c>
      <c r="E36" s="14">
        <f t="shared" si="1"/>
        <v>8.5434592343850646E-2</v>
      </c>
      <c r="F36" s="24">
        <f t="shared" si="1"/>
        <v>0.74618517524477745</v>
      </c>
      <c r="G36" s="14">
        <f t="shared" si="1"/>
        <v>6.2940123140853288E-4</v>
      </c>
      <c r="H36" s="14">
        <f t="shared" si="1"/>
        <v>5.4856819975505289E-2</v>
      </c>
      <c r="I36" s="14">
        <f t="shared" si="1"/>
        <v>0.11289401120445852</v>
      </c>
      <c r="J36" s="14">
        <f t="shared" si="1"/>
        <v>8.5434592343850646E-2</v>
      </c>
      <c r="K36" s="14">
        <f t="shared" si="1"/>
        <v>0.74618517524477745</v>
      </c>
    </row>
    <row r="37" spans="1:11" x14ac:dyDescent="0.4">
      <c r="A37" s="13">
        <v>2044</v>
      </c>
      <c r="B37" s="14">
        <f t="shared" si="1"/>
        <v>5.3948676977874643E-4</v>
      </c>
      <c r="C37" s="14">
        <f t="shared" si="1"/>
        <v>4.7020131407574439E-2</v>
      </c>
      <c r="D37" s="14">
        <f t="shared" si="1"/>
        <v>0.11105200960382167</v>
      </c>
      <c r="E37" s="14">
        <f t="shared" si="1"/>
        <v>8.7515364866158407E-2</v>
      </c>
      <c r="F37" s="24">
        <f t="shared" si="1"/>
        <v>0.75387300735266649</v>
      </c>
      <c r="G37" s="14">
        <f t="shared" si="1"/>
        <v>5.3948676977874643E-4</v>
      </c>
      <c r="H37" s="14">
        <f t="shared" si="1"/>
        <v>4.7020131407574439E-2</v>
      </c>
      <c r="I37" s="14">
        <f t="shared" si="1"/>
        <v>0.11105200960382167</v>
      </c>
      <c r="J37" s="14">
        <f t="shared" si="1"/>
        <v>8.7515364866158407E-2</v>
      </c>
      <c r="K37" s="14">
        <f t="shared" si="1"/>
        <v>0.75387300735266649</v>
      </c>
    </row>
    <row r="38" spans="1:11" x14ac:dyDescent="0.4">
      <c r="A38" s="13">
        <v>2045</v>
      </c>
      <c r="B38" s="14">
        <f t="shared" si="1"/>
        <v>4.4957230814895999E-4</v>
      </c>
      <c r="C38" s="14">
        <f t="shared" si="1"/>
        <v>3.9183442839647142E-2</v>
      </c>
      <c r="D38" s="14">
        <f t="shared" si="1"/>
        <v>0.10921000800318481</v>
      </c>
      <c r="E38" s="14">
        <f t="shared" si="1"/>
        <v>8.959613738846528E-2</v>
      </c>
      <c r="F38" s="24">
        <f t="shared" si="1"/>
        <v>0.76156083946055553</v>
      </c>
      <c r="G38" s="14">
        <f t="shared" si="1"/>
        <v>4.4957230814895999E-4</v>
      </c>
      <c r="H38" s="14">
        <f t="shared" si="1"/>
        <v>3.9183442839647142E-2</v>
      </c>
      <c r="I38" s="14">
        <f t="shared" si="1"/>
        <v>0.10921000800318481</v>
      </c>
      <c r="J38" s="14">
        <f t="shared" si="1"/>
        <v>8.959613738846528E-2</v>
      </c>
      <c r="K38" s="14">
        <f t="shared" si="1"/>
        <v>0.76156083946055553</v>
      </c>
    </row>
    <row r="39" spans="1:11" x14ac:dyDescent="0.4">
      <c r="A39" s="13">
        <v>2046</v>
      </c>
      <c r="B39" s="14">
        <f t="shared" si="1"/>
        <v>3.5965784651914579E-4</v>
      </c>
      <c r="C39" s="14">
        <f t="shared" si="1"/>
        <v>3.1346754271716293E-2</v>
      </c>
      <c r="D39" s="14">
        <f t="shared" si="1"/>
        <v>0.10736800640254751</v>
      </c>
      <c r="E39" s="14">
        <f t="shared" si="1"/>
        <v>9.1676909910772153E-2</v>
      </c>
      <c r="F39" s="24">
        <f t="shared" si="1"/>
        <v>0.76924867156844456</v>
      </c>
      <c r="G39" s="14">
        <f t="shared" si="1"/>
        <v>3.5965784651914579E-4</v>
      </c>
      <c r="H39" s="14">
        <f t="shared" si="1"/>
        <v>3.1346754271716293E-2</v>
      </c>
      <c r="I39" s="14">
        <f t="shared" si="1"/>
        <v>0.10736800640254751</v>
      </c>
      <c r="J39" s="14">
        <f t="shared" si="1"/>
        <v>9.1676909910772153E-2</v>
      </c>
      <c r="K39" s="14">
        <f t="shared" si="1"/>
        <v>0.76924867156844456</v>
      </c>
    </row>
    <row r="40" spans="1:11" x14ac:dyDescent="0.4">
      <c r="A40" s="13">
        <v>2047</v>
      </c>
      <c r="B40" s="14">
        <f t="shared" si="1"/>
        <v>2.6974338488935934E-4</v>
      </c>
      <c r="C40" s="14">
        <f t="shared" si="1"/>
        <v>2.3510065703788996E-2</v>
      </c>
      <c r="D40" s="14">
        <f t="shared" si="1"/>
        <v>0.10552600480191066</v>
      </c>
      <c r="E40" s="14">
        <f t="shared" si="1"/>
        <v>9.3757682433079026E-2</v>
      </c>
      <c r="F40" s="24">
        <f t="shared" si="1"/>
        <v>0.7769365036763336</v>
      </c>
      <c r="G40" s="14">
        <f t="shared" si="1"/>
        <v>2.6974338488935934E-4</v>
      </c>
      <c r="H40" s="14">
        <f t="shared" si="1"/>
        <v>2.3510065703788996E-2</v>
      </c>
      <c r="I40" s="14">
        <f t="shared" si="1"/>
        <v>0.10552600480191066</v>
      </c>
      <c r="J40" s="14">
        <f t="shared" si="1"/>
        <v>9.3757682433079026E-2</v>
      </c>
      <c r="K40" s="14">
        <f t="shared" si="1"/>
        <v>0.7769365036763336</v>
      </c>
    </row>
    <row r="41" spans="1:11" x14ac:dyDescent="0.4">
      <c r="A41" s="13">
        <v>2048</v>
      </c>
      <c r="B41" s="14">
        <f t="shared" si="1"/>
        <v>1.7982892325957289E-4</v>
      </c>
      <c r="C41" s="14">
        <f t="shared" si="1"/>
        <v>1.5673377135858146E-2</v>
      </c>
      <c r="D41" s="14">
        <f t="shared" si="1"/>
        <v>0.1036840032012738</v>
      </c>
      <c r="E41" s="14">
        <f t="shared" si="1"/>
        <v>9.5838454955385899E-2</v>
      </c>
      <c r="F41" s="24">
        <f t="shared" si="1"/>
        <v>0.78462433578422264</v>
      </c>
      <c r="G41" s="14">
        <f t="shared" si="1"/>
        <v>1.7982892325957289E-4</v>
      </c>
      <c r="H41" s="14">
        <f t="shared" si="1"/>
        <v>1.5673377135858146E-2</v>
      </c>
      <c r="I41" s="14">
        <f t="shared" si="1"/>
        <v>0.1036840032012738</v>
      </c>
      <c r="J41" s="14">
        <f t="shared" si="1"/>
        <v>9.5838454955385899E-2</v>
      </c>
      <c r="K41" s="14">
        <f t="shared" si="1"/>
        <v>0.78462433578422264</v>
      </c>
    </row>
    <row r="42" spans="1:11" x14ac:dyDescent="0.4">
      <c r="A42" s="13">
        <v>2049</v>
      </c>
      <c r="B42" s="14">
        <f t="shared" si="1"/>
        <v>8.9914461629786446E-5</v>
      </c>
      <c r="C42" s="14">
        <f t="shared" si="1"/>
        <v>7.8366885679272968E-3</v>
      </c>
      <c r="D42" s="14">
        <f t="shared" si="1"/>
        <v>0.10184200160063694</v>
      </c>
      <c r="E42" s="14">
        <f t="shared" si="1"/>
        <v>9.7919227477692772E-2</v>
      </c>
      <c r="F42" s="24">
        <f t="shared" si="1"/>
        <v>0.79231216789211167</v>
      </c>
      <c r="G42" s="14">
        <f t="shared" si="1"/>
        <v>8.9914461629786446E-5</v>
      </c>
      <c r="H42" s="14">
        <f t="shared" si="1"/>
        <v>7.8366885679272968E-3</v>
      </c>
      <c r="I42" s="14">
        <f t="shared" si="1"/>
        <v>0.10184200160063694</v>
      </c>
      <c r="J42" s="14">
        <f t="shared" si="1"/>
        <v>9.7919227477692772E-2</v>
      </c>
      <c r="K42" s="14">
        <f t="shared" si="1"/>
        <v>0.79231216789211167</v>
      </c>
    </row>
    <row r="43" spans="1:11" x14ac:dyDescent="0.4">
      <c r="A43" s="13">
        <v>2050</v>
      </c>
      <c r="B43" s="14">
        <f t="shared" si="1"/>
        <v>0</v>
      </c>
      <c r="C43" s="14">
        <f t="shared" si="1"/>
        <v>0</v>
      </c>
      <c r="D43" s="14">
        <f t="shared" si="1"/>
        <v>0.10000000000000009</v>
      </c>
      <c r="E43" s="14">
        <f t="shared" si="1"/>
        <v>9.9999999999999645E-2</v>
      </c>
      <c r="F43" s="24">
        <f t="shared" si="1"/>
        <v>0.80000000000000071</v>
      </c>
      <c r="G43" s="14">
        <f t="shared" si="1"/>
        <v>0</v>
      </c>
      <c r="H43" s="14">
        <f t="shared" si="1"/>
        <v>0</v>
      </c>
      <c r="I43" s="14">
        <f t="shared" si="1"/>
        <v>0.10000000000000009</v>
      </c>
      <c r="J43" s="14">
        <f t="shared" si="1"/>
        <v>9.9999999999999645E-2</v>
      </c>
      <c r="K43" s="14">
        <f t="shared" si="1"/>
        <v>0.80000000000000071</v>
      </c>
    </row>
    <row r="45" spans="1:11" x14ac:dyDescent="0.4">
      <c r="A45" s="13">
        <v>2020</v>
      </c>
      <c r="B45" s="13">
        <f>B13</f>
        <v>2.6974338488937699E-3</v>
      </c>
      <c r="C45" s="13">
        <f t="shared" ref="C45:K45" si="2">C13</f>
        <v>0.235100657037878</v>
      </c>
      <c r="D45" s="13">
        <f t="shared" si="2"/>
        <v>0.155260048019108</v>
      </c>
      <c r="E45" s="13">
        <f t="shared" si="2"/>
        <v>3.7576824330790903E-2</v>
      </c>
      <c r="F45" s="13">
        <f t="shared" si="2"/>
        <v>0.56936503676332895</v>
      </c>
      <c r="G45" s="13">
        <f t="shared" si="2"/>
        <v>2.6974338488937699E-3</v>
      </c>
      <c r="H45" s="13">
        <f t="shared" si="2"/>
        <v>0.235100657037878</v>
      </c>
      <c r="I45" s="13">
        <f t="shared" si="2"/>
        <v>0.155260048019108</v>
      </c>
      <c r="J45" s="13">
        <f t="shared" si="2"/>
        <v>3.7576824330790903E-2</v>
      </c>
      <c r="K45" s="13">
        <f t="shared" si="2"/>
        <v>0.56936503676332895</v>
      </c>
    </row>
    <row r="46" spans="1:11" x14ac:dyDescent="0.4">
      <c r="A46" s="13">
        <v>2050</v>
      </c>
      <c r="B46" s="13">
        <f>シナリオ!F19</f>
        <v>0</v>
      </c>
      <c r="C46" s="13">
        <f>シナリオ!F20</f>
        <v>0</v>
      </c>
      <c r="D46" s="13">
        <f>シナリオ!F21</f>
        <v>0.1</v>
      </c>
      <c r="E46" s="13">
        <f>シナリオ!F22</f>
        <v>0.1</v>
      </c>
      <c r="F46" s="13">
        <f>シナリオ!F23</f>
        <v>0.8</v>
      </c>
      <c r="G46" s="13">
        <f>シナリオ!H19</f>
        <v>0</v>
      </c>
      <c r="H46" s="13">
        <f>シナリオ!H20</f>
        <v>0</v>
      </c>
      <c r="I46" s="13">
        <f>シナリオ!H21</f>
        <v>0.1</v>
      </c>
      <c r="J46" s="13">
        <f>シナリオ!H22</f>
        <v>0.1</v>
      </c>
      <c r="K46" s="13">
        <f>シナリオ!H23</f>
        <v>0.8</v>
      </c>
    </row>
  </sheetData>
  <mergeCells count="2">
    <mergeCell ref="B1:F1"/>
    <mergeCell ref="G1:K1"/>
  </mergeCells>
  <phoneticPr fontId="1"/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18EDA-24CA-41D3-8BE1-E158FE47D224}">
  <dimension ref="A1:K46"/>
  <sheetViews>
    <sheetView workbookViewId="0">
      <selection activeCell="B15" sqref="B15"/>
    </sheetView>
  </sheetViews>
  <sheetFormatPr defaultColWidth="10" defaultRowHeight="18.75" x14ac:dyDescent="0.4"/>
  <cols>
    <col min="1" max="16384" width="10" style="13"/>
  </cols>
  <sheetData>
    <row r="1" spans="1:11" x14ac:dyDescent="0.4">
      <c r="B1" s="136" t="s">
        <v>47</v>
      </c>
      <c r="C1" s="136"/>
      <c r="D1" s="136"/>
      <c r="E1" s="136"/>
      <c r="F1" s="136"/>
      <c r="G1" s="137" t="s">
        <v>49</v>
      </c>
      <c r="H1" s="136"/>
      <c r="I1" s="136"/>
      <c r="J1" s="136"/>
      <c r="K1" s="136"/>
    </row>
    <row r="2" spans="1:11" x14ac:dyDescent="0.4">
      <c r="A2" s="13" t="s">
        <v>29</v>
      </c>
      <c r="B2" s="20" t="s">
        <v>12</v>
      </c>
      <c r="C2" s="21" t="s">
        <v>14</v>
      </c>
      <c r="D2" s="21" t="s">
        <v>16</v>
      </c>
      <c r="E2" s="21" t="s">
        <v>19</v>
      </c>
      <c r="F2" s="19" t="s">
        <v>34</v>
      </c>
      <c r="G2" s="21" t="s">
        <v>12</v>
      </c>
      <c r="H2" s="21" t="s">
        <v>14</v>
      </c>
      <c r="I2" s="21" t="s">
        <v>16</v>
      </c>
      <c r="J2" s="21" t="s">
        <v>19</v>
      </c>
      <c r="K2" s="19" t="s">
        <v>34</v>
      </c>
    </row>
    <row r="3" spans="1:11" x14ac:dyDescent="0.4">
      <c r="A3" s="13">
        <v>2010</v>
      </c>
      <c r="B3" s="13">
        <v>0</v>
      </c>
      <c r="C3" s="13">
        <v>0.29557738845657799</v>
      </c>
      <c r="D3" s="13">
        <v>0.18564969786549601</v>
      </c>
      <c r="E3" s="13">
        <v>1.9466059982514399E-4</v>
      </c>
      <c r="F3" s="25">
        <v>0.51857825307810101</v>
      </c>
      <c r="G3" s="13">
        <v>0</v>
      </c>
      <c r="H3" s="13">
        <v>0.29557738845657799</v>
      </c>
      <c r="I3" s="13">
        <v>0.18564969786549601</v>
      </c>
      <c r="J3" s="13">
        <v>1.9466059982514399E-4</v>
      </c>
      <c r="K3" s="13">
        <v>0.51857825307810101</v>
      </c>
    </row>
    <row r="4" spans="1:11" x14ac:dyDescent="0.4">
      <c r="A4" s="13">
        <v>2011</v>
      </c>
      <c r="B4" s="13">
        <v>0</v>
      </c>
      <c r="C4" s="13">
        <v>0.294781866130855</v>
      </c>
      <c r="D4" s="13">
        <v>0.192891623759889</v>
      </c>
      <c r="E4" s="13">
        <v>1.7932939846791401E-4</v>
      </c>
      <c r="F4" s="22">
        <v>0.51214718071078702</v>
      </c>
      <c r="G4" s="13">
        <v>0</v>
      </c>
      <c r="H4" s="13">
        <v>0.294781866130855</v>
      </c>
      <c r="I4" s="13">
        <v>0.192891623759889</v>
      </c>
      <c r="J4" s="13">
        <v>1.7932939846791401E-4</v>
      </c>
      <c r="K4" s="13">
        <v>0.51214718071078702</v>
      </c>
    </row>
    <row r="5" spans="1:11" x14ac:dyDescent="0.4">
      <c r="A5" s="13">
        <v>2012</v>
      </c>
      <c r="B5" s="13">
        <v>0</v>
      </c>
      <c r="C5" s="13">
        <v>0.29271441849928498</v>
      </c>
      <c r="D5" s="13">
        <v>0.19071886079980299</v>
      </c>
      <c r="E5" s="13">
        <v>1.6890876492420701E-4</v>
      </c>
      <c r="F5" s="22">
        <v>0.51639781193598799</v>
      </c>
      <c r="G5" s="13">
        <v>0</v>
      </c>
      <c r="H5" s="13">
        <v>0.29271441849928498</v>
      </c>
      <c r="I5" s="13">
        <v>0.19071886079980299</v>
      </c>
      <c r="J5" s="13">
        <v>1.6890876492420701E-4</v>
      </c>
      <c r="K5" s="13">
        <v>0.51639781193598799</v>
      </c>
    </row>
    <row r="6" spans="1:11" x14ac:dyDescent="0.4">
      <c r="A6" s="13">
        <v>2013</v>
      </c>
      <c r="B6" s="13">
        <v>0</v>
      </c>
      <c r="C6" s="13">
        <v>0.28874741209799898</v>
      </c>
      <c r="D6" s="13">
        <v>0.19101405993583601</v>
      </c>
      <c r="E6" s="13">
        <v>1.7333399268224699E-4</v>
      </c>
      <c r="F6" s="22">
        <v>0.52006519397348305</v>
      </c>
      <c r="G6" s="13">
        <v>0</v>
      </c>
      <c r="H6" s="13">
        <v>0.28874741209799898</v>
      </c>
      <c r="I6" s="13">
        <v>0.19101405993583601</v>
      </c>
      <c r="J6" s="13">
        <v>1.7333399268224699E-4</v>
      </c>
      <c r="K6" s="13">
        <v>0.52006519397348305</v>
      </c>
    </row>
    <row r="7" spans="1:11" x14ac:dyDescent="0.4">
      <c r="A7" s="13">
        <v>2014</v>
      </c>
      <c r="B7" s="13">
        <v>0</v>
      </c>
      <c r="C7" s="13">
        <v>0.28263473181105297</v>
      </c>
      <c r="D7" s="13">
        <v>0.19935756384129699</v>
      </c>
      <c r="E7" s="13">
        <v>1.8057894672549301E-4</v>
      </c>
      <c r="F7" s="22">
        <v>0.51782712540092501</v>
      </c>
      <c r="G7" s="13">
        <v>0</v>
      </c>
      <c r="H7" s="13">
        <v>0.28263473181105297</v>
      </c>
      <c r="I7" s="13">
        <v>0.19935756384129699</v>
      </c>
      <c r="J7" s="13">
        <v>1.8057894672549301E-4</v>
      </c>
      <c r="K7" s="13">
        <v>0.51782712540092501</v>
      </c>
    </row>
    <row r="8" spans="1:11" x14ac:dyDescent="0.4">
      <c r="A8" s="13">
        <v>2015</v>
      </c>
      <c r="B8" s="13">
        <v>0</v>
      </c>
      <c r="C8" s="13">
        <v>0.276882966712301</v>
      </c>
      <c r="D8" s="13">
        <v>0.196515236635559</v>
      </c>
      <c r="E8" s="13">
        <v>1.8544679040694701E-4</v>
      </c>
      <c r="F8" s="22">
        <v>0.52641634986173302</v>
      </c>
      <c r="G8" s="13">
        <v>0</v>
      </c>
      <c r="H8" s="13">
        <v>0.276882966712301</v>
      </c>
      <c r="I8" s="13">
        <v>0.196515236635559</v>
      </c>
      <c r="J8" s="13">
        <v>1.8544679040694701E-4</v>
      </c>
      <c r="K8" s="13">
        <v>0.52641634986173302</v>
      </c>
    </row>
    <row r="9" spans="1:11" x14ac:dyDescent="0.4">
      <c r="A9" s="13">
        <v>2016</v>
      </c>
      <c r="B9" s="13">
        <v>0</v>
      </c>
      <c r="C9" s="13">
        <v>0.275029440633412</v>
      </c>
      <c r="D9" s="13">
        <v>0.20018813681370101</v>
      </c>
      <c r="E9" s="13">
        <v>1.8519547382262001E-4</v>
      </c>
      <c r="F9" s="22">
        <v>0.52459722707906398</v>
      </c>
      <c r="G9" s="13">
        <v>0</v>
      </c>
      <c r="H9" s="13">
        <v>0.275029440633412</v>
      </c>
      <c r="I9" s="13">
        <v>0.20018813681370101</v>
      </c>
      <c r="J9" s="13">
        <v>1.8519547382262001E-4</v>
      </c>
      <c r="K9" s="13">
        <v>0.52459722707906398</v>
      </c>
    </row>
    <row r="10" spans="1:11" x14ac:dyDescent="0.4">
      <c r="A10" s="13">
        <v>2017</v>
      </c>
      <c r="B10" s="13">
        <v>0</v>
      </c>
      <c r="C10" s="13">
        <v>0.28290732019339898</v>
      </c>
      <c r="D10" s="13">
        <v>0.20147724968592501</v>
      </c>
      <c r="E10" s="13">
        <v>1.77679670728215E-4</v>
      </c>
      <c r="F10" s="22">
        <v>0.515437750449948</v>
      </c>
      <c r="G10" s="13">
        <v>0</v>
      </c>
      <c r="H10" s="13">
        <v>0.28290732019339898</v>
      </c>
      <c r="I10" s="13">
        <v>0.20147724968592501</v>
      </c>
      <c r="J10" s="13">
        <v>1.77679670728215E-4</v>
      </c>
      <c r="K10" s="13">
        <v>0.515437750449948</v>
      </c>
    </row>
    <row r="11" spans="1:11" x14ac:dyDescent="0.4">
      <c r="A11" s="13">
        <v>2018</v>
      </c>
      <c r="B11" s="13">
        <v>0</v>
      </c>
      <c r="C11" s="13">
        <v>0.26134988305047901</v>
      </c>
      <c r="D11" s="13">
        <v>0.20441291793588601</v>
      </c>
      <c r="E11" s="13">
        <v>1.92649405279954E-4</v>
      </c>
      <c r="F11" s="22">
        <v>0.53404454960835501</v>
      </c>
      <c r="G11" s="13">
        <v>0</v>
      </c>
      <c r="H11" s="13">
        <v>0.26134988305047901</v>
      </c>
      <c r="I11" s="13">
        <v>0.20441291793588601</v>
      </c>
      <c r="J11" s="13">
        <v>1.92649405279954E-4</v>
      </c>
      <c r="K11" s="13">
        <v>0.53404454960835501</v>
      </c>
    </row>
    <row r="12" spans="1:11" x14ac:dyDescent="0.4">
      <c r="A12" s="13">
        <v>2019</v>
      </c>
      <c r="B12" s="13">
        <v>0</v>
      </c>
      <c r="C12" s="13">
        <v>0.272207345338359</v>
      </c>
      <c r="D12" s="13">
        <v>0.208935466078323</v>
      </c>
      <c r="E12" s="13">
        <v>1.9433624170855899E-4</v>
      </c>
      <c r="F12" s="22">
        <v>0.51866285234160903</v>
      </c>
      <c r="G12" s="13">
        <v>0</v>
      </c>
      <c r="H12" s="13">
        <v>0.272207345338359</v>
      </c>
      <c r="I12" s="13">
        <v>0.208935466078323</v>
      </c>
      <c r="J12" s="13">
        <v>1.9433624170855899E-4</v>
      </c>
      <c r="K12" s="13">
        <v>0.51866285234160903</v>
      </c>
    </row>
    <row r="13" spans="1:11" x14ac:dyDescent="0.4">
      <c r="A13" s="13">
        <v>2020</v>
      </c>
      <c r="B13" s="13">
        <v>0</v>
      </c>
      <c r="C13" s="13">
        <v>0.267849508803155</v>
      </c>
      <c r="D13" s="13">
        <v>0.21261603762061801</v>
      </c>
      <c r="E13" s="13">
        <v>1.8539845399500999E-4</v>
      </c>
      <c r="F13" s="22">
        <v>0.51934905512223195</v>
      </c>
      <c r="G13" s="13">
        <v>0</v>
      </c>
      <c r="H13" s="13">
        <v>0.267849508803155</v>
      </c>
      <c r="I13" s="13">
        <v>0.21261603762061801</v>
      </c>
      <c r="J13" s="13">
        <v>1.8539845399500999E-4</v>
      </c>
      <c r="K13" s="13">
        <v>0.51934905512223195</v>
      </c>
    </row>
    <row r="14" spans="1:11" x14ac:dyDescent="0.4">
      <c r="A14" s="13">
        <v>2021</v>
      </c>
      <c r="B14" s="14">
        <f>_xlfn.FORECAST.LINEAR($A14,B$45:B$46,$A$45:$A$46)</f>
        <v>0</v>
      </c>
      <c r="C14" s="14">
        <f t="shared" ref="C14:K29" si="0">_xlfn.FORECAST.LINEAR($A14,C$45:C$46,$A$45:$A$46)</f>
        <v>0.25892119184305074</v>
      </c>
      <c r="D14" s="14">
        <f t="shared" si="0"/>
        <v>0.20886216969993043</v>
      </c>
      <c r="E14" s="14">
        <f t="shared" si="0"/>
        <v>3.5125518388614552E-3</v>
      </c>
      <c r="F14" s="14">
        <f t="shared" si="0"/>
        <v>0.5287040866181556</v>
      </c>
      <c r="G14" s="14">
        <f t="shared" si="0"/>
        <v>0</v>
      </c>
      <c r="H14" s="14">
        <f t="shared" si="0"/>
        <v>0.25892119184305074</v>
      </c>
      <c r="I14" s="14">
        <f t="shared" si="0"/>
        <v>0.20886216969993043</v>
      </c>
      <c r="J14" s="14">
        <f t="shared" si="0"/>
        <v>3.5125518388614552E-3</v>
      </c>
      <c r="K14" s="14">
        <f t="shared" si="0"/>
        <v>0.5287040866181556</v>
      </c>
    </row>
    <row r="15" spans="1:11" x14ac:dyDescent="0.4">
      <c r="A15" s="13">
        <v>2022</v>
      </c>
      <c r="B15" s="14">
        <f t="shared" ref="B15:K43" si="1">_xlfn.FORECAST.LINEAR($A15,B$45:B$46,$A$45:$A$46)</f>
        <v>0</v>
      </c>
      <c r="C15" s="14">
        <f t="shared" si="0"/>
        <v>0.24999287488294542</v>
      </c>
      <c r="D15" s="14">
        <f t="shared" si="0"/>
        <v>0.20510830177924344</v>
      </c>
      <c r="E15" s="14">
        <f t="shared" si="0"/>
        <v>6.8397052237285649E-3</v>
      </c>
      <c r="F15" s="14">
        <f t="shared" si="0"/>
        <v>0.5380591181140808</v>
      </c>
      <c r="G15" s="14">
        <f t="shared" si="0"/>
        <v>0</v>
      </c>
      <c r="H15" s="14">
        <f t="shared" si="0"/>
        <v>0.24999287488294542</v>
      </c>
      <c r="I15" s="14">
        <f t="shared" si="0"/>
        <v>0.20510830177924344</v>
      </c>
      <c r="J15" s="14">
        <f t="shared" si="0"/>
        <v>6.8397052237285649E-3</v>
      </c>
      <c r="K15" s="14">
        <f t="shared" si="0"/>
        <v>0.5380591181140808</v>
      </c>
    </row>
    <row r="16" spans="1:11" x14ac:dyDescent="0.4">
      <c r="A16" s="13">
        <v>2023</v>
      </c>
      <c r="B16" s="14">
        <f t="shared" si="1"/>
        <v>0</v>
      </c>
      <c r="C16" s="14">
        <f t="shared" si="0"/>
        <v>0.24106455792284009</v>
      </c>
      <c r="D16" s="14">
        <f t="shared" si="0"/>
        <v>0.20135443385855645</v>
      </c>
      <c r="E16" s="14">
        <f t="shared" si="0"/>
        <v>1.0166858608595675E-2</v>
      </c>
      <c r="F16" s="14">
        <f t="shared" si="0"/>
        <v>0.54741414961000601</v>
      </c>
      <c r="G16" s="14">
        <f t="shared" si="0"/>
        <v>0</v>
      </c>
      <c r="H16" s="14">
        <f t="shared" si="0"/>
        <v>0.24106455792284009</v>
      </c>
      <c r="I16" s="14">
        <f t="shared" si="0"/>
        <v>0.20135443385855645</v>
      </c>
      <c r="J16" s="14">
        <f t="shared" si="0"/>
        <v>1.0166858608595675E-2</v>
      </c>
      <c r="K16" s="14">
        <f t="shared" si="0"/>
        <v>0.54741414961000601</v>
      </c>
    </row>
    <row r="17" spans="1:11" x14ac:dyDescent="0.4">
      <c r="A17" s="13">
        <v>2024</v>
      </c>
      <c r="B17" s="14">
        <f t="shared" si="1"/>
        <v>0</v>
      </c>
      <c r="C17" s="14">
        <f t="shared" si="0"/>
        <v>0.23213624096273477</v>
      </c>
      <c r="D17" s="14">
        <f t="shared" si="0"/>
        <v>0.19760056593786857</v>
      </c>
      <c r="E17" s="14">
        <f t="shared" si="0"/>
        <v>1.3494011993461896E-2</v>
      </c>
      <c r="F17" s="14">
        <f t="shared" si="0"/>
        <v>0.55676918110593121</v>
      </c>
      <c r="G17" s="14">
        <f t="shared" si="0"/>
        <v>0</v>
      </c>
      <c r="H17" s="14">
        <f t="shared" si="0"/>
        <v>0.23213624096273477</v>
      </c>
      <c r="I17" s="14">
        <f t="shared" si="0"/>
        <v>0.19760056593786857</v>
      </c>
      <c r="J17" s="14">
        <f t="shared" si="0"/>
        <v>1.3494011993461896E-2</v>
      </c>
      <c r="K17" s="14">
        <f t="shared" si="0"/>
        <v>0.55676918110593121</v>
      </c>
    </row>
    <row r="18" spans="1:11" x14ac:dyDescent="0.4">
      <c r="A18" s="13">
        <v>2025</v>
      </c>
      <c r="B18" s="14">
        <f t="shared" si="1"/>
        <v>0</v>
      </c>
      <c r="C18" s="14">
        <f t="shared" si="0"/>
        <v>0.22320792400262945</v>
      </c>
      <c r="D18" s="14">
        <f t="shared" si="0"/>
        <v>0.19384669801718157</v>
      </c>
      <c r="E18" s="14">
        <f t="shared" si="0"/>
        <v>1.6821165378329006E-2</v>
      </c>
      <c r="F18" s="14">
        <f t="shared" si="0"/>
        <v>0.56612421260185641</v>
      </c>
      <c r="G18" s="14">
        <f t="shared" si="0"/>
        <v>0</v>
      </c>
      <c r="H18" s="14">
        <f t="shared" si="0"/>
        <v>0.22320792400262945</v>
      </c>
      <c r="I18" s="14">
        <f t="shared" si="0"/>
        <v>0.19384669801718157</v>
      </c>
      <c r="J18" s="14">
        <f t="shared" si="0"/>
        <v>1.6821165378329006E-2</v>
      </c>
      <c r="K18" s="14">
        <f t="shared" si="0"/>
        <v>0.56612421260185641</v>
      </c>
    </row>
    <row r="19" spans="1:11" x14ac:dyDescent="0.4">
      <c r="A19" s="13">
        <v>2026</v>
      </c>
      <c r="B19" s="14">
        <f t="shared" si="1"/>
        <v>0</v>
      </c>
      <c r="C19" s="14">
        <f t="shared" si="0"/>
        <v>0.21427960704252413</v>
      </c>
      <c r="D19" s="14">
        <f t="shared" si="0"/>
        <v>0.19009283009649458</v>
      </c>
      <c r="E19" s="14">
        <f t="shared" si="0"/>
        <v>2.0148318763196116E-2</v>
      </c>
      <c r="F19" s="14">
        <f t="shared" si="0"/>
        <v>0.57547924409778517</v>
      </c>
      <c r="G19" s="14">
        <f t="shared" si="0"/>
        <v>0</v>
      </c>
      <c r="H19" s="14">
        <f t="shared" si="0"/>
        <v>0.21427960704252413</v>
      </c>
      <c r="I19" s="14">
        <f t="shared" si="0"/>
        <v>0.19009283009649458</v>
      </c>
      <c r="J19" s="14">
        <f t="shared" si="0"/>
        <v>2.0148318763196116E-2</v>
      </c>
      <c r="K19" s="14">
        <f t="shared" si="0"/>
        <v>0.57547924409778517</v>
      </c>
    </row>
    <row r="20" spans="1:11" x14ac:dyDescent="0.4">
      <c r="A20" s="13">
        <v>2027</v>
      </c>
      <c r="B20" s="14">
        <f t="shared" si="1"/>
        <v>0</v>
      </c>
      <c r="C20" s="14">
        <f t="shared" si="0"/>
        <v>0.20535129008241881</v>
      </c>
      <c r="D20" s="14">
        <f t="shared" si="0"/>
        <v>0.1863389621758067</v>
      </c>
      <c r="E20" s="14">
        <f t="shared" si="0"/>
        <v>2.3475472148063226E-2</v>
      </c>
      <c r="F20" s="14">
        <f t="shared" si="0"/>
        <v>0.58483427559371037</v>
      </c>
      <c r="G20" s="14">
        <f t="shared" si="0"/>
        <v>0</v>
      </c>
      <c r="H20" s="14">
        <f t="shared" si="0"/>
        <v>0.20535129008241881</v>
      </c>
      <c r="I20" s="14">
        <f t="shared" si="0"/>
        <v>0.1863389621758067</v>
      </c>
      <c r="J20" s="14">
        <f t="shared" si="0"/>
        <v>2.3475472148063226E-2</v>
      </c>
      <c r="K20" s="14">
        <f t="shared" si="0"/>
        <v>0.58483427559371037</v>
      </c>
    </row>
    <row r="21" spans="1:11" x14ac:dyDescent="0.4">
      <c r="A21" s="13">
        <v>2028</v>
      </c>
      <c r="B21" s="14">
        <f t="shared" si="1"/>
        <v>0</v>
      </c>
      <c r="C21" s="14">
        <f t="shared" si="0"/>
        <v>0.19642297312231349</v>
      </c>
      <c r="D21" s="14">
        <f t="shared" si="0"/>
        <v>0.18258509425511971</v>
      </c>
      <c r="E21" s="14">
        <f t="shared" si="0"/>
        <v>2.6802625532929447E-2</v>
      </c>
      <c r="F21" s="14">
        <f t="shared" si="0"/>
        <v>0.59418930708963558</v>
      </c>
      <c r="G21" s="14">
        <f t="shared" si="0"/>
        <v>0</v>
      </c>
      <c r="H21" s="14">
        <f t="shared" si="0"/>
        <v>0.19642297312231349</v>
      </c>
      <c r="I21" s="14">
        <f t="shared" si="0"/>
        <v>0.18258509425511971</v>
      </c>
      <c r="J21" s="14">
        <f t="shared" si="0"/>
        <v>2.6802625532929447E-2</v>
      </c>
      <c r="K21" s="14">
        <f t="shared" si="0"/>
        <v>0.59418930708963558</v>
      </c>
    </row>
    <row r="22" spans="1:11" x14ac:dyDescent="0.4">
      <c r="A22" s="13">
        <v>2029</v>
      </c>
      <c r="B22" s="14">
        <f t="shared" si="1"/>
        <v>0</v>
      </c>
      <c r="C22" s="14">
        <f t="shared" si="0"/>
        <v>0.18749465616220817</v>
      </c>
      <c r="D22" s="14">
        <f t="shared" si="0"/>
        <v>0.17883122633443271</v>
      </c>
      <c r="E22" s="14">
        <f t="shared" si="0"/>
        <v>3.0129778917796557E-2</v>
      </c>
      <c r="F22" s="14">
        <f t="shared" si="0"/>
        <v>0.60354433858556078</v>
      </c>
      <c r="G22" s="14">
        <f t="shared" si="0"/>
        <v>0</v>
      </c>
      <c r="H22" s="14">
        <f t="shared" si="0"/>
        <v>0.18749465616220817</v>
      </c>
      <c r="I22" s="14">
        <f t="shared" si="0"/>
        <v>0.17883122633443271</v>
      </c>
      <c r="J22" s="14">
        <f t="shared" si="0"/>
        <v>3.0129778917796557E-2</v>
      </c>
      <c r="K22" s="14">
        <f t="shared" si="0"/>
        <v>0.60354433858556078</v>
      </c>
    </row>
    <row r="23" spans="1:11" x14ac:dyDescent="0.4">
      <c r="A23" s="13">
        <v>2030</v>
      </c>
      <c r="B23" s="14">
        <f t="shared" si="1"/>
        <v>0</v>
      </c>
      <c r="C23" s="14">
        <f t="shared" si="0"/>
        <v>0.17856633920210285</v>
      </c>
      <c r="D23" s="14">
        <f t="shared" si="0"/>
        <v>0.17507735841374572</v>
      </c>
      <c r="E23" s="14">
        <f t="shared" si="0"/>
        <v>3.3456932302663667E-2</v>
      </c>
      <c r="F23" s="14">
        <f t="shared" si="0"/>
        <v>0.61289937008148598</v>
      </c>
      <c r="G23" s="14">
        <f t="shared" si="0"/>
        <v>0</v>
      </c>
      <c r="H23" s="14">
        <f t="shared" si="0"/>
        <v>0.17856633920210285</v>
      </c>
      <c r="I23" s="14">
        <f t="shared" si="0"/>
        <v>0.17507735841374572</v>
      </c>
      <c r="J23" s="14">
        <f t="shared" si="0"/>
        <v>3.3456932302663667E-2</v>
      </c>
      <c r="K23" s="14">
        <f t="shared" si="0"/>
        <v>0.61289937008148598</v>
      </c>
    </row>
    <row r="24" spans="1:11" x14ac:dyDescent="0.4">
      <c r="A24" s="13">
        <v>2031</v>
      </c>
      <c r="B24" s="14">
        <f t="shared" si="1"/>
        <v>0</v>
      </c>
      <c r="C24" s="14">
        <f t="shared" si="0"/>
        <v>0.16963802224199753</v>
      </c>
      <c r="D24" s="14">
        <f t="shared" si="0"/>
        <v>0.17132349049305784</v>
      </c>
      <c r="E24" s="14">
        <f t="shared" si="0"/>
        <v>3.6784085687529888E-2</v>
      </c>
      <c r="F24" s="14">
        <f t="shared" si="0"/>
        <v>0.62225440157741119</v>
      </c>
      <c r="G24" s="14">
        <f t="shared" si="0"/>
        <v>0</v>
      </c>
      <c r="H24" s="14">
        <f t="shared" si="0"/>
        <v>0.16963802224199753</v>
      </c>
      <c r="I24" s="14">
        <f t="shared" si="0"/>
        <v>0.17132349049305784</v>
      </c>
      <c r="J24" s="14">
        <f t="shared" si="0"/>
        <v>3.6784085687529888E-2</v>
      </c>
      <c r="K24" s="14">
        <f t="shared" si="0"/>
        <v>0.62225440157741119</v>
      </c>
    </row>
    <row r="25" spans="1:11" x14ac:dyDescent="0.4">
      <c r="A25" s="13">
        <v>2032</v>
      </c>
      <c r="B25" s="14">
        <f t="shared" si="1"/>
        <v>0</v>
      </c>
      <c r="C25" s="14">
        <f t="shared" si="0"/>
        <v>0.16070970528189221</v>
      </c>
      <c r="D25" s="14">
        <f t="shared" si="0"/>
        <v>0.16756962257237085</v>
      </c>
      <c r="E25" s="14">
        <f t="shared" si="0"/>
        <v>4.0111239072396998E-2</v>
      </c>
      <c r="F25" s="14">
        <f t="shared" si="0"/>
        <v>0.63160943307333639</v>
      </c>
      <c r="G25" s="14">
        <f t="shared" si="0"/>
        <v>0</v>
      </c>
      <c r="H25" s="14">
        <f t="shared" si="0"/>
        <v>0.16070970528189221</v>
      </c>
      <c r="I25" s="14">
        <f t="shared" si="0"/>
        <v>0.16756962257237085</v>
      </c>
      <c r="J25" s="14">
        <f t="shared" si="0"/>
        <v>4.0111239072396998E-2</v>
      </c>
      <c r="K25" s="14">
        <f t="shared" si="0"/>
        <v>0.63160943307333639</v>
      </c>
    </row>
    <row r="26" spans="1:11" x14ac:dyDescent="0.4">
      <c r="A26" s="13">
        <v>2033</v>
      </c>
      <c r="B26" s="14">
        <f t="shared" si="1"/>
        <v>0</v>
      </c>
      <c r="C26" s="14">
        <f t="shared" si="0"/>
        <v>0.15178138832178689</v>
      </c>
      <c r="D26" s="14">
        <f t="shared" si="0"/>
        <v>0.16381575465168385</v>
      </c>
      <c r="E26" s="14">
        <f t="shared" si="0"/>
        <v>4.3438392457264108E-2</v>
      </c>
      <c r="F26" s="14">
        <f t="shared" si="0"/>
        <v>0.64096446456926159</v>
      </c>
      <c r="G26" s="14">
        <f t="shared" si="0"/>
        <v>0</v>
      </c>
      <c r="H26" s="14">
        <f t="shared" si="0"/>
        <v>0.15178138832178689</v>
      </c>
      <c r="I26" s="14">
        <f t="shared" si="0"/>
        <v>0.16381575465168385</v>
      </c>
      <c r="J26" s="14">
        <f t="shared" si="0"/>
        <v>4.3438392457264108E-2</v>
      </c>
      <c r="K26" s="14">
        <f t="shared" si="0"/>
        <v>0.64096446456926159</v>
      </c>
    </row>
    <row r="27" spans="1:11" x14ac:dyDescent="0.4">
      <c r="A27" s="13">
        <v>2034</v>
      </c>
      <c r="B27" s="14">
        <f t="shared" si="1"/>
        <v>0</v>
      </c>
      <c r="C27" s="14">
        <f t="shared" si="0"/>
        <v>0.14285307136168157</v>
      </c>
      <c r="D27" s="14">
        <f t="shared" si="0"/>
        <v>0.16006188673099597</v>
      </c>
      <c r="E27" s="14">
        <f t="shared" si="0"/>
        <v>4.6765545842130329E-2</v>
      </c>
      <c r="F27" s="14">
        <f t="shared" si="0"/>
        <v>0.6503194960651868</v>
      </c>
      <c r="G27" s="14">
        <f t="shared" si="0"/>
        <v>0</v>
      </c>
      <c r="H27" s="14">
        <f t="shared" si="0"/>
        <v>0.14285307136168157</v>
      </c>
      <c r="I27" s="14">
        <f t="shared" si="0"/>
        <v>0.16006188673099597</v>
      </c>
      <c r="J27" s="14">
        <f t="shared" si="0"/>
        <v>4.6765545842130329E-2</v>
      </c>
      <c r="K27" s="14">
        <f t="shared" si="0"/>
        <v>0.6503194960651868</v>
      </c>
    </row>
    <row r="28" spans="1:11" x14ac:dyDescent="0.4">
      <c r="A28" s="13">
        <v>2035</v>
      </c>
      <c r="B28" s="14">
        <f t="shared" si="1"/>
        <v>0</v>
      </c>
      <c r="C28" s="14">
        <f t="shared" si="0"/>
        <v>0.13392475440157625</v>
      </c>
      <c r="D28" s="14">
        <f t="shared" si="0"/>
        <v>0.15630801881030898</v>
      </c>
      <c r="E28" s="14">
        <f t="shared" si="0"/>
        <v>5.0092699226997439E-2</v>
      </c>
      <c r="F28" s="14">
        <f t="shared" si="0"/>
        <v>0.65967452756111555</v>
      </c>
      <c r="G28" s="14">
        <f t="shared" si="0"/>
        <v>0</v>
      </c>
      <c r="H28" s="14">
        <f t="shared" si="0"/>
        <v>0.13392475440157625</v>
      </c>
      <c r="I28" s="14">
        <f t="shared" si="0"/>
        <v>0.15630801881030898</v>
      </c>
      <c r="J28" s="14">
        <f t="shared" si="0"/>
        <v>5.0092699226997439E-2</v>
      </c>
      <c r="K28" s="14">
        <f t="shared" si="0"/>
        <v>0.65967452756111555</v>
      </c>
    </row>
    <row r="29" spans="1:11" x14ac:dyDescent="0.4">
      <c r="A29" s="13">
        <v>2036</v>
      </c>
      <c r="B29" s="14">
        <f t="shared" si="1"/>
        <v>0</v>
      </c>
      <c r="C29" s="14">
        <f t="shared" si="0"/>
        <v>0.12499643744147093</v>
      </c>
      <c r="D29" s="14">
        <f t="shared" si="0"/>
        <v>0.15255415088962199</v>
      </c>
      <c r="E29" s="14">
        <f t="shared" si="0"/>
        <v>5.3419852611864549E-2</v>
      </c>
      <c r="F29" s="14">
        <f t="shared" si="0"/>
        <v>0.66902955905704076</v>
      </c>
      <c r="G29" s="14">
        <f t="shared" si="0"/>
        <v>0</v>
      </c>
      <c r="H29" s="14">
        <f t="shared" si="0"/>
        <v>0.12499643744147093</v>
      </c>
      <c r="I29" s="14">
        <f t="shared" si="0"/>
        <v>0.15255415088962199</v>
      </c>
      <c r="J29" s="14">
        <f t="shared" si="0"/>
        <v>5.3419852611864549E-2</v>
      </c>
      <c r="K29" s="14">
        <f t="shared" si="0"/>
        <v>0.66902955905704076</v>
      </c>
    </row>
    <row r="30" spans="1:11" x14ac:dyDescent="0.4">
      <c r="A30" s="13">
        <v>2037</v>
      </c>
      <c r="B30" s="14">
        <f t="shared" si="1"/>
        <v>0</v>
      </c>
      <c r="C30" s="14">
        <f t="shared" si="1"/>
        <v>0.11606812048136916</v>
      </c>
      <c r="D30" s="14">
        <f t="shared" si="1"/>
        <v>0.14880028296893411</v>
      </c>
      <c r="E30" s="14">
        <f t="shared" si="1"/>
        <v>5.6747005996730771E-2</v>
      </c>
      <c r="F30" s="14">
        <f t="shared" si="1"/>
        <v>0.67838459055296596</v>
      </c>
      <c r="G30" s="14">
        <f t="shared" si="1"/>
        <v>0</v>
      </c>
      <c r="H30" s="14">
        <f t="shared" si="1"/>
        <v>0.11606812048136916</v>
      </c>
      <c r="I30" s="14">
        <f t="shared" si="1"/>
        <v>0.14880028296893411</v>
      </c>
      <c r="J30" s="14">
        <f t="shared" si="1"/>
        <v>5.6747005996730771E-2</v>
      </c>
      <c r="K30" s="14">
        <f t="shared" si="1"/>
        <v>0.67838459055296596</v>
      </c>
    </row>
    <row r="31" spans="1:11" x14ac:dyDescent="0.4">
      <c r="A31" s="13">
        <v>2038</v>
      </c>
      <c r="B31" s="14">
        <f t="shared" si="1"/>
        <v>0</v>
      </c>
      <c r="C31" s="14">
        <f t="shared" si="1"/>
        <v>0.10713980352126384</v>
      </c>
      <c r="D31" s="14">
        <f t="shared" si="1"/>
        <v>0.14504641504824711</v>
      </c>
      <c r="E31" s="14">
        <f t="shared" si="1"/>
        <v>6.007415938159788E-2</v>
      </c>
      <c r="F31" s="14">
        <f t="shared" si="1"/>
        <v>0.68773962204889116</v>
      </c>
      <c r="G31" s="14">
        <f t="shared" si="1"/>
        <v>0</v>
      </c>
      <c r="H31" s="14">
        <f t="shared" si="1"/>
        <v>0.10713980352126384</v>
      </c>
      <c r="I31" s="14">
        <f t="shared" si="1"/>
        <v>0.14504641504824711</v>
      </c>
      <c r="J31" s="14">
        <f t="shared" si="1"/>
        <v>6.007415938159788E-2</v>
      </c>
      <c r="K31" s="14">
        <f t="shared" si="1"/>
        <v>0.68773962204889116</v>
      </c>
    </row>
    <row r="32" spans="1:11" x14ac:dyDescent="0.4">
      <c r="A32" s="13">
        <v>2039</v>
      </c>
      <c r="B32" s="14">
        <f t="shared" si="1"/>
        <v>0</v>
      </c>
      <c r="C32" s="14">
        <f t="shared" si="1"/>
        <v>9.8211486561158523E-2</v>
      </c>
      <c r="D32" s="14">
        <f t="shared" si="1"/>
        <v>0.14129254712756012</v>
      </c>
      <c r="E32" s="14">
        <f t="shared" si="1"/>
        <v>6.340131276646499E-2</v>
      </c>
      <c r="F32" s="14">
        <f t="shared" si="1"/>
        <v>0.69709465354481637</v>
      </c>
      <c r="G32" s="14">
        <f t="shared" si="1"/>
        <v>0</v>
      </c>
      <c r="H32" s="14">
        <f t="shared" si="1"/>
        <v>9.8211486561158523E-2</v>
      </c>
      <c r="I32" s="14">
        <f t="shared" si="1"/>
        <v>0.14129254712756012</v>
      </c>
      <c r="J32" s="14">
        <f t="shared" si="1"/>
        <v>6.340131276646499E-2</v>
      </c>
      <c r="K32" s="14">
        <f t="shared" si="1"/>
        <v>0.69709465354481637</v>
      </c>
    </row>
    <row r="33" spans="1:11" x14ac:dyDescent="0.4">
      <c r="A33" s="13">
        <v>2040</v>
      </c>
      <c r="B33" s="14">
        <f t="shared" si="1"/>
        <v>0</v>
      </c>
      <c r="C33" s="14">
        <f t="shared" si="1"/>
        <v>8.9283169601053203E-2</v>
      </c>
      <c r="D33" s="14">
        <f t="shared" si="1"/>
        <v>0.13753867920687224</v>
      </c>
      <c r="E33" s="14">
        <f t="shared" si="1"/>
        <v>6.6728466151331212E-2</v>
      </c>
      <c r="F33" s="14">
        <f t="shared" si="1"/>
        <v>0.70644968504074157</v>
      </c>
      <c r="G33" s="14">
        <f t="shared" si="1"/>
        <v>0</v>
      </c>
      <c r="H33" s="14">
        <f t="shared" si="1"/>
        <v>8.9283169601053203E-2</v>
      </c>
      <c r="I33" s="14">
        <f t="shared" si="1"/>
        <v>0.13753867920687224</v>
      </c>
      <c r="J33" s="14">
        <f t="shared" si="1"/>
        <v>6.6728466151331212E-2</v>
      </c>
      <c r="K33" s="14">
        <f t="shared" si="1"/>
        <v>0.70644968504074157</v>
      </c>
    </row>
    <row r="34" spans="1:11" x14ac:dyDescent="0.4">
      <c r="A34" s="13">
        <v>2041</v>
      </c>
      <c r="B34" s="14">
        <f t="shared" si="1"/>
        <v>0</v>
      </c>
      <c r="C34" s="14">
        <f t="shared" si="1"/>
        <v>8.0354852640947882E-2</v>
      </c>
      <c r="D34" s="14">
        <f t="shared" si="1"/>
        <v>0.13378481128618525</v>
      </c>
      <c r="E34" s="14">
        <f t="shared" si="1"/>
        <v>7.0055619536198321E-2</v>
      </c>
      <c r="F34" s="14">
        <f t="shared" si="1"/>
        <v>0.71580471653666677</v>
      </c>
      <c r="G34" s="14">
        <f t="shared" si="1"/>
        <v>0</v>
      </c>
      <c r="H34" s="14">
        <f t="shared" si="1"/>
        <v>8.0354852640947882E-2</v>
      </c>
      <c r="I34" s="14">
        <f t="shared" si="1"/>
        <v>0.13378481128618525</v>
      </c>
      <c r="J34" s="14">
        <f t="shared" si="1"/>
        <v>7.0055619536198321E-2</v>
      </c>
      <c r="K34" s="14">
        <f t="shared" si="1"/>
        <v>0.71580471653666677</v>
      </c>
    </row>
    <row r="35" spans="1:11" x14ac:dyDescent="0.4">
      <c r="A35" s="13">
        <v>2042</v>
      </c>
      <c r="B35" s="14">
        <f t="shared" si="1"/>
        <v>0</v>
      </c>
      <c r="C35" s="14">
        <f t="shared" si="1"/>
        <v>7.1426535680842562E-2</v>
      </c>
      <c r="D35" s="14">
        <f t="shared" si="1"/>
        <v>0.13003094336549825</v>
      </c>
      <c r="E35" s="14">
        <f t="shared" si="1"/>
        <v>7.3382772921065431E-2</v>
      </c>
      <c r="F35" s="14">
        <f t="shared" si="1"/>
        <v>0.72515974803259198</v>
      </c>
      <c r="G35" s="14">
        <f t="shared" si="1"/>
        <v>0</v>
      </c>
      <c r="H35" s="14">
        <f t="shared" si="1"/>
        <v>7.1426535680842562E-2</v>
      </c>
      <c r="I35" s="14">
        <f t="shared" si="1"/>
        <v>0.13003094336549825</v>
      </c>
      <c r="J35" s="14">
        <f t="shared" si="1"/>
        <v>7.3382772921065431E-2</v>
      </c>
      <c r="K35" s="14">
        <f t="shared" si="1"/>
        <v>0.72515974803259198</v>
      </c>
    </row>
    <row r="36" spans="1:11" x14ac:dyDescent="0.4">
      <c r="A36" s="13">
        <v>2043</v>
      </c>
      <c r="B36" s="14">
        <f t="shared" si="1"/>
        <v>0</v>
      </c>
      <c r="C36" s="14">
        <f t="shared" si="1"/>
        <v>6.2498218720737242E-2</v>
      </c>
      <c r="D36" s="14">
        <f t="shared" si="1"/>
        <v>0.12627707544481126</v>
      </c>
      <c r="E36" s="14">
        <f t="shared" si="1"/>
        <v>7.6709926305932541E-2</v>
      </c>
      <c r="F36" s="14">
        <f t="shared" si="1"/>
        <v>0.73451477952851718</v>
      </c>
      <c r="G36" s="14">
        <f t="shared" si="1"/>
        <v>0</v>
      </c>
      <c r="H36" s="14">
        <f t="shared" si="1"/>
        <v>6.2498218720737242E-2</v>
      </c>
      <c r="I36" s="14">
        <f t="shared" si="1"/>
        <v>0.12627707544481126</v>
      </c>
      <c r="J36" s="14">
        <f t="shared" si="1"/>
        <v>7.6709926305932541E-2</v>
      </c>
      <c r="K36" s="14">
        <f t="shared" si="1"/>
        <v>0.73451477952851718</v>
      </c>
    </row>
    <row r="37" spans="1:11" x14ac:dyDescent="0.4">
      <c r="A37" s="13">
        <v>2044</v>
      </c>
      <c r="B37" s="14">
        <f t="shared" si="1"/>
        <v>0</v>
      </c>
      <c r="C37" s="14">
        <f t="shared" si="1"/>
        <v>5.3569901760631922E-2</v>
      </c>
      <c r="D37" s="14">
        <f t="shared" si="1"/>
        <v>0.12252320752412338</v>
      </c>
      <c r="E37" s="14">
        <f t="shared" si="1"/>
        <v>8.0037079690798762E-2</v>
      </c>
      <c r="F37" s="14">
        <f t="shared" si="1"/>
        <v>0.74386981102444594</v>
      </c>
      <c r="G37" s="14">
        <f t="shared" si="1"/>
        <v>0</v>
      </c>
      <c r="H37" s="14">
        <f t="shared" si="1"/>
        <v>5.3569901760631922E-2</v>
      </c>
      <c r="I37" s="14">
        <f t="shared" si="1"/>
        <v>0.12252320752412338</v>
      </c>
      <c r="J37" s="14">
        <f t="shared" si="1"/>
        <v>8.0037079690798762E-2</v>
      </c>
      <c r="K37" s="14">
        <f t="shared" si="1"/>
        <v>0.74386981102444594</v>
      </c>
    </row>
    <row r="38" spans="1:11" x14ac:dyDescent="0.4">
      <c r="A38" s="13">
        <v>2045</v>
      </c>
      <c r="B38" s="14">
        <f t="shared" si="1"/>
        <v>0</v>
      </c>
      <c r="C38" s="14">
        <f t="shared" si="1"/>
        <v>4.4641584800526601E-2</v>
      </c>
      <c r="D38" s="14">
        <f t="shared" si="1"/>
        <v>0.11876933960343639</v>
      </c>
      <c r="E38" s="14">
        <f t="shared" si="1"/>
        <v>8.3364233075665872E-2</v>
      </c>
      <c r="F38" s="14">
        <f t="shared" si="1"/>
        <v>0.75322484252037114</v>
      </c>
      <c r="G38" s="14">
        <f t="shared" si="1"/>
        <v>0</v>
      </c>
      <c r="H38" s="14">
        <f t="shared" si="1"/>
        <v>4.4641584800526601E-2</v>
      </c>
      <c r="I38" s="14">
        <f t="shared" si="1"/>
        <v>0.11876933960343639</v>
      </c>
      <c r="J38" s="14">
        <f t="shared" si="1"/>
        <v>8.3364233075665872E-2</v>
      </c>
      <c r="K38" s="14">
        <f t="shared" si="1"/>
        <v>0.75322484252037114</v>
      </c>
    </row>
    <row r="39" spans="1:11" x14ac:dyDescent="0.4">
      <c r="A39" s="13">
        <v>2046</v>
      </c>
      <c r="B39" s="14">
        <f t="shared" si="1"/>
        <v>0</v>
      </c>
      <c r="C39" s="14">
        <f t="shared" si="1"/>
        <v>3.5713267840421281E-2</v>
      </c>
      <c r="D39" s="14">
        <f t="shared" si="1"/>
        <v>0.11501547168274939</v>
      </c>
      <c r="E39" s="14">
        <f t="shared" si="1"/>
        <v>8.6691386460532982E-2</v>
      </c>
      <c r="F39" s="14">
        <f t="shared" si="1"/>
        <v>0.76257987401629634</v>
      </c>
      <c r="G39" s="14">
        <f t="shared" si="1"/>
        <v>0</v>
      </c>
      <c r="H39" s="14">
        <f t="shared" si="1"/>
        <v>3.5713267840421281E-2</v>
      </c>
      <c r="I39" s="14">
        <f t="shared" si="1"/>
        <v>0.11501547168274939</v>
      </c>
      <c r="J39" s="14">
        <f t="shared" si="1"/>
        <v>8.6691386460532982E-2</v>
      </c>
      <c r="K39" s="14">
        <f t="shared" si="1"/>
        <v>0.76257987401629634</v>
      </c>
    </row>
    <row r="40" spans="1:11" x14ac:dyDescent="0.4">
      <c r="A40" s="13">
        <v>2047</v>
      </c>
      <c r="B40" s="14">
        <f t="shared" si="1"/>
        <v>0</v>
      </c>
      <c r="C40" s="14">
        <f t="shared" si="1"/>
        <v>2.6784950880315961E-2</v>
      </c>
      <c r="D40" s="14">
        <f t="shared" si="1"/>
        <v>0.11126160376206151</v>
      </c>
      <c r="E40" s="14">
        <f t="shared" si="1"/>
        <v>9.0018539845399204E-2</v>
      </c>
      <c r="F40" s="14">
        <f t="shared" si="1"/>
        <v>0.77193490551222155</v>
      </c>
      <c r="G40" s="14">
        <f t="shared" si="1"/>
        <v>0</v>
      </c>
      <c r="H40" s="14">
        <f t="shared" si="1"/>
        <v>2.6784950880315961E-2</v>
      </c>
      <c r="I40" s="14">
        <f t="shared" si="1"/>
        <v>0.11126160376206151</v>
      </c>
      <c r="J40" s="14">
        <f t="shared" si="1"/>
        <v>9.0018539845399204E-2</v>
      </c>
      <c r="K40" s="14">
        <f t="shared" si="1"/>
        <v>0.77193490551222155</v>
      </c>
    </row>
    <row r="41" spans="1:11" x14ac:dyDescent="0.4">
      <c r="A41" s="13">
        <v>2048</v>
      </c>
      <c r="B41" s="14">
        <f t="shared" si="1"/>
        <v>0</v>
      </c>
      <c r="C41" s="14">
        <f t="shared" si="1"/>
        <v>1.7856633920210641E-2</v>
      </c>
      <c r="D41" s="14">
        <f t="shared" si="1"/>
        <v>0.10750773584137452</v>
      </c>
      <c r="E41" s="14">
        <f t="shared" si="1"/>
        <v>9.3345693230266313E-2</v>
      </c>
      <c r="F41" s="14">
        <f t="shared" si="1"/>
        <v>0.78128993700814675</v>
      </c>
      <c r="G41" s="14">
        <f t="shared" si="1"/>
        <v>0</v>
      </c>
      <c r="H41" s="14">
        <f t="shared" si="1"/>
        <v>1.7856633920210641E-2</v>
      </c>
      <c r="I41" s="14">
        <f t="shared" si="1"/>
        <v>0.10750773584137452</v>
      </c>
      <c r="J41" s="14">
        <f t="shared" si="1"/>
        <v>9.3345693230266313E-2</v>
      </c>
      <c r="K41" s="14">
        <f t="shared" si="1"/>
        <v>0.78128993700814675</v>
      </c>
    </row>
    <row r="42" spans="1:11" x14ac:dyDescent="0.4">
      <c r="A42" s="13">
        <v>2049</v>
      </c>
      <c r="B42" s="14">
        <f t="shared" si="1"/>
        <v>0</v>
      </c>
      <c r="C42" s="14">
        <f t="shared" si="1"/>
        <v>8.9283169601053203E-3</v>
      </c>
      <c r="D42" s="14">
        <f t="shared" si="1"/>
        <v>0.10375386792068753</v>
      </c>
      <c r="E42" s="14">
        <f t="shared" si="1"/>
        <v>9.6672846615133423E-2</v>
      </c>
      <c r="F42" s="14">
        <f t="shared" si="1"/>
        <v>0.79064496850407195</v>
      </c>
      <c r="G42" s="14">
        <f t="shared" si="1"/>
        <v>0</v>
      </c>
      <c r="H42" s="14">
        <f t="shared" si="1"/>
        <v>8.9283169601053203E-3</v>
      </c>
      <c r="I42" s="14">
        <f t="shared" si="1"/>
        <v>0.10375386792068753</v>
      </c>
      <c r="J42" s="14">
        <f t="shared" si="1"/>
        <v>9.6672846615133423E-2</v>
      </c>
      <c r="K42" s="14">
        <f t="shared" si="1"/>
        <v>0.79064496850407195</v>
      </c>
    </row>
    <row r="43" spans="1:11" x14ac:dyDescent="0.4">
      <c r="A43" s="13">
        <v>2050</v>
      </c>
      <c r="B43" s="14">
        <f t="shared" si="1"/>
        <v>0</v>
      </c>
      <c r="C43" s="14">
        <f t="shared" si="1"/>
        <v>0</v>
      </c>
      <c r="D43" s="14">
        <f t="shared" si="1"/>
        <v>9.9999999999999645E-2</v>
      </c>
      <c r="E43" s="14">
        <f t="shared" si="1"/>
        <v>9.9999999999999645E-2</v>
      </c>
      <c r="F43" s="14">
        <f t="shared" si="1"/>
        <v>0.79999999999999716</v>
      </c>
      <c r="G43" s="14">
        <f t="shared" si="1"/>
        <v>0</v>
      </c>
      <c r="H43" s="14">
        <f t="shared" si="1"/>
        <v>0</v>
      </c>
      <c r="I43" s="14">
        <f t="shared" si="1"/>
        <v>9.9999999999999645E-2</v>
      </c>
      <c r="J43" s="14">
        <f t="shared" si="1"/>
        <v>9.9999999999999645E-2</v>
      </c>
      <c r="K43" s="14">
        <f t="shared" si="1"/>
        <v>0.79999999999999716</v>
      </c>
    </row>
    <row r="45" spans="1:11" x14ac:dyDescent="0.4">
      <c r="A45" s="13">
        <v>2020</v>
      </c>
      <c r="B45" s="13">
        <f>B13</f>
        <v>0</v>
      </c>
      <c r="C45" s="13">
        <f t="shared" ref="C45:K45" si="2">C13</f>
        <v>0.267849508803155</v>
      </c>
      <c r="D45" s="13">
        <f t="shared" si="2"/>
        <v>0.21261603762061801</v>
      </c>
      <c r="E45" s="13">
        <f t="shared" si="2"/>
        <v>1.8539845399500999E-4</v>
      </c>
      <c r="F45" s="13">
        <f t="shared" si="2"/>
        <v>0.51934905512223195</v>
      </c>
      <c r="G45" s="13">
        <f t="shared" si="2"/>
        <v>0</v>
      </c>
      <c r="H45" s="13">
        <f t="shared" si="2"/>
        <v>0.267849508803155</v>
      </c>
      <c r="I45" s="13">
        <f t="shared" si="2"/>
        <v>0.21261603762061801</v>
      </c>
      <c r="J45" s="13">
        <f t="shared" si="2"/>
        <v>1.8539845399500999E-4</v>
      </c>
      <c r="K45" s="13">
        <f t="shared" si="2"/>
        <v>0.51934905512223195</v>
      </c>
    </row>
    <row r="46" spans="1:11" x14ac:dyDescent="0.4">
      <c r="A46" s="13">
        <v>2050</v>
      </c>
      <c r="B46" s="13">
        <f>シナリオ!F24</f>
        <v>0</v>
      </c>
      <c r="C46" s="13">
        <f>シナリオ!F25</f>
        <v>0</v>
      </c>
      <c r="D46" s="13">
        <f>シナリオ!F26</f>
        <v>0.1</v>
      </c>
      <c r="E46" s="13">
        <f>シナリオ!F27</f>
        <v>0.1</v>
      </c>
      <c r="F46" s="13">
        <f>シナリオ!F28</f>
        <v>0.8</v>
      </c>
      <c r="G46" s="13">
        <f>シナリオ!H24</f>
        <v>0</v>
      </c>
      <c r="H46" s="13">
        <f>シナリオ!H25</f>
        <v>0</v>
      </c>
      <c r="I46" s="13">
        <f>シナリオ!H26</f>
        <v>0.1</v>
      </c>
      <c r="J46" s="13">
        <f>シナリオ!H27</f>
        <v>0.1</v>
      </c>
      <c r="K46" s="13">
        <f>シナリオ!H28</f>
        <v>0.8</v>
      </c>
    </row>
  </sheetData>
  <mergeCells count="2">
    <mergeCell ref="B1:F1"/>
    <mergeCell ref="G1:K1"/>
  </mergeCells>
  <phoneticPr fontId="1"/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27D6-DA54-419B-AE6D-2F27562AFF91}">
  <dimension ref="A1:AA46"/>
  <sheetViews>
    <sheetView workbookViewId="0">
      <selection activeCell="R11" sqref="R11"/>
    </sheetView>
  </sheetViews>
  <sheetFormatPr defaultColWidth="10" defaultRowHeight="18.75" x14ac:dyDescent="0.4"/>
  <cols>
    <col min="1" max="16384" width="10" style="13"/>
  </cols>
  <sheetData>
    <row r="1" spans="1:27" x14ac:dyDescent="0.4">
      <c r="B1" s="138" t="s">
        <v>0</v>
      </c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9"/>
      <c r="O1" s="138" t="s">
        <v>6</v>
      </c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</row>
    <row r="2" spans="1:27" x14ac:dyDescent="0.4">
      <c r="A2" s="13" t="s">
        <v>29</v>
      </c>
      <c r="B2" s="13" t="s">
        <v>12</v>
      </c>
      <c r="C2" s="13" t="s">
        <v>13</v>
      </c>
      <c r="D2" s="13" t="s">
        <v>14</v>
      </c>
      <c r="E2" s="13" t="s">
        <v>15</v>
      </c>
      <c r="F2" s="13" t="s">
        <v>16</v>
      </c>
      <c r="G2" s="13" t="s">
        <v>17</v>
      </c>
      <c r="H2" s="13" t="s">
        <v>18</v>
      </c>
      <c r="I2" s="13" t="s">
        <v>19</v>
      </c>
      <c r="J2" s="13" t="s">
        <v>20</v>
      </c>
      <c r="K2" s="13" t="s">
        <v>21</v>
      </c>
      <c r="L2" s="13" t="s">
        <v>22</v>
      </c>
      <c r="M2" s="13" t="s">
        <v>23</v>
      </c>
      <c r="N2" s="22" t="s">
        <v>24</v>
      </c>
      <c r="O2" s="13" t="s">
        <v>12</v>
      </c>
      <c r="P2" s="13" t="s">
        <v>13</v>
      </c>
      <c r="Q2" s="13" t="s">
        <v>14</v>
      </c>
      <c r="R2" s="13" t="s">
        <v>15</v>
      </c>
      <c r="S2" s="13" t="s">
        <v>16</v>
      </c>
      <c r="T2" s="13" t="s">
        <v>17</v>
      </c>
      <c r="U2" s="13" t="s">
        <v>18</v>
      </c>
      <c r="V2" s="13" t="s">
        <v>19</v>
      </c>
      <c r="W2" s="13" t="s">
        <v>20</v>
      </c>
      <c r="X2" s="13" t="s">
        <v>21</v>
      </c>
      <c r="Y2" s="13" t="s">
        <v>22</v>
      </c>
      <c r="Z2" s="13" t="s">
        <v>23</v>
      </c>
      <c r="AA2" s="13" t="s">
        <v>24</v>
      </c>
    </row>
    <row r="3" spans="1:27" x14ac:dyDescent="0.4">
      <c r="A3" s="13">
        <v>2010</v>
      </c>
      <c r="B3" s="13">
        <v>0.27750898165878402</v>
      </c>
      <c r="C3" s="13">
        <v>0</v>
      </c>
      <c r="D3" s="13">
        <v>7.9438365307484604E-2</v>
      </c>
      <c r="E3" s="13">
        <v>0</v>
      </c>
      <c r="F3" s="13">
        <v>0.29067070925143701</v>
      </c>
      <c r="G3" s="13">
        <v>0</v>
      </c>
      <c r="H3" s="13">
        <v>0.25213377269908099</v>
      </c>
      <c r="I3" s="13">
        <v>1.8028050243053699E-2</v>
      </c>
      <c r="J3" s="13">
        <v>0</v>
      </c>
      <c r="K3" s="13">
        <v>7.3305381647236698E-2</v>
      </c>
      <c r="L3" s="13">
        <v>2.3023838245289602E-3</v>
      </c>
      <c r="M3" s="13">
        <v>3.5130598173663801E-3</v>
      </c>
      <c r="N3" s="22">
        <v>3.0992955510281599E-3</v>
      </c>
      <c r="O3" s="13">
        <v>0.27750898165878402</v>
      </c>
      <c r="P3" s="13">
        <v>0</v>
      </c>
      <c r="Q3" s="13">
        <v>7.9438365307484604E-2</v>
      </c>
      <c r="R3" s="13">
        <v>0</v>
      </c>
      <c r="S3" s="13">
        <v>0.29067070925143701</v>
      </c>
      <c r="T3" s="13">
        <v>0</v>
      </c>
      <c r="U3" s="13">
        <v>0.25213377269908099</v>
      </c>
      <c r="V3" s="13">
        <v>1.8028050243053699E-2</v>
      </c>
      <c r="W3" s="13">
        <v>0</v>
      </c>
      <c r="X3" s="13">
        <v>7.3305381647236698E-2</v>
      </c>
      <c r="Y3" s="13">
        <v>2.3023838245289602E-3</v>
      </c>
      <c r="Z3" s="13">
        <v>3.5130598173663801E-3</v>
      </c>
      <c r="AA3" s="13">
        <v>3.0992955510281599E-3</v>
      </c>
    </row>
    <row r="4" spans="1:27" x14ac:dyDescent="0.4">
      <c r="A4" s="13">
        <v>2011</v>
      </c>
      <c r="B4" s="13">
        <v>0.27951403156744897</v>
      </c>
      <c r="C4" s="13">
        <v>0</v>
      </c>
      <c r="D4" s="13">
        <v>0.13873942588353499</v>
      </c>
      <c r="E4" s="13">
        <v>0</v>
      </c>
      <c r="F4" s="13">
        <v>0.378150073272013</v>
      </c>
      <c r="G4" s="13">
        <v>0</v>
      </c>
      <c r="H4" s="13">
        <v>9.3966393678015001E-2</v>
      </c>
      <c r="I4" s="13">
        <v>1.9959351808161201E-2</v>
      </c>
      <c r="J4" s="13">
        <v>0</v>
      </c>
      <c r="K4" s="13">
        <v>7.8413520094630304E-2</v>
      </c>
      <c r="L4" s="13">
        <v>2.4710259282275898E-3</v>
      </c>
      <c r="M4" s="13">
        <v>4.3178315547056098E-3</v>
      </c>
      <c r="N4" s="22">
        <v>4.4683462132635698E-3</v>
      </c>
      <c r="O4" s="13">
        <v>0.27951403156744897</v>
      </c>
      <c r="P4" s="13">
        <v>0</v>
      </c>
      <c r="Q4" s="13">
        <v>0.13873942588353499</v>
      </c>
      <c r="R4" s="13">
        <v>0</v>
      </c>
      <c r="S4" s="13">
        <v>0.378150073272013</v>
      </c>
      <c r="T4" s="13">
        <v>0</v>
      </c>
      <c r="U4" s="13">
        <v>9.3966393678015001E-2</v>
      </c>
      <c r="V4" s="13">
        <v>1.9959351808161201E-2</v>
      </c>
      <c r="W4" s="13">
        <v>0</v>
      </c>
      <c r="X4" s="13">
        <v>7.8413520094630304E-2</v>
      </c>
      <c r="Y4" s="13">
        <v>2.4710259282275898E-3</v>
      </c>
      <c r="Z4" s="13">
        <v>4.3178315547056098E-3</v>
      </c>
      <c r="AA4" s="13">
        <v>4.4683462132635698E-3</v>
      </c>
    </row>
    <row r="5" spans="1:27" x14ac:dyDescent="0.4">
      <c r="A5" s="13">
        <v>2012</v>
      </c>
      <c r="B5" s="13">
        <v>0.30903688541811603</v>
      </c>
      <c r="C5" s="13">
        <v>0</v>
      </c>
      <c r="D5" s="13">
        <v>0.16871896917671</v>
      </c>
      <c r="E5" s="13">
        <v>0</v>
      </c>
      <c r="F5" s="13">
        <v>0.40173366414202499</v>
      </c>
      <c r="G5" s="13">
        <v>0</v>
      </c>
      <c r="H5" s="13">
        <v>1.48835897660963E-2</v>
      </c>
      <c r="I5" s="13">
        <v>2.10362952663667E-2</v>
      </c>
      <c r="J5" s="13">
        <v>0</v>
      </c>
      <c r="K5" s="13">
        <v>7.1461587377475794E-2</v>
      </c>
      <c r="L5" s="13">
        <v>2.4362435347101701E-3</v>
      </c>
      <c r="M5" s="13">
        <v>4.5176489923065503E-3</v>
      </c>
      <c r="N5" s="22">
        <v>6.1751163261933098E-3</v>
      </c>
      <c r="O5" s="13">
        <v>0.30903688541811603</v>
      </c>
      <c r="P5" s="13">
        <v>0</v>
      </c>
      <c r="Q5" s="13">
        <v>0.16871896917671</v>
      </c>
      <c r="R5" s="13">
        <v>0</v>
      </c>
      <c r="S5" s="13">
        <v>0.40173366414202499</v>
      </c>
      <c r="T5" s="13">
        <v>0</v>
      </c>
      <c r="U5" s="13">
        <v>1.48835897660963E-2</v>
      </c>
      <c r="V5" s="13">
        <v>2.10362952663667E-2</v>
      </c>
      <c r="W5" s="13">
        <v>0</v>
      </c>
      <c r="X5" s="13">
        <v>7.1461587377475794E-2</v>
      </c>
      <c r="Y5" s="13">
        <v>2.4362435347101701E-3</v>
      </c>
      <c r="Z5" s="13">
        <v>4.5176489923065503E-3</v>
      </c>
      <c r="AA5" s="13">
        <v>6.1751163261933098E-3</v>
      </c>
    </row>
    <row r="6" spans="1:27" x14ac:dyDescent="0.4">
      <c r="A6" s="13">
        <v>2013</v>
      </c>
      <c r="B6" s="13">
        <v>0.32857950846391998</v>
      </c>
      <c r="C6" s="13">
        <v>0</v>
      </c>
      <c r="D6" s="13">
        <v>0.13745475956747499</v>
      </c>
      <c r="E6" s="13">
        <v>0</v>
      </c>
      <c r="F6" s="13">
        <v>0.41016784815745899</v>
      </c>
      <c r="G6" s="13">
        <v>0</v>
      </c>
      <c r="H6" s="13">
        <v>8.6399126257142994E-3</v>
      </c>
      <c r="I6" s="13">
        <v>2.2230849029530601E-2</v>
      </c>
      <c r="J6" s="13">
        <v>0</v>
      </c>
      <c r="K6" s="13">
        <v>7.3731340788504601E-2</v>
      </c>
      <c r="L6" s="13">
        <v>2.4174666843743199E-3</v>
      </c>
      <c r="M6" s="13">
        <v>4.8172876265269397E-3</v>
      </c>
      <c r="N6" s="22">
        <v>1.19610270564952E-2</v>
      </c>
      <c r="O6" s="13">
        <v>0.32857950846391998</v>
      </c>
      <c r="P6" s="13">
        <v>0</v>
      </c>
      <c r="Q6" s="13">
        <v>0.13745475956747499</v>
      </c>
      <c r="R6" s="13">
        <v>0</v>
      </c>
      <c r="S6" s="13">
        <v>0.41016784815745899</v>
      </c>
      <c r="T6" s="13">
        <v>0</v>
      </c>
      <c r="U6" s="13">
        <v>8.6399126257142994E-3</v>
      </c>
      <c r="V6" s="13">
        <v>2.2230849029530601E-2</v>
      </c>
      <c r="W6" s="13">
        <v>0</v>
      </c>
      <c r="X6" s="13">
        <v>7.3731340788504601E-2</v>
      </c>
      <c r="Y6" s="13">
        <v>2.4174666843743199E-3</v>
      </c>
      <c r="Z6" s="13">
        <v>4.8172876265269397E-3</v>
      </c>
      <c r="AA6" s="13">
        <v>1.19610270564952E-2</v>
      </c>
    </row>
    <row r="7" spans="1:27" x14ac:dyDescent="0.4">
      <c r="A7" s="13">
        <v>2014</v>
      </c>
      <c r="B7" s="13">
        <v>0.33432608098043298</v>
      </c>
      <c r="C7" s="13">
        <v>0</v>
      </c>
      <c r="D7" s="13">
        <v>0.101734914500362</v>
      </c>
      <c r="E7" s="13">
        <v>0</v>
      </c>
      <c r="F7" s="13">
        <v>0.43159505788597102</v>
      </c>
      <c r="G7" s="13">
        <v>0</v>
      </c>
      <c r="H7" s="13">
        <v>0</v>
      </c>
      <c r="I7" s="13">
        <v>2.36005064249575E-2</v>
      </c>
      <c r="J7" s="13">
        <v>0</v>
      </c>
      <c r="K7" s="13">
        <v>7.9456591942668603E-2</v>
      </c>
      <c r="L7" s="13">
        <v>2.4921739080806401E-3</v>
      </c>
      <c r="M7" s="13">
        <v>4.9624699536094203E-3</v>
      </c>
      <c r="N7" s="22">
        <v>2.1832204403918601E-2</v>
      </c>
      <c r="O7" s="13">
        <v>0.33432608098043298</v>
      </c>
      <c r="P7" s="13">
        <v>0</v>
      </c>
      <c r="Q7" s="13">
        <v>0.101734914500362</v>
      </c>
      <c r="R7" s="13">
        <v>0</v>
      </c>
      <c r="S7" s="13">
        <v>0.43159505788597102</v>
      </c>
      <c r="T7" s="13">
        <v>0</v>
      </c>
      <c r="U7" s="13">
        <v>0</v>
      </c>
      <c r="V7" s="13">
        <v>2.36005064249575E-2</v>
      </c>
      <c r="W7" s="13">
        <v>0</v>
      </c>
      <c r="X7" s="13">
        <v>7.9456591942668603E-2</v>
      </c>
      <c r="Y7" s="13">
        <v>2.4921739080806401E-3</v>
      </c>
      <c r="Z7" s="13">
        <v>4.9624699536094203E-3</v>
      </c>
      <c r="AA7" s="13">
        <v>2.1832204403918601E-2</v>
      </c>
    </row>
    <row r="8" spans="1:27" x14ac:dyDescent="0.4">
      <c r="A8" s="13">
        <v>2015</v>
      </c>
      <c r="B8" s="13">
        <v>0.34167350366488902</v>
      </c>
      <c r="C8" s="13">
        <v>0</v>
      </c>
      <c r="D8" s="13">
        <v>8.8485591993746102E-2</v>
      </c>
      <c r="E8" s="13">
        <v>0</v>
      </c>
      <c r="F8" s="13">
        <v>0.41050917576761398</v>
      </c>
      <c r="G8" s="13">
        <v>0</v>
      </c>
      <c r="H8" s="13">
        <v>9.1302951261232699E-3</v>
      </c>
      <c r="I8" s="13">
        <v>2.4333586173267599E-2</v>
      </c>
      <c r="J8" s="13">
        <v>0</v>
      </c>
      <c r="K8" s="13">
        <v>8.4286643085472804E-2</v>
      </c>
      <c r="L8" s="13">
        <v>2.5106618472279202E-3</v>
      </c>
      <c r="M8" s="13">
        <v>5.3986485963513596E-3</v>
      </c>
      <c r="N8" s="22">
        <v>3.3671893745307602E-2</v>
      </c>
      <c r="O8" s="13">
        <v>0.34167350366488902</v>
      </c>
      <c r="P8" s="13">
        <v>0</v>
      </c>
      <c r="Q8" s="13">
        <v>8.8485591993746102E-2</v>
      </c>
      <c r="R8" s="13">
        <v>0</v>
      </c>
      <c r="S8" s="13">
        <v>0.41050917576761398</v>
      </c>
      <c r="T8" s="13">
        <v>0</v>
      </c>
      <c r="U8" s="13">
        <v>9.1302951261232699E-3</v>
      </c>
      <c r="V8" s="13">
        <v>2.4333586173267599E-2</v>
      </c>
      <c r="W8" s="13">
        <v>0</v>
      </c>
      <c r="X8" s="13">
        <v>8.4286643085472804E-2</v>
      </c>
      <c r="Y8" s="13">
        <v>2.5106618472279202E-3</v>
      </c>
      <c r="Z8" s="13">
        <v>5.3986485963513596E-3</v>
      </c>
      <c r="AA8" s="13">
        <v>3.3671893745307602E-2</v>
      </c>
    </row>
    <row r="9" spans="1:27" x14ac:dyDescent="0.4">
      <c r="A9" s="13">
        <v>2016</v>
      </c>
      <c r="B9" s="13">
        <v>0.33067558118372797</v>
      </c>
      <c r="C9" s="13">
        <v>0</v>
      </c>
      <c r="D9" s="13">
        <v>7.0548568472878104E-2</v>
      </c>
      <c r="E9" s="13">
        <v>0</v>
      </c>
      <c r="F9" s="13">
        <v>0.42080958629871901</v>
      </c>
      <c r="G9" s="13">
        <v>0</v>
      </c>
      <c r="H9" s="13">
        <v>1.72990162741022E-2</v>
      </c>
      <c r="I9" s="13">
        <v>3.2396862038908403E-2</v>
      </c>
      <c r="J9" s="13">
        <v>0</v>
      </c>
      <c r="K9" s="13">
        <v>7.6135786741252306E-2</v>
      </c>
      <c r="L9" s="13">
        <v>2.3956168162530302E-3</v>
      </c>
      <c r="M9" s="13">
        <v>5.90618684087012E-3</v>
      </c>
      <c r="N9" s="22">
        <v>4.3832795333288599E-2</v>
      </c>
      <c r="O9" s="13">
        <v>0.33067558118372797</v>
      </c>
      <c r="P9" s="13">
        <v>0</v>
      </c>
      <c r="Q9" s="13">
        <v>7.0548568472878104E-2</v>
      </c>
      <c r="R9" s="13">
        <v>0</v>
      </c>
      <c r="S9" s="13">
        <v>0.42080958629871901</v>
      </c>
      <c r="T9" s="13">
        <v>0</v>
      </c>
      <c r="U9" s="13">
        <v>1.72990162741022E-2</v>
      </c>
      <c r="V9" s="13">
        <v>3.2396862038908403E-2</v>
      </c>
      <c r="W9" s="13">
        <v>0</v>
      </c>
      <c r="X9" s="13">
        <v>7.6135786741252306E-2</v>
      </c>
      <c r="Y9" s="13">
        <v>2.3956168162530302E-3</v>
      </c>
      <c r="Z9" s="13">
        <v>5.90618684087012E-3</v>
      </c>
      <c r="AA9" s="13">
        <v>4.3832795333288599E-2</v>
      </c>
    </row>
    <row r="10" spans="1:27" x14ac:dyDescent="0.4">
      <c r="A10" s="13">
        <v>2017</v>
      </c>
      <c r="B10" s="13">
        <v>0.331369893457585</v>
      </c>
      <c r="C10" s="13">
        <v>0</v>
      </c>
      <c r="D10" s="13">
        <v>5.7752105110198897E-2</v>
      </c>
      <c r="E10" s="13">
        <v>0</v>
      </c>
      <c r="F10" s="13">
        <v>0.40393232495721398</v>
      </c>
      <c r="G10" s="13">
        <v>0</v>
      </c>
      <c r="H10" s="13">
        <v>3.1258013474984699E-2</v>
      </c>
      <c r="I10" s="13">
        <v>3.5304877701312701E-2</v>
      </c>
      <c r="J10" s="13">
        <v>0</v>
      </c>
      <c r="K10" s="13">
        <v>7.9583897640263093E-2</v>
      </c>
      <c r="L10" s="13">
        <v>2.3335239155334599E-3</v>
      </c>
      <c r="M10" s="13">
        <v>6.1638462400537899E-3</v>
      </c>
      <c r="N10" s="22">
        <v>5.2301517502854E-2</v>
      </c>
      <c r="O10" s="13">
        <v>0.331369893457585</v>
      </c>
      <c r="P10" s="13">
        <v>0</v>
      </c>
      <c r="Q10" s="13">
        <v>5.7752105110198897E-2</v>
      </c>
      <c r="R10" s="13">
        <v>0</v>
      </c>
      <c r="S10" s="13">
        <v>0.40393232495721398</v>
      </c>
      <c r="T10" s="13">
        <v>0</v>
      </c>
      <c r="U10" s="13">
        <v>3.1258013474984699E-2</v>
      </c>
      <c r="V10" s="13">
        <v>3.5304877701312701E-2</v>
      </c>
      <c r="W10" s="13">
        <v>0</v>
      </c>
      <c r="X10" s="13">
        <v>7.9583897640263093E-2</v>
      </c>
      <c r="Y10" s="13">
        <v>2.3335239155334599E-3</v>
      </c>
      <c r="Z10" s="13">
        <v>6.1638462400537899E-3</v>
      </c>
      <c r="AA10" s="13">
        <v>5.2301517502854E-2</v>
      </c>
    </row>
    <row r="11" spans="1:27" x14ac:dyDescent="0.4">
      <c r="A11" s="13">
        <v>2018</v>
      </c>
      <c r="B11" s="13">
        <v>0.31915424532874198</v>
      </c>
      <c r="C11" s="13">
        <v>0</v>
      </c>
      <c r="D11" s="13">
        <v>4.37033390053524E-2</v>
      </c>
      <c r="E11" s="13">
        <v>0</v>
      </c>
      <c r="F11" s="13">
        <v>0.38964851716529603</v>
      </c>
      <c r="G11" s="13">
        <v>0</v>
      </c>
      <c r="H11" s="13">
        <v>6.2314471710444901E-2</v>
      </c>
      <c r="I11" s="13">
        <v>3.7725165241943803E-2</v>
      </c>
      <c r="J11" s="13">
        <v>0</v>
      </c>
      <c r="K11" s="13">
        <v>7.7707621331782398E-2</v>
      </c>
      <c r="L11" s="13">
        <v>2.4223648384722198E-3</v>
      </c>
      <c r="M11" s="13">
        <v>7.17975885761121E-3</v>
      </c>
      <c r="N11" s="22">
        <v>6.01445165203554E-2</v>
      </c>
      <c r="O11" s="13">
        <v>0.31915424532874198</v>
      </c>
      <c r="P11" s="13">
        <v>0</v>
      </c>
      <c r="Q11" s="13">
        <v>4.37033390053524E-2</v>
      </c>
      <c r="R11" s="13">
        <v>0</v>
      </c>
      <c r="S11" s="13">
        <v>0.38964851716529603</v>
      </c>
      <c r="T11" s="13">
        <v>0</v>
      </c>
      <c r="U11" s="13">
        <v>6.2314471710444901E-2</v>
      </c>
      <c r="V11" s="13">
        <v>3.7725165241943803E-2</v>
      </c>
      <c r="W11" s="13">
        <v>0</v>
      </c>
      <c r="X11" s="13">
        <v>7.7707621331782398E-2</v>
      </c>
      <c r="Y11" s="13">
        <v>2.4223648384722198E-3</v>
      </c>
      <c r="Z11" s="13">
        <v>7.17975885761121E-3</v>
      </c>
      <c r="AA11" s="13">
        <v>6.01445165203554E-2</v>
      </c>
    </row>
    <row r="12" spans="1:27" x14ac:dyDescent="0.4">
      <c r="A12" s="13">
        <v>2019</v>
      </c>
      <c r="B12" s="13">
        <v>0.32243884112448101</v>
      </c>
      <c r="C12" s="13">
        <v>0</v>
      </c>
      <c r="D12" s="13">
        <v>3.4335153300247202E-2</v>
      </c>
      <c r="E12" s="13">
        <v>0</v>
      </c>
      <c r="F12" s="13">
        <v>0.381051176338918</v>
      </c>
      <c r="G12" s="13">
        <v>0</v>
      </c>
      <c r="H12" s="13">
        <v>6.2890917356015694E-2</v>
      </c>
      <c r="I12" s="13">
        <v>4.1670569882686602E-2</v>
      </c>
      <c r="J12" s="13">
        <v>0</v>
      </c>
      <c r="K12" s="13">
        <v>7.8879147557342794E-2</v>
      </c>
      <c r="L12" s="13">
        <v>2.8073573074613401E-3</v>
      </c>
      <c r="M12" s="13">
        <v>7.5109380438823396E-3</v>
      </c>
      <c r="N12" s="22">
        <v>6.8415899088964699E-2</v>
      </c>
      <c r="O12" s="13">
        <v>0.32243884112448101</v>
      </c>
      <c r="P12" s="13">
        <v>0</v>
      </c>
      <c r="Q12" s="13">
        <v>3.4335153300247202E-2</v>
      </c>
      <c r="R12" s="13">
        <v>0</v>
      </c>
      <c r="S12" s="13">
        <v>0.381051176338918</v>
      </c>
      <c r="T12" s="13">
        <v>0</v>
      </c>
      <c r="U12" s="13">
        <v>6.2890917356015694E-2</v>
      </c>
      <c r="V12" s="13">
        <v>4.1670569882686602E-2</v>
      </c>
      <c r="W12" s="13">
        <v>0</v>
      </c>
      <c r="X12" s="13">
        <v>7.8879147557342794E-2</v>
      </c>
      <c r="Y12" s="13">
        <v>2.8073573074613401E-3</v>
      </c>
      <c r="Z12" s="13">
        <v>7.5109380438823396E-3</v>
      </c>
      <c r="AA12" s="13">
        <v>6.8415899088964699E-2</v>
      </c>
    </row>
    <row r="13" spans="1:27" x14ac:dyDescent="0.4">
      <c r="A13" s="13">
        <v>2020</v>
      </c>
      <c r="B13" s="13">
        <v>0.31342698378940598</v>
      </c>
      <c r="C13" s="13">
        <v>0</v>
      </c>
      <c r="D13" s="13">
        <v>3.2137957866366203E-2</v>
      </c>
      <c r="E13" s="13">
        <v>0</v>
      </c>
      <c r="F13" s="13">
        <v>0.39794119514700199</v>
      </c>
      <c r="G13" s="13">
        <v>0</v>
      </c>
      <c r="H13" s="13">
        <v>3.9059436827267403E-2</v>
      </c>
      <c r="I13" s="13">
        <v>4.6230883282315102E-2</v>
      </c>
      <c r="J13" s="13">
        <v>0</v>
      </c>
      <c r="K13" s="13">
        <v>7.9432210932247699E-2</v>
      </c>
      <c r="L13" s="13">
        <v>3.01573686486334E-3</v>
      </c>
      <c r="M13" s="13">
        <v>9.0411629939251906E-3</v>
      </c>
      <c r="N13" s="22">
        <v>7.9714432296606602E-2</v>
      </c>
      <c r="O13" s="13">
        <v>0.31342698378940598</v>
      </c>
      <c r="P13" s="13">
        <v>0</v>
      </c>
      <c r="Q13" s="13">
        <v>3.2137957866366203E-2</v>
      </c>
      <c r="R13" s="13">
        <v>0</v>
      </c>
      <c r="S13" s="13">
        <v>0.39794119514700199</v>
      </c>
      <c r="T13" s="13">
        <v>0</v>
      </c>
      <c r="U13" s="13">
        <v>3.9059436827267403E-2</v>
      </c>
      <c r="V13" s="13">
        <v>4.6230883282315102E-2</v>
      </c>
      <c r="W13" s="13">
        <v>0</v>
      </c>
      <c r="X13" s="13">
        <v>7.9432210932247699E-2</v>
      </c>
      <c r="Y13" s="13">
        <v>3.01573686486334E-3</v>
      </c>
      <c r="Z13" s="13">
        <v>9.0411629939251906E-3</v>
      </c>
      <c r="AA13" s="13">
        <v>7.9714432296606602E-2</v>
      </c>
    </row>
    <row r="14" spans="1:27" x14ac:dyDescent="0.4">
      <c r="A14" s="13">
        <v>2021</v>
      </c>
      <c r="B14" s="14">
        <f>_xlfn.FORECAST.LINEAR($A14,B$45:B$46,$A$45:$A$46)</f>
        <v>0.30297941766309222</v>
      </c>
      <c r="C14" s="14">
        <f>_xlfn.FORECAST.LINEAR($A14,C$45:C$46,$A$45:$A$46)</f>
        <v>0</v>
      </c>
      <c r="D14" s="14">
        <f t="shared" ref="D14:P29" si="0">_xlfn.FORECAST.LINEAR($A14,D$45:D$46,$A$45:$A$46)</f>
        <v>3.1066692604154067E-2</v>
      </c>
      <c r="E14" s="14">
        <f t="shared" si="0"/>
        <v>0</v>
      </c>
      <c r="F14" s="14">
        <f t="shared" si="0"/>
        <v>0.38467648864210346</v>
      </c>
      <c r="G14" s="14">
        <f t="shared" si="0"/>
        <v>1.6666666666664831E-3</v>
      </c>
      <c r="H14" s="14">
        <f t="shared" si="0"/>
        <v>3.7757455599691792E-2</v>
      </c>
      <c r="I14" s="14">
        <f t="shared" si="0"/>
        <v>4.4689853839571025E-2</v>
      </c>
      <c r="J14" s="14">
        <f t="shared" si="0"/>
        <v>1.5000000000000568E-2</v>
      </c>
      <c r="K14" s="14">
        <f t="shared" si="0"/>
        <v>7.7617803901172788E-2</v>
      </c>
      <c r="L14" s="14">
        <f t="shared" si="0"/>
        <v>3.7485456360344394E-3</v>
      </c>
      <c r="M14" s="14">
        <f t="shared" si="0"/>
        <v>1.5406457560795062E-2</v>
      </c>
      <c r="N14" s="24">
        <f t="shared" si="0"/>
        <v>8.5390617886719866E-2</v>
      </c>
      <c r="O14" s="14">
        <f>_xlfn.FORECAST.LINEAR($A14,O$45:O$46,$A$45:$A$46)</f>
        <v>0.30297941766309222</v>
      </c>
      <c r="P14" s="14">
        <f>_xlfn.FORECAST.LINEAR($A14,P$45:P$46,$A$45:$A$46)</f>
        <v>0</v>
      </c>
      <c r="Q14" s="14">
        <f t="shared" ref="Q14:AA29" si="1">_xlfn.FORECAST.LINEAR($A14,Q$45:Q$46,$A$45:$A$46)</f>
        <v>3.1066692604154067E-2</v>
      </c>
      <c r="R14" s="14">
        <f t="shared" si="1"/>
        <v>0</v>
      </c>
      <c r="S14" s="14">
        <f t="shared" si="1"/>
        <v>0.38467648864210346</v>
      </c>
      <c r="T14" s="14">
        <f t="shared" si="1"/>
        <v>1.6666666666664831E-3</v>
      </c>
      <c r="U14" s="14">
        <f t="shared" si="1"/>
        <v>3.7757455599691792E-2</v>
      </c>
      <c r="V14" s="14">
        <f t="shared" si="1"/>
        <v>4.4689853839571025E-2</v>
      </c>
      <c r="W14" s="14">
        <f t="shared" si="1"/>
        <v>3.3333333333329662E-3</v>
      </c>
      <c r="X14" s="14">
        <f t="shared" si="1"/>
        <v>7.7617803901172788E-2</v>
      </c>
      <c r="Y14" s="14">
        <f t="shared" si="1"/>
        <v>3.7485456360344394E-3</v>
      </c>
      <c r="Z14" s="14">
        <f t="shared" si="1"/>
        <v>2.2073124227460994E-2</v>
      </c>
      <c r="AA14" s="14">
        <f t="shared" si="1"/>
        <v>9.0390617886715319E-2</v>
      </c>
    </row>
    <row r="15" spans="1:27" x14ac:dyDescent="0.4">
      <c r="A15" s="13">
        <v>2022</v>
      </c>
      <c r="B15" s="14">
        <f t="shared" ref="B15:Q43" si="2">_xlfn.FORECAST.LINEAR($A15,B$45:B$46,$A$45:$A$46)</f>
        <v>0.29253185153677919</v>
      </c>
      <c r="C15" s="14">
        <f t="shared" si="2"/>
        <v>0</v>
      </c>
      <c r="D15" s="14">
        <f t="shared" si="0"/>
        <v>2.9995427341941827E-2</v>
      </c>
      <c r="E15" s="14">
        <f t="shared" si="0"/>
        <v>0</v>
      </c>
      <c r="F15" s="14">
        <f t="shared" si="0"/>
        <v>0.37141178213720139</v>
      </c>
      <c r="G15" s="14">
        <f t="shared" si="0"/>
        <v>3.3333333333329662E-3</v>
      </c>
      <c r="H15" s="14">
        <f t="shared" si="0"/>
        <v>3.6455474372116381E-2</v>
      </c>
      <c r="I15" s="14">
        <f t="shared" si="0"/>
        <v>4.3148824396827212E-2</v>
      </c>
      <c r="J15" s="14">
        <f t="shared" si="0"/>
        <v>3.0000000000001137E-2</v>
      </c>
      <c r="K15" s="14">
        <f t="shared" si="0"/>
        <v>7.5803396870098183E-2</v>
      </c>
      <c r="L15" s="14">
        <f t="shared" si="0"/>
        <v>4.4813544072057621E-3</v>
      </c>
      <c r="M15" s="14">
        <f t="shared" si="0"/>
        <v>2.1771752127664357E-2</v>
      </c>
      <c r="N15" s="24">
        <f t="shared" si="0"/>
        <v>9.1066803476833158E-2</v>
      </c>
      <c r="O15" s="14">
        <f t="shared" si="0"/>
        <v>0.29253185153677919</v>
      </c>
      <c r="P15" s="14">
        <f t="shared" si="0"/>
        <v>0</v>
      </c>
      <c r="Q15" s="14">
        <f t="shared" si="1"/>
        <v>2.9995427341941827E-2</v>
      </c>
      <c r="R15" s="14">
        <f t="shared" si="1"/>
        <v>0</v>
      </c>
      <c r="S15" s="14">
        <f t="shared" si="1"/>
        <v>0.37141178213720139</v>
      </c>
      <c r="T15" s="14">
        <f t="shared" si="1"/>
        <v>3.3333333333329662E-3</v>
      </c>
      <c r="U15" s="14">
        <f t="shared" si="1"/>
        <v>3.6455474372116381E-2</v>
      </c>
      <c r="V15" s="14">
        <f t="shared" si="1"/>
        <v>4.3148824396827212E-2</v>
      </c>
      <c r="W15" s="14">
        <f t="shared" si="1"/>
        <v>6.6666666666659324E-3</v>
      </c>
      <c r="X15" s="14">
        <f t="shared" si="1"/>
        <v>7.5803396870098183E-2</v>
      </c>
      <c r="Y15" s="14">
        <f t="shared" si="1"/>
        <v>4.4813544072057621E-3</v>
      </c>
      <c r="Z15" s="14">
        <f t="shared" si="1"/>
        <v>3.5105085460997998E-2</v>
      </c>
      <c r="AA15" s="14">
        <f t="shared" si="1"/>
        <v>0.10106680347682939</v>
      </c>
    </row>
    <row r="16" spans="1:27" x14ac:dyDescent="0.4">
      <c r="A16" s="13">
        <v>2023</v>
      </c>
      <c r="B16" s="14">
        <f t="shared" si="2"/>
        <v>0.28208428541046615</v>
      </c>
      <c r="C16" s="14">
        <f t="shared" si="2"/>
        <v>0</v>
      </c>
      <c r="D16" s="14">
        <f t="shared" si="0"/>
        <v>2.8924162079729587E-2</v>
      </c>
      <c r="E16" s="14">
        <f t="shared" si="0"/>
        <v>0</v>
      </c>
      <c r="F16" s="14">
        <f t="shared" si="0"/>
        <v>0.35814707563230286</v>
      </c>
      <c r="G16" s="14">
        <f t="shared" si="0"/>
        <v>4.9999999999998934E-3</v>
      </c>
      <c r="H16" s="14">
        <f t="shared" si="0"/>
        <v>3.515349314454097E-2</v>
      </c>
      <c r="I16" s="14">
        <f t="shared" si="0"/>
        <v>4.1607794954083399E-2</v>
      </c>
      <c r="J16" s="14">
        <f t="shared" si="0"/>
        <v>4.5000000000001705E-2</v>
      </c>
      <c r="K16" s="14">
        <f t="shared" si="0"/>
        <v>7.3988989839023134E-2</v>
      </c>
      <c r="L16" s="14">
        <f t="shared" si="0"/>
        <v>5.2141631783768627E-3</v>
      </c>
      <c r="M16" s="14">
        <f t="shared" si="0"/>
        <v>2.8137046694533652E-2</v>
      </c>
      <c r="N16" s="24">
        <f t="shared" si="0"/>
        <v>9.674298906694645E-2</v>
      </c>
      <c r="O16" s="14">
        <f t="shared" si="0"/>
        <v>0.28208428541046615</v>
      </c>
      <c r="P16" s="14">
        <f t="shared" si="0"/>
        <v>0</v>
      </c>
      <c r="Q16" s="14">
        <f t="shared" si="1"/>
        <v>2.8924162079729587E-2</v>
      </c>
      <c r="R16" s="14">
        <f t="shared" si="1"/>
        <v>0</v>
      </c>
      <c r="S16" s="14">
        <f t="shared" si="1"/>
        <v>0.35814707563230286</v>
      </c>
      <c r="T16" s="14">
        <f t="shared" si="1"/>
        <v>4.9999999999998934E-3</v>
      </c>
      <c r="U16" s="14">
        <f t="shared" si="1"/>
        <v>3.515349314454097E-2</v>
      </c>
      <c r="V16" s="14">
        <f t="shared" si="1"/>
        <v>4.1607794954083399E-2</v>
      </c>
      <c r="W16" s="14">
        <f t="shared" si="1"/>
        <v>9.9999999999997868E-3</v>
      </c>
      <c r="X16" s="14">
        <f t="shared" si="1"/>
        <v>7.3988989839023134E-2</v>
      </c>
      <c r="Y16" s="14">
        <f t="shared" si="1"/>
        <v>5.2141631783768627E-3</v>
      </c>
      <c r="Z16" s="14">
        <f t="shared" si="1"/>
        <v>4.8137046694531449E-2</v>
      </c>
      <c r="AA16" s="14">
        <f t="shared" si="1"/>
        <v>0.11174298906694347</v>
      </c>
    </row>
    <row r="17" spans="1:27" x14ac:dyDescent="0.4">
      <c r="A17" s="13">
        <v>2024</v>
      </c>
      <c r="B17" s="14">
        <f t="shared" si="2"/>
        <v>0.27163671928414956</v>
      </c>
      <c r="C17" s="14">
        <f t="shared" si="2"/>
        <v>0</v>
      </c>
      <c r="D17" s="14">
        <f t="shared" si="0"/>
        <v>2.7852896817517347E-2</v>
      </c>
      <c r="E17" s="14">
        <f t="shared" si="0"/>
        <v>0</v>
      </c>
      <c r="F17" s="14">
        <f t="shared" si="0"/>
        <v>0.34488236912740078</v>
      </c>
      <c r="G17" s="14">
        <f t="shared" si="0"/>
        <v>6.6666666666663765E-3</v>
      </c>
      <c r="H17" s="14">
        <f t="shared" si="0"/>
        <v>3.3851511916965116E-2</v>
      </c>
      <c r="I17" s="14">
        <f t="shared" si="0"/>
        <v>4.0066765511339586E-2</v>
      </c>
      <c r="J17" s="14">
        <f t="shared" si="0"/>
        <v>6.0000000000002274E-2</v>
      </c>
      <c r="K17" s="14">
        <f t="shared" si="0"/>
        <v>7.2174582807948084E-2</v>
      </c>
      <c r="L17" s="14">
        <f t="shared" si="0"/>
        <v>5.9469719495481854E-3</v>
      </c>
      <c r="M17" s="14">
        <f t="shared" si="0"/>
        <v>3.4502341261402947E-2</v>
      </c>
      <c r="N17" s="24">
        <f t="shared" si="0"/>
        <v>0.10241917465705797</v>
      </c>
      <c r="O17" s="14">
        <f t="shared" si="0"/>
        <v>0.27163671928414956</v>
      </c>
      <c r="P17" s="14">
        <f t="shared" si="0"/>
        <v>0</v>
      </c>
      <c r="Q17" s="14">
        <f t="shared" si="1"/>
        <v>2.7852896817517347E-2</v>
      </c>
      <c r="R17" s="14">
        <f t="shared" si="1"/>
        <v>0</v>
      </c>
      <c r="S17" s="14">
        <f t="shared" si="1"/>
        <v>0.34488236912740078</v>
      </c>
      <c r="T17" s="14">
        <f t="shared" si="1"/>
        <v>6.6666666666663765E-3</v>
      </c>
      <c r="U17" s="14">
        <f t="shared" si="1"/>
        <v>3.3851511916965116E-2</v>
      </c>
      <c r="V17" s="14">
        <f t="shared" si="1"/>
        <v>4.0066765511339586E-2</v>
      </c>
      <c r="W17" s="14">
        <f t="shared" si="1"/>
        <v>1.3333333333332753E-2</v>
      </c>
      <c r="X17" s="14">
        <f t="shared" si="1"/>
        <v>7.2174582807948084E-2</v>
      </c>
      <c r="Y17" s="14">
        <f t="shared" si="1"/>
        <v>5.9469719495481854E-3</v>
      </c>
      <c r="Z17" s="14">
        <f t="shared" si="1"/>
        <v>6.1169007928068453E-2</v>
      </c>
      <c r="AA17" s="14">
        <f t="shared" si="1"/>
        <v>0.12241917465705399</v>
      </c>
    </row>
    <row r="18" spans="1:27" x14ac:dyDescent="0.4">
      <c r="A18" s="13">
        <v>2025</v>
      </c>
      <c r="B18" s="14">
        <f t="shared" si="2"/>
        <v>0.26118915315783653</v>
      </c>
      <c r="C18" s="14">
        <f t="shared" si="2"/>
        <v>0</v>
      </c>
      <c r="D18" s="14">
        <f t="shared" si="0"/>
        <v>2.6781631555305108E-2</v>
      </c>
      <c r="E18" s="14">
        <f t="shared" si="0"/>
        <v>0</v>
      </c>
      <c r="F18" s="14">
        <f t="shared" si="0"/>
        <v>0.33161766262250225</v>
      </c>
      <c r="G18" s="14">
        <f t="shared" si="0"/>
        <v>8.3333333333328596E-3</v>
      </c>
      <c r="H18" s="14">
        <f t="shared" si="0"/>
        <v>3.2549530689389705E-2</v>
      </c>
      <c r="I18" s="14">
        <f t="shared" si="0"/>
        <v>3.8525736068595773E-2</v>
      </c>
      <c r="J18" s="14">
        <f t="shared" si="0"/>
        <v>7.5000000000002842E-2</v>
      </c>
      <c r="K18" s="14">
        <f t="shared" si="0"/>
        <v>7.0360175776873035E-2</v>
      </c>
      <c r="L18" s="14">
        <f t="shared" si="0"/>
        <v>6.6797807207192861E-3</v>
      </c>
      <c r="M18" s="14">
        <f t="shared" si="0"/>
        <v>4.0867635828272242E-2</v>
      </c>
      <c r="N18" s="24">
        <f t="shared" si="0"/>
        <v>0.10809536024717126</v>
      </c>
      <c r="O18" s="14">
        <f t="shared" si="0"/>
        <v>0.26118915315783653</v>
      </c>
      <c r="P18" s="14">
        <f t="shared" si="0"/>
        <v>0</v>
      </c>
      <c r="Q18" s="14">
        <f t="shared" si="1"/>
        <v>2.6781631555305108E-2</v>
      </c>
      <c r="R18" s="14">
        <f t="shared" si="1"/>
        <v>0</v>
      </c>
      <c r="S18" s="14">
        <f t="shared" si="1"/>
        <v>0.33161766262250225</v>
      </c>
      <c r="T18" s="14">
        <f t="shared" si="1"/>
        <v>8.3333333333328596E-3</v>
      </c>
      <c r="U18" s="14">
        <f t="shared" si="1"/>
        <v>3.2549530689389705E-2</v>
      </c>
      <c r="V18" s="14">
        <f t="shared" si="1"/>
        <v>3.8525736068595773E-2</v>
      </c>
      <c r="W18" s="14">
        <f t="shared" si="1"/>
        <v>1.6666666666665719E-2</v>
      </c>
      <c r="X18" s="14">
        <f t="shared" si="1"/>
        <v>7.0360175776873035E-2</v>
      </c>
      <c r="Y18" s="14">
        <f t="shared" si="1"/>
        <v>6.6797807207192861E-3</v>
      </c>
      <c r="Z18" s="14">
        <f t="shared" si="1"/>
        <v>7.4200969161605457E-2</v>
      </c>
      <c r="AA18" s="14">
        <f t="shared" si="1"/>
        <v>0.13309536024716806</v>
      </c>
    </row>
    <row r="19" spans="1:27" x14ac:dyDescent="0.4">
      <c r="A19" s="13">
        <v>2026</v>
      </c>
      <c r="B19" s="14">
        <f t="shared" si="2"/>
        <v>0.25074158703152349</v>
      </c>
      <c r="C19" s="14">
        <f t="shared" si="2"/>
        <v>0</v>
      </c>
      <c r="D19" s="14">
        <f t="shared" si="0"/>
        <v>2.5710366293092868E-2</v>
      </c>
      <c r="E19" s="14">
        <f t="shared" si="0"/>
        <v>0</v>
      </c>
      <c r="F19" s="14">
        <f t="shared" si="0"/>
        <v>0.31835295611760372</v>
      </c>
      <c r="G19" s="14">
        <f t="shared" si="0"/>
        <v>9.9999999999997868E-3</v>
      </c>
      <c r="H19" s="14">
        <f t="shared" si="0"/>
        <v>3.1247549461813851E-2</v>
      </c>
      <c r="I19" s="14">
        <f t="shared" si="0"/>
        <v>3.698470662585196E-2</v>
      </c>
      <c r="J19" s="14">
        <f t="shared" si="0"/>
        <v>9.0000000000003411E-2</v>
      </c>
      <c r="K19" s="14">
        <f t="shared" si="0"/>
        <v>6.854576874579843E-2</v>
      </c>
      <c r="L19" s="14">
        <f t="shared" si="0"/>
        <v>7.4125894918906088E-3</v>
      </c>
      <c r="M19" s="14">
        <f t="shared" si="0"/>
        <v>4.7232930395141537E-2</v>
      </c>
      <c r="N19" s="24">
        <f t="shared" si="0"/>
        <v>0.11377154583728455</v>
      </c>
      <c r="O19" s="14">
        <f t="shared" si="0"/>
        <v>0.25074158703152349</v>
      </c>
      <c r="P19" s="14">
        <f t="shared" si="0"/>
        <v>0</v>
      </c>
      <c r="Q19" s="14">
        <f t="shared" si="1"/>
        <v>2.5710366293092868E-2</v>
      </c>
      <c r="R19" s="14">
        <f t="shared" si="1"/>
        <v>0</v>
      </c>
      <c r="S19" s="14">
        <f t="shared" si="1"/>
        <v>0.31835295611760372</v>
      </c>
      <c r="T19" s="14">
        <f t="shared" si="1"/>
        <v>9.9999999999997868E-3</v>
      </c>
      <c r="U19" s="14">
        <f t="shared" si="1"/>
        <v>3.1247549461813851E-2</v>
      </c>
      <c r="V19" s="14">
        <f t="shared" si="1"/>
        <v>3.698470662585196E-2</v>
      </c>
      <c r="W19" s="14">
        <f t="shared" si="1"/>
        <v>1.9999999999999574E-2</v>
      </c>
      <c r="X19" s="14">
        <f t="shared" si="1"/>
        <v>6.854576874579843E-2</v>
      </c>
      <c r="Y19" s="14">
        <f t="shared" si="1"/>
        <v>7.4125894918906088E-3</v>
      </c>
      <c r="Z19" s="14">
        <f t="shared" si="1"/>
        <v>8.7232930395138908E-2</v>
      </c>
      <c r="AA19" s="14">
        <f t="shared" si="1"/>
        <v>0.14377154583728213</v>
      </c>
    </row>
    <row r="20" spans="1:27" x14ac:dyDescent="0.4">
      <c r="A20" s="13">
        <v>2027</v>
      </c>
      <c r="B20" s="14">
        <f t="shared" si="2"/>
        <v>0.24029402090521046</v>
      </c>
      <c r="C20" s="14">
        <f t="shared" si="2"/>
        <v>0</v>
      </c>
      <c r="D20" s="14">
        <f t="shared" si="0"/>
        <v>2.4639101030880628E-2</v>
      </c>
      <c r="E20" s="14">
        <f t="shared" si="0"/>
        <v>0</v>
      </c>
      <c r="F20" s="14">
        <f t="shared" si="0"/>
        <v>0.30508824961270165</v>
      </c>
      <c r="G20" s="14">
        <f t="shared" si="0"/>
        <v>1.166666666666627E-2</v>
      </c>
      <c r="H20" s="14">
        <f t="shared" si="0"/>
        <v>2.994556823423844E-2</v>
      </c>
      <c r="I20" s="14">
        <f t="shared" si="0"/>
        <v>3.5443677183108147E-2</v>
      </c>
      <c r="J20" s="14">
        <f t="shared" si="0"/>
        <v>0.10500000000000043</v>
      </c>
      <c r="K20" s="14">
        <f t="shared" si="0"/>
        <v>6.6731361714723381E-2</v>
      </c>
      <c r="L20" s="14">
        <f t="shared" si="0"/>
        <v>8.1453982630619315E-3</v>
      </c>
      <c r="M20" s="14">
        <f t="shared" si="0"/>
        <v>5.3598224962010832E-2</v>
      </c>
      <c r="N20" s="24">
        <f t="shared" si="0"/>
        <v>0.11944773142739784</v>
      </c>
      <c r="O20" s="14">
        <f t="shared" si="0"/>
        <v>0.24029402090521046</v>
      </c>
      <c r="P20" s="14">
        <f t="shared" si="0"/>
        <v>0</v>
      </c>
      <c r="Q20" s="14">
        <f t="shared" si="1"/>
        <v>2.4639101030880628E-2</v>
      </c>
      <c r="R20" s="14">
        <f t="shared" si="1"/>
        <v>0</v>
      </c>
      <c r="S20" s="14">
        <f t="shared" si="1"/>
        <v>0.30508824961270165</v>
      </c>
      <c r="T20" s="14">
        <f t="shared" si="1"/>
        <v>1.166666666666627E-2</v>
      </c>
      <c r="U20" s="14">
        <f t="shared" si="1"/>
        <v>2.994556823423844E-2</v>
      </c>
      <c r="V20" s="14">
        <f t="shared" si="1"/>
        <v>3.5443677183108147E-2</v>
      </c>
      <c r="W20" s="14">
        <f t="shared" si="1"/>
        <v>2.333333333333254E-2</v>
      </c>
      <c r="X20" s="14">
        <f t="shared" si="1"/>
        <v>6.6731361714723381E-2</v>
      </c>
      <c r="Y20" s="14">
        <f t="shared" si="1"/>
        <v>8.1453982630619315E-3</v>
      </c>
      <c r="Z20" s="14">
        <f t="shared" si="1"/>
        <v>0.10026489162867591</v>
      </c>
      <c r="AA20" s="14">
        <f t="shared" si="1"/>
        <v>0.15444773142739621</v>
      </c>
    </row>
    <row r="21" spans="1:27" x14ac:dyDescent="0.4">
      <c r="A21" s="13">
        <v>2028</v>
      </c>
      <c r="B21" s="14">
        <f t="shared" si="2"/>
        <v>0.22984645477889742</v>
      </c>
      <c r="C21" s="14">
        <f t="shared" si="2"/>
        <v>0</v>
      </c>
      <c r="D21" s="14">
        <f t="shared" si="0"/>
        <v>2.3567835768668832E-2</v>
      </c>
      <c r="E21" s="14">
        <f t="shared" si="0"/>
        <v>0</v>
      </c>
      <c r="F21" s="14">
        <f t="shared" si="0"/>
        <v>0.29182354310780312</v>
      </c>
      <c r="G21" s="14">
        <f t="shared" si="0"/>
        <v>1.3333333333333197E-2</v>
      </c>
      <c r="H21" s="14">
        <f t="shared" si="0"/>
        <v>2.8643587006663029E-2</v>
      </c>
      <c r="I21" s="14">
        <f t="shared" si="0"/>
        <v>3.3902647740364333E-2</v>
      </c>
      <c r="J21" s="14">
        <f t="shared" si="0"/>
        <v>0.12000000000000099</v>
      </c>
      <c r="K21" s="14">
        <f t="shared" si="0"/>
        <v>6.4916954683648331E-2</v>
      </c>
      <c r="L21" s="14">
        <f t="shared" si="0"/>
        <v>8.8782070342330321E-3</v>
      </c>
      <c r="M21" s="14">
        <f t="shared" si="0"/>
        <v>5.9963519528880127E-2</v>
      </c>
      <c r="N21" s="24">
        <f t="shared" si="0"/>
        <v>0.12512391701751113</v>
      </c>
      <c r="O21" s="14">
        <f t="shared" si="0"/>
        <v>0.22984645477889742</v>
      </c>
      <c r="P21" s="14">
        <f t="shared" si="0"/>
        <v>0</v>
      </c>
      <c r="Q21" s="14">
        <f t="shared" si="1"/>
        <v>2.3567835768668832E-2</v>
      </c>
      <c r="R21" s="14">
        <f t="shared" si="1"/>
        <v>0</v>
      </c>
      <c r="S21" s="14">
        <f t="shared" si="1"/>
        <v>0.29182354310780312</v>
      </c>
      <c r="T21" s="14">
        <f t="shared" si="1"/>
        <v>1.3333333333333197E-2</v>
      </c>
      <c r="U21" s="14">
        <f t="shared" si="1"/>
        <v>2.8643587006663029E-2</v>
      </c>
      <c r="V21" s="14">
        <f t="shared" si="1"/>
        <v>3.3902647740364333E-2</v>
      </c>
      <c r="W21" s="14">
        <f t="shared" si="1"/>
        <v>2.6666666666666394E-2</v>
      </c>
      <c r="X21" s="14">
        <f t="shared" si="1"/>
        <v>6.4916954683648331E-2</v>
      </c>
      <c r="Y21" s="14">
        <f t="shared" si="1"/>
        <v>8.8782070342330321E-3</v>
      </c>
      <c r="Z21" s="14">
        <f t="shared" si="1"/>
        <v>0.11329685286221292</v>
      </c>
      <c r="AA21" s="14">
        <f t="shared" si="1"/>
        <v>0.16512391701750673</v>
      </c>
    </row>
    <row r="22" spans="1:27" x14ac:dyDescent="0.4">
      <c r="A22" s="13">
        <v>2029</v>
      </c>
      <c r="B22" s="14">
        <f t="shared" si="2"/>
        <v>0.21939888865258439</v>
      </c>
      <c r="C22" s="14">
        <f t="shared" si="2"/>
        <v>0</v>
      </c>
      <c r="D22" s="14">
        <f t="shared" si="0"/>
        <v>2.2496570506456592E-2</v>
      </c>
      <c r="E22" s="14">
        <f t="shared" si="0"/>
        <v>0</v>
      </c>
      <c r="F22" s="14">
        <f t="shared" si="0"/>
        <v>0.27855883660290104</v>
      </c>
      <c r="G22" s="14">
        <f t="shared" si="0"/>
        <v>1.499999999999968E-2</v>
      </c>
      <c r="H22" s="14">
        <f t="shared" si="0"/>
        <v>2.7341605779087175E-2</v>
      </c>
      <c r="I22" s="14">
        <f t="shared" si="0"/>
        <v>3.236161829762052E-2</v>
      </c>
      <c r="J22" s="14">
        <f t="shared" si="0"/>
        <v>0.13500000000000156</v>
      </c>
      <c r="K22" s="14">
        <f t="shared" si="0"/>
        <v>6.3102547652573726E-2</v>
      </c>
      <c r="L22" s="14">
        <f t="shared" si="0"/>
        <v>9.6110158054043549E-3</v>
      </c>
      <c r="M22" s="14">
        <f t="shared" si="0"/>
        <v>6.6328814095747646E-2</v>
      </c>
      <c r="N22" s="24">
        <f t="shared" si="0"/>
        <v>0.13080010260762442</v>
      </c>
      <c r="O22" s="14">
        <f t="shared" si="0"/>
        <v>0.21939888865258439</v>
      </c>
      <c r="P22" s="14">
        <f t="shared" si="0"/>
        <v>0</v>
      </c>
      <c r="Q22" s="14">
        <f t="shared" si="1"/>
        <v>2.2496570506456592E-2</v>
      </c>
      <c r="R22" s="14">
        <f t="shared" si="1"/>
        <v>0</v>
      </c>
      <c r="S22" s="14">
        <f t="shared" si="1"/>
        <v>0.27855883660290104</v>
      </c>
      <c r="T22" s="14">
        <f t="shared" si="1"/>
        <v>1.499999999999968E-2</v>
      </c>
      <c r="U22" s="14">
        <f t="shared" si="1"/>
        <v>2.7341605779087175E-2</v>
      </c>
      <c r="V22" s="14">
        <f t="shared" si="1"/>
        <v>3.236161829762052E-2</v>
      </c>
      <c r="W22" s="14">
        <f t="shared" si="1"/>
        <v>2.9999999999999361E-2</v>
      </c>
      <c r="X22" s="14">
        <f t="shared" si="1"/>
        <v>6.3102547652573726E-2</v>
      </c>
      <c r="Y22" s="14">
        <f t="shared" si="1"/>
        <v>9.6110158054043549E-3</v>
      </c>
      <c r="Z22" s="14">
        <f t="shared" si="1"/>
        <v>0.12632881409574637</v>
      </c>
      <c r="AA22" s="14">
        <f t="shared" si="1"/>
        <v>0.1758001026076208</v>
      </c>
    </row>
    <row r="23" spans="1:27" x14ac:dyDescent="0.4">
      <c r="A23" s="13">
        <v>2030</v>
      </c>
      <c r="B23" s="14">
        <f t="shared" si="2"/>
        <v>0.20895132252627135</v>
      </c>
      <c r="C23" s="14">
        <f t="shared" si="2"/>
        <v>0</v>
      </c>
      <c r="D23" s="14">
        <f t="shared" si="0"/>
        <v>2.1425305244244353E-2</v>
      </c>
      <c r="E23" s="14">
        <f t="shared" si="0"/>
        <v>0</v>
      </c>
      <c r="F23" s="14">
        <f t="shared" si="0"/>
        <v>0.26529413009800251</v>
      </c>
      <c r="G23" s="14">
        <f t="shared" si="0"/>
        <v>1.6666666666666607E-2</v>
      </c>
      <c r="H23" s="14">
        <f t="shared" si="0"/>
        <v>2.6039624551511764E-2</v>
      </c>
      <c r="I23" s="14">
        <f t="shared" si="0"/>
        <v>3.0820588854876707E-2</v>
      </c>
      <c r="J23" s="14">
        <f t="shared" si="0"/>
        <v>0.15000000000000213</v>
      </c>
      <c r="K23" s="14">
        <f t="shared" si="0"/>
        <v>6.1288140621498677E-2</v>
      </c>
      <c r="L23" s="14">
        <f t="shared" si="0"/>
        <v>1.0343824576575456E-2</v>
      </c>
      <c r="M23" s="14">
        <f t="shared" si="0"/>
        <v>7.2694108662616941E-2</v>
      </c>
      <c r="N23" s="24">
        <f t="shared" si="0"/>
        <v>0.13647628819773772</v>
      </c>
      <c r="O23" s="14">
        <f t="shared" si="0"/>
        <v>0.20895132252627135</v>
      </c>
      <c r="P23" s="14">
        <f t="shared" si="0"/>
        <v>0</v>
      </c>
      <c r="Q23" s="14">
        <f t="shared" si="1"/>
        <v>2.1425305244244353E-2</v>
      </c>
      <c r="R23" s="14">
        <f t="shared" si="1"/>
        <v>0</v>
      </c>
      <c r="S23" s="14">
        <f t="shared" si="1"/>
        <v>0.26529413009800251</v>
      </c>
      <c r="T23" s="14">
        <f t="shared" si="1"/>
        <v>1.6666666666666607E-2</v>
      </c>
      <c r="U23" s="14">
        <f t="shared" si="1"/>
        <v>2.6039624551511764E-2</v>
      </c>
      <c r="V23" s="14">
        <f t="shared" si="1"/>
        <v>3.0820588854876707E-2</v>
      </c>
      <c r="W23" s="14">
        <f t="shared" si="1"/>
        <v>3.3333333333333215E-2</v>
      </c>
      <c r="X23" s="14">
        <f t="shared" si="1"/>
        <v>6.1288140621498677E-2</v>
      </c>
      <c r="Y23" s="14">
        <f t="shared" si="1"/>
        <v>1.0343824576575456E-2</v>
      </c>
      <c r="Z23" s="14">
        <f t="shared" si="1"/>
        <v>0.13936077532928337</v>
      </c>
      <c r="AA23" s="14">
        <f t="shared" si="1"/>
        <v>0.18647628819773487</v>
      </c>
    </row>
    <row r="24" spans="1:27" x14ac:dyDescent="0.4">
      <c r="A24" s="13">
        <v>2031</v>
      </c>
      <c r="B24" s="14">
        <f t="shared" si="2"/>
        <v>0.19850375639995477</v>
      </c>
      <c r="C24" s="14">
        <f t="shared" si="2"/>
        <v>0</v>
      </c>
      <c r="D24" s="14">
        <f t="shared" si="0"/>
        <v>2.0354039982032113E-2</v>
      </c>
      <c r="E24" s="14">
        <f t="shared" si="0"/>
        <v>0</v>
      </c>
      <c r="F24" s="14">
        <f t="shared" si="0"/>
        <v>0.25202942359310043</v>
      </c>
      <c r="G24" s="14">
        <f t="shared" si="0"/>
        <v>1.8333333333333091E-2</v>
      </c>
      <c r="H24" s="14">
        <f t="shared" si="0"/>
        <v>2.4737643323935909E-2</v>
      </c>
      <c r="I24" s="14">
        <f t="shared" si="0"/>
        <v>2.9279559412132894E-2</v>
      </c>
      <c r="J24" s="14">
        <f t="shared" si="0"/>
        <v>0.1650000000000027</v>
      </c>
      <c r="K24" s="14">
        <f t="shared" si="0"/>
        <v>5.9473733590423628E-2</v>
      </c>
      <c r="L24" s="14">
        <f t="shared" si="0"/>
        <v>1.1076633347746778E-2</v>
      </c>
      <c r="M24" s="14">
        <f t="shared" si="0"/>
        <v>7.9059403229486236E-2</v>
      </c>
      <c r="N24" s="24">
        <f t="shared" si="0"/>
        <v>0.14215247378785101</v>
      </c>
      <c r="O24" s="14">
        <f t="shared" si="0"/>
        <v>0.19850375639995477</v>
      </c>
      <c r="P24" s="14">
        <f t="shared" si="0"/>
        <v>0</v>
      </c>
      <c r="Q24" s="14">
        <f t="shared" si="1"/>
        <v>2.0354039982032113E-2</v>
      </c>
      <c r="R24" s="14">
        <f t="shared" si="1"/>
        <v>0</v>
      </c>
      <c r="S24" s="14">
        <f t="shared" si="1"/>
        <v>0.25202942359310043</v>
      </c>
      <c r="T24" s="14">
        <f t="shared" si="1"/>
        <v>1.8333333333333091E-2</v>
      </c>
      <c r="U24" s="14">
        <f t="shared" si="1"/>
        <v>2.4737643323935909E-2</v>
      </c>
      <c r="V24" s="14">
        <f t="shared" si="1"/>
        <v>2.9279559412132894E-2</v>
      </c>
      <c r="W24" s="14">
        <f t="shared" si="1"/>
        <v>3.6666666666666181E-2</v>
      </c>
      <c r="X24" s="14">
        <f t="shared" si="1"/>
        <v>5.9473733590423628E-2</v>
      </c>
      <c r="Y24" s="14">
        <f t="shared" si="1"/>
        <v>1.1076633347746778E-2</v>
      </c>
      <c r="Z24" s="14">
        <f t="shared" si="1"/>
        <v>0.15239273656282037</v>
      </c>
      <c r="AA24" s="14">
        <f t="shared" si="1"/>
        <v>0.19715247378784895</v>
      </c>
    </row>
    <row r="25" spans="1:27" x14ac:dyDescent="0.4">
      <c r="A25" s="13">
        <v>2032</v>
      </c>
      <c r="B25" s="14">
        <f t="shared" si="2"/>
        <v>0.18805619027364173</v>
      </c>
      <c r="C25" s="14">
        <f t="shared" si="2"/>
        <v>0</v>
      </c>
      <c r="D25" s="14">
        <f t="shared" si="0"/>
        <v>1.9282774719819873E-2</v>
      </c>
      <c r="E25" s="14">
        <f t="shared" si="0"/>
        <v>0</v>
      </c>
      <c r="F25" s="14">
        <f t="shared" si="0"/>
        <v>0.23876471708820191</v>
      </c>
      <c r="G25" s="14">
        <f t="shared" si="0"/>
        <v>1.9999999999999574E-2</v>
      </c>
      <c r="H25" s="14">
        <f t="shared" si="0"/>
        <v>2.3435662096360499E-2</v>
      </c>
      <c r="I25" s="14">
        <f t="shared" si="0"/>
        <v>2.7738529969389081E-2</v>
      </c>
      <c r="J25" s="14">
        <f t="shared" si="0"/>
        <v>0.18000000000000327</v>
      </c>
      <c r="K25" s="14">
        <f t="shared" si="0"/>
        <v>5.7659326559348578E-2</v>
      </c>
      <c r="L25" s="14">
        <f t="shared" si="0"/>
        <v>1.1809442118917879E-2</v>
      </c>
      <c r="M25" s="14">
        <f t="shared" si="0"/>
        <v>8.5424697796355531E-2</v>
      </c>
      <c r="N25" s="24">
        <f t="shared" si="0"/>
        <v>0.1478286593779643</v>
      </c>
      <c r="O25" s="14">
        <f t="shared" si="0"/>
        <v>0.18805619027364173</v>
      </c>
      <c r="P25" s="14">
        <f t="shared" si="0"/>
        <v>0</v>
      </c>
      <c r="Q25" s="14">
        <f t="shared" si="1"/>
        <v>1.9282774719819873E-2</v>
      </c>
      <c r="R25" s="14">
        <f t="shared" si="1"/>
        <v>0</v>
      </c>
      <c r="S25" s="14">
        <f t="shared" si="1"/>
        <v>0.23876471708820191</v>
      </c>
      <c r="T25" s="14">
        <f t="shared" si="1"/>
        <v>1.9999999999999574E-2</v>
      </c>
      <c r="U25" s="14">
        <f t="shared" si="1"/>
        <v>2.3435662096360499E-2</v>
      </c>
      <c r="V25" s="14">
        <f t="shared" si="1"/>
        <v>2.7738529969389081E-2</v>
      </c>
      <c r="W25" s="14">
        <f t="shared" si="1"/>
        <v>3.9999999999999147E-2</v>
      </c>
      <c r="X25" s="14">
        <f t="shared" si="1"/>
        <v>5.7659326559348578E-2</v>
      </c>
      <c r="Y25" s="14">
        <f t="shared" si="1"/>
        <v>1.1809442118917879E-2</v>
      </c>
      <c r="Z25" s="14">
        <f t="shared" si="1"/>
        <v>0.16542469779635383</v>
      </c>
      <c r="AA25" s="14">
        <f t="shared" si="1"/>
        <v>0.20782865937795947</v>
      </c>
    </row>
    <row r="26" spans="1:27" x14ac:dyDescent="0.4">
      <c r="A26" s="13">
        <v>2033</v>
      </c>
      <c r="B26" s="14">
        <f t="shared" si="2"/>
        <v>0.1776086241473287</v>
      </c>
      <c r="C26" s="14">
        <f t="shared" si="2"/>
        <v>0</v>
      </c>
      <c r="D26" s="14">
        <f t="shared" si="0"/>
        <v>1.8211509457607633E-2</v>
      </c>
      <c r="E26" s="14">
        <f t="shared" si="0"/>
        <v>0</v>
      </c>
      <c r="F26" s="14">
        <f t="shared" si="0"/>
        <v>0.22550001058329983</v>
      </c>
      <c r="G26" s="14">
        <f t="shared" si="0"/>
        <v>2.1666666666666501E-2</v>
      </c>
      <c r="H26" s="14">
        <f t="shared" si="0"/>
        <v>2.2133680868785088E-2</v>
      </c>
      <c r="I26" s="14">
        <f t="shared" si="0"/>
        <v>2.6197500526645268E-2</v>
      </c>
      <c r="J26" s="14">
        <f t="shared" si="0"/>
        <v>0.19500000000000028</v>
      </c>
      <c r="K26" s="14">
        <f t="shared" si="0"/>
        <v>5.5844919528273973E-2</v>
      </c>
      <c r="L26" s="14">
        <f t="shared" si="0"/>
        <v>1.2542250890089202E-2</v>
      </c>
      <c r="M26" s="14">
        <f t="shared" si="0"/>
        <v>9.1789992363224826E-2</v>
      </c>
      <c r="N26" s="24">
        <f t="shared" si="0"/>
        <v>0.15350484496807759</v>
      </c>
      <c r="O26" s="14">
        <f t="shared" si="0"/>
        <v>0.1776086241473287</v>
      </c>
      <c r="P26" s="14">
        <f t="shared" si="0"/>
        <v>0</v>
      </c>
      <c r="Q26" s="14">
        <f t="shared" si="1"/>
        <v>1.8211509457607633E-2</v>
      </c>
      <c r="R26" s="14">
        <f t="shared" si="1"/>
        <v>0</v>
      </c>
      <c r="S26" s="14">
        <f t="shared" si="1"/>
        <v>0.22550001058329983</v>
      </c>
      <c r="T26" s="14">
        <f t="shared" si="1"/>
        <v>2.1666666666666501E-2</v>
      </c>
      <c r="U26" s="14">
        <f t="shared" si="1"/>
        <v>2.2133680868785088E-2</v>
      </c>
      <c r="V26" s="14">
        <f t="shared" si="1"/>
        <v>2.6197500526645268E-2</v>
      </c>
      <c r="W26" s="14">
        <f t="shared" si="1"/>
        <v>4.3333333333333002E-2</v>
      </c>
      <c r="X26" s="14">
        <f t="shared" si="1"/>
        <v>5.5844919528273973E-2</v>
      </c>
      <c r="Y26" s="14">
        <f t="shared" si="1"/>
        <v>1.2542250890089202E-2</v>
      </c>
      <c r="Z26" s="14">
        <f t="shared" si="1"/>
        <v>0.17845665902989083</v>
      </c>
      <c r="AA26" s="14">
        <f t="shared" si="1"/>
        <v>0.21850484496807354</v>
      </c>
    </row>
    <row r="27" spans="1:27" x14ac:dyDescent="0.4">
      <c r="A27" s="13">
        <v>2034</v>
      </c>
      <c r="B27" s="14">
        <f t="shared" si="2"/>
        <v>0.16716105802101566</v>
      </c>
      <c r="C27" s="14">
        <f t="shared" si="2"/>
        <v>0</v>
      </c>
      <c r="D27" s="14">
        <f t="shared" si="0"/>
        <v>1.7140244195395393E-2</v>
      </c>
      <c r="E27" s="14">
        <f t="shared" si="0"/>
        <v>0</v>
      </c>
      <c r="F27" s="14">
        <f t="shared" si="0"/>
        <v>0.2122353040784013</v>
      </c>
      <c r="G27" s="14">
        <f t="shared" si="0"/>
        <v>2.3333333333332984E-2</v>
      </c>
      <c r="H27" s="14">
        <f t="shared" si="0"/>
        <v>2.0831699641209234E-2</v>
      </c>
      <c r="I27" s="14">
        <f t="shared" si="0"/>
        <v>2.4656471083901454E-2</v>
      </c>
      <c r="J27" s="14">
        <f t="shared" si="0"/>
        <v>0.21000000000000085</v>
      </c>
      <c r="K27" s="14">
        <f t="shared" si="0"/>
        <v>5.4030512497198924E-2</v>
      </c>
      <c r="L27" s="14">
        <f t="shared" si="0"/>
        <v>1.3275059661260302E-2</v>
      </c>
      <c r="M27" s="14">
        <f t="shared" si="0"/>
        <v>9.8155286930094121E-2</v>
      </c>
      <c r="N27" s="24">
        <f t="shared" si="0"/>
        <v>0.15918103055818911</v>
      </c>
      <c r="O27" s="14">
        <f t="shared" si="0"/>
        <v>0.16716105802101566</v>
      </c>
      <c r="P27" s="14">
        <f t="shared" si="0"/>
        <v>0</v>
      </c>
      <c r="Q27" s="14">
        <f t="shared" si="1"/>
        <v>1.7140244195395393E-2</v>
      </c>
      <c r="R27" s="14">
        <f t="shared" si="1"/>
        <v>0</v>
      </c>
      <c r="S27" s="14">
        <f t="shared" si="1"/>
        <v>0.2122353040784013</v>
      </c>
      <c r="T27" s="14">
        <f t="shared" si="1"/>
        <v>2.3333333333332984E-2</v>
      </c>
      <c r="U27" s="14">
        <f t="shared" si="1"/>
        <v>2.0831699641209234E-2</v>
      </c>
      <c r="V27" s="14">
        <f t="shared" si="1"/>
        <v>2.4656471083901454E-2</v>
      </c>
      <c r="W27" s="14">
        <f t="shared" si="1"/>
        <v>4.6666666666665968E-2</v>
      </c>
      <c r="X27" s="14">
        <f t="shared" si="1"/>
        <v>5.4030512497198924E-2</v>
      </c>
      <c r="Y27" s="14">
        <f t="shared" si="1"/>
        <v>1.3275059661260302E-2</v>
      </c>
      <c r="Z27" s="14">
        <f t="shared" si="1"/>
        <v>0.19148862026342783</v>
      </c>
      <c r="AA27" s="14">
        <f t="shared" si="1"/>
        <v>0.22918103055818762</v>
      </c>
    </row>
    <row r="28" spans="1:27" x14ac:dyDescent="0.4">
      <c r="A28" s="13">
        <v>2035</v>
      </c>
      <c r="B28" s="14">
        <f t="shared" si="2"/>
        <v>0.15671349189470263</v>
      </c>
      <c r="C28" s="14">
        <f t="shared" si="2"/>
        <v>0</v>
      </c>
      <c r="D28" s="14">
        <f t="shared" si="0"/>
        <v>1.6068978933183153E-2</v>
      </c>
      <c r="E28" s="14">
        <f t="shared" si="0"/>
        <v>0</v>
      </c>
      <c r="F28" s="14">
        <f t="shared" si="0"/>
        <v>0.19897059757350277</v>
      </c>
      <c r="G28" s="14">
        <f t="shared" si="0"/>
        <v>2.4999999999999911E-2</v>
      </c>
      <c r="H28" s="14">
        <f t="shared" si="0"/>
        <v>1.9529718413633823E-2</v>
      </c>
      <c r="I28" s="14">
        <f t="shared" si="0"/>
        <v>2.3115441641157641E-2</v>
      </c>
      <c r="J28" s="14">
        <f t="shared" si="0"/>
        <v>0.22500000000000142</v>
      </c>
      <c r="K28" s="14">
        <f t="shared" si="0"/>
        <v>5.2216105466123874E-2</v>
      </c>
      <c r="L28" s="14">
        <f t="shared" si="0"/>
        <v>1.4007868432431625E-2</v>
      </c>
      <c r="M28" s="14">
        <f t="shared" si="0"/>
        <v>0.10452058149696342</v>
      </c>
      <c r="N28" s="24">
        <f t="shared" si="0"/>
        <v>0.1648572161483024</v>
      </c>
      <c r="O28" s="14">
        <f t="shared" si="0"/>
        <v>0.15671349189470263</v>
      </c>
      <c r="P28" s="14">
        <f t="shared" si="0"/>
        <v>0</v>
      </c>
      <c r="Q28" s="14">
        <f t="shared" si="1"/>
        <v>1.6068978933183153E-2</v>
      </c>
      <c r="R28" s="14">
        <f t="shared" si="1"/>
        <v>0</v>
      </c>
      <c r="S28" s="14">
        <f t="shared" si="1"/>
        <v>0.19897059757350277</v>
      </c>
      <c r="T28" s="14">
        <f t="shared" si="1"/>
        <v>2.4999999999999911E-2</v>
      </c>
      <c r="U28" s="14">
        <f t="shared" si="1"/>
        <v>1.9529718413633823E-2</v>
      </c>
      <c r="V28" s="14">
        <f t="shared" si="1"/>
        <v>2.3115441641157641E-2</v>
      </c>
      <c r="W28" s="14">
        <f t="shared" si="1"/>
        <v>4.9999999999999822E-2</v>
      </c>
      <c r="X28" s="14">
        <f t="shared" si="1"/>
        <v>5.2216105466123874E-2</v>
      </c>
      <c r="Y28" s="14">
        <f t="shared" si="1"/>
        <v>1.4007868432431625E-2</v>
      </c>
      <c r="Z28" s="14">
        <f t="shared" si="1"/>
        <v>0.20452058149696128</v>
      </c>
      <c r="AA28" s="14">
        <f t="shared" si="1"/>
        <v>0.23985721614830169</v>
      </c>
    </row>
    <row r="29" spans="1:27" x14ac:dyDescent="0.4">
      <c r="A29" s="13">
        <v>2036</v>
      </c>
      <c r="B29" s="14">
        <f t="shared" si="2"/>
        <v>0.14626592576838959</v>
      </c>
      <c r="C29" s="14">
        <f t="shared" si="2"/>
        <v>0</v>
      </c>
      <c r="D29" s="14">
        <f t="shared" si="0"/>
        <v>1.4997713670970914E-2</v>
      </c>
      <c r="E29" s="14">
        <f t="shared" si="0"/>
        <v>0</v>
      </c>
      <c r="F29" s="14">
        <f t="shared" si="0"/>
        <v>0.18570589106860069</v>
      </c>
      <c r="G29" s="14">
        <f t="shared" si="0"/>
        <v>2.6666666666666394E-2</v>
      </c>
      <c r="H29" s="14">
        <f t="shared" si="0"/>
        <v>1.8227737186058413E-2</v>
      </c>
      <c r="I29" s="14">
        <f t="shared" si="0"/>
        <v>2.1574412198413828E-2</v>
      </c>
      <c r="J29" s="14">
        <f t="shared" si="0"/>
        <v>0.24000000000000199</v>
      </c>
      <c r="K29" s="14">
        <f t="shared" si="0"/>
        <v>5.0401698435049269E-2</v>
      </c>
      <c r="L29" s="14">
        <f t="shared" si="0"/>
        <v>1.4740677203602726E-2</v>
      </c>
      <c r="M29" s="14">
        <f t="shared" si="0"/>
        <v>0.11088587606383271</v>
      </c>
      <c r="N29" s="24">
        <f t="shared" si="0"/>
        <v>0.17053340173841569</v>
      </c>
      <c r="O29" s="14">
        <f t="shared" si="0"/>
        <v>0.14626592576838959</v>
      </c>
      <c r="P29" s="14">
        <f t="shared" si="0"/>
        <v>0</v>
      </c>
      <c r="Q29" s="14">
        <f t="shared" si="1"/>
        <v>1.4997713670970914E-2</v>
      </c>
      <c r="R29" s="14">
        <f t="shared" si="1"/>
        <v>0</v>
      </c>
      <c r="S29" s="14">
        <f t="shared" si="1"/>
        <v>0.18570589106860069</v>
      </c>
      <c r="T29" s="14">
        <f t="shared" si="1"/>
        <v>2.6666666666666394E-2</v>
      </c>
      <c r="U29" s="14">
        <f t="shared" si="1"/>
        <v>1.8227737186058413E-2</v>
      </c>
      <c r="V29" s="14">
        <f t="shared" si="1"/>
        <v>2.1574412198413828E-2</v>
      </c>
      <c r="W29" s="14">
        <f t="shared" si="1"/>
        <v>5.3333333333332789E-2</v>
      </c>
      <c r="X29" s="14">
        <f t="shared" si="1"/>
        <v>5.0401698435049269E-2</v>
      </c>
      <c r="Y29" s="14">
        <f t="shared" si="1"/>
        <v>1.4740677203602726E-2</v>
      </c>
      <c r="Z29" s="14">
        <f t="shared" si="1"/>
        <v>0.21755254273049829</v>
      </c>
      <c r="AA29" s="14">
        <f t="shared" si="1"/>
        <v>0.25053340173841221</v>
      </c>
    </row>
    <row r="30" spans="1:27" x14ac:dyDescent="0.4">
      <c r="A30" s="13">
        <v>2037</v>
      </c>
      <c r="B30" s="14">
        <f t="shared" si="2"/>
        <v>0.13581835964207656</v>
      </c>
      <c r="C30" s="14">
        <f t="shared" si="2"/>
        <v>0</v>
      </c>
      <c r="D30" s="14">
        <f t="shared" si="2"/>
        <v>1.3926448408758674E-2</v>
      </c>
      <c r="E30" s="14">
        <f t="shared" si="2"/>
        <v>0</v>
      </c>
      <c r="F30" s="14">
        <f t="shared" si="2"/>
        <v>0.17244118456370217</v>
      </c>
      <c r="G30" s="14">
        <f t="shared" si="2"/>
        <v>2.8333333333332877E-2</v>
      </c>
      <c r="H30" s="14">
        <f t="shared" si="2"/>
        <v>1.6925755958482558E-2</v>
      </c>
      <c r="I30" s="14">
        <f t="shared" si="2"/>
        <v>2.0033382755670015E-2</v>
      </c>
      <c r="J30" s="14">
        <f t="shared" si="2"/>
        <v>0.25500000000000256</v>
      </c>
      <c r="K30" s="14">
        <f t="shared" si="2"/>
        <v>4.858729140397422E-2</v>
      </c>
      <c r="L30" s="14">
        <f t="shared" si="2"/>
        <v>1.5473485974774048E-2</v>
      </c>
      <c r="M30" s="14">
        <f t="shared" si="2"/>
        <v>0.11725117063070201</v>
      </c>
      <c r="N30" s="24">
        <f t="shared" si="2"/>
        <v>0.17620958732852898</v>
      </c>
      <c r="O30" s="14">
        <f t="shared" si="2"/>
        <v>0.13581835964207656</v>
      </c>
      <c r="P30" s="14">
        <f t="shared" si="2"/>
        <v>0</v>
      </c>
      <c r="Q30" s="14">
        <f t="shared" si="2"/>
        <v>1.3926448408758674E-2</v>
      </c>
      <c r="R30" s="14">
        <f t="shared" ref="Q30:AA43" si="3">_xlfn.FORECAST.LINEAR($A30,R$45:R$46,$A$45:$A$46)</f>
        <v>0</v>
      </c>
      <c r="S30" s="14">
        <f t="shared" si="3"/>
        <v>0.17244118456370217</v>
      </c>
      <c r="T30" s="14">
        <f t="shared" si="3"/>
        <v>2.8333333333332877E-2</v>
      </c>
      <c r="U30" s="14">
        <f t="shared" si="3"/>
        <v>1.6925755958482558E-2</v>
      </c>
      <c r="V30" s="14">
        <f t="shared" si="3"/>
        <v>2.0033382755670015E-2</v>
      </c>
      <c r="W30" s="14">
        <f t="shared" si="3"/>
        <v>5.6666666666665755E-2</v>
      </c>
      <c r="X30" s="14">
        <f t="shared" si="3"/>
        <v>4.858729140397422E-2</v>
      </c>
      <c r="Y30" s="14">
        <f t="shared" si="3"/>
        <v>1.5473485974774048E-2</v>
      </c>
      <c r="Z30" s="14">
        <f t="shared" si="3"/>
        <v>0.23058450396403529</v>
      </c>
      <c r="AA30" s="14">
        <f t="shared" si="3"/>
        <v>0.26120958732852628</v>
      </c>
    </row>
    <row r="31" spans="1:27" x14ac:dyDescent="0.4">
      <c r="A31" s="13">
        <v>2038</v>
      </c>
      <c r="B31" s="14">
        <f t="shared" si="2"/>
        <v>0.12537079351575997</v>
      </c>
      <c r="C31" s="14">
        <f t="shared" si="2"/>
        <v>0</v>
      </c>
      <c r="D31" s="14">
        <f t="shared" si="2"/>
        <v>1.2855183146546434E-2</v>
      </c>
      <c r="E31" s="14">
        <f t="shared" si="2"/>
        <v>0</v>
      </c>
      <c r="F31" s="14">
        <f t="shared" si="2"/>
        <v>0.15917647805880009</v>
      </c>
      <c r="G31" s="14">
        <f t="shared" si="2"/>
        <v>2.9999999999999805E-2</v>
      </c>
      <c r="H31" s="14">
        <f t="shared" si="2"/>
        <v>1.5623774730907147E-2</v>
      </c>
      <c r="I31" s="14">
        <f t="shared" si="2"/>
        <v>1.8492353312926202E-2</v>
      </c>
      <c r="J31" s="14">
        <f t="shared" si="2"/>
        <v>0.27000000000000313</v>
      </c>
      <c r="K31" s="14">
        <f t="shared" si="2"/>
        <v>4.6772884372899171E-2</v>
      </c>
      <c r="L31" s="14">
        <f t="shared" si="2"/>
        <v>1.6206294745945371E-2</v>
      </c>
      <c r="M31" s="14">
        <f t="shared" si="2"/>
        <v>0.1236164651975713</v>
      </c>
      <c r="N31" s="24">
        <f t="shared" si="2"/>
        <v>0.18188577291864227</v>
      </c>
      <c r="O31" s="14">
        <f t="shared" si="2"/>
        <v>0.12537079351575997</v>
      </c>
      <c r="P31" s="14">
        <f t="shared" si="2"/>
        <v>0</v>
      </c>
      <c r="Q31" s="14">
        <f t="shared" si="3"/>
        <v>1.2855183146546434E-2</v>
      </c>
      <c r="R31" s="14">
        <f t="shared" si="3"/>
        <v>0</v>
      </c>
      <c r="S31" s="14">
        <f t="shared" si="3"/>
        <v>0.15917647805880009</v>
      </c>
      <c r="T31" s="14">
        <f t="shared" si="3"/>
        <v>2.9999999999999805E-2</v>
      </c>
      <c r="U31" s="14">
        <f t="shared" si="3"/>
        <v>1.5623774730907147E-2</v>
      </c>
      <c r="V31" s="14">
        <f t="shared" si="3"/>
        <v>1.8492353312926202E-2</v>
      </c>
      <c r="W31" s="14">
        <f t="shared" si="3"/>
        <v>5.9999999999999609E-2</v>
      </c>
      <c r="X31" s="14">
        <f t="shared" si="3"/>
        <v>4.6772884372899171E-2</v>
      </c>
      <c r="Y31" s="14">
        <f t="shared" si="3"/>
        <v>1.6206294745945371E-2</v>
      </c>
      <c r="Z31" s="14">
        <f t="shared" si="3"/>
        <v>0.24361646519756874</v>
      </c>
      <c r="AA31" s="14">
        <f t="shared" si="3"/>
        <v>0.27188577291864036</v>
      </c>
    </row>
    <row r="32" spans="1:27" x14ac:dyDescent="0.4">
      <c r="A32" s="13">
        <v>2039</v>
      </c>
      <c r="B32" s="14">
        <f t="shared" si="2"/>
        <v>0.11492322738944694</v>
      </c>
      <c r="C32" s="14">
        <f t="shared" si="2"/>
        <v>0</v>
      </c>
      <c r="D32" s="14">
        <f t="shared" si="2"/>
        <v>1.1783917884334194E-2</v>
      </c>
      <c r="E32" s="14">
        <f t="shared" si="2"/>
        <v>0</v>
      </c>
      <c r="F32" s="14">
        <f t="shared" si="2"/>
        <v>0.14591177155390156</v>
      </c>
      <c r="G32" s="14">
        <f t="shared" si="2"/>
        <v>3.1666666666666288E-2</v>
      </c>
      <c r="H32" s="14">
        <f t="shared" si="2"/>
        <v>1.4321793503331293E-2</v>
      </c>
      <c r="I32" s="14">
        <f t="shared" si="2"/>
        <v>1.6951323870181945E-2</v>
      </c>
      <c r="J32" s="14">
        <f t="shared" si="2"/>
        <v>0.28500000000000014</v>
      </c>
      <c r="K32" s="14">
        <f t="shared" si="2"/>
        <v>4.4958477341824121E-2</v>
      </c>
      <c r="L32" s="14">
        <f t="shared" si="2"/>
        <v>1.6939103517116472E-2</v>
      </c>
      <c r="M32" s="14">
        <f t="shared" si="2"/>
        <v>0.1299817597644406</v>
      </c>
      <c r="N32" s="24">
        <f t="shared" si="2"/>
        <v>0.18756195850875557</v>
      </c>
      <c r="O32" s="14">
        <f t="shared" si="2"/>
        <v>0.11492322738944694</v>
      </c>
      <c r="P32" s="14">
        <f t="shared" si="2"/>
        <v>0</v>
      </c>
      <c r="Q32" s="14">
        <f t="shared" si="3"/>
        <v>1.1783917884334194E-2</v>
      </c>
      <c r="R32" s="14">
        <f t="shared" si="3"/>
        <v>0</v>
      </c>
      <c r="S32" s="14">
        <f t="shared" si="3"/>
        <v>0.14591177155390156</v>
      </c>
      <c r="T32" s="14">
        <f t="shared" si="3"/>
        <v>3.1666666666666288E-2</v>
      </c>
      <c r="U32" s="14">
        <f t="shared" si="3"/>
        <v>1.4321793503331293E-2</v>
      </c>
      <c r="V32" s="14">
        <f t="shared" si="3"/>
        <v>1.6951323870181945E-2</v>
      </c>
      <c r="W32" s="14">
        <f t="shared" si="3"/>
        <v>6.3333333333332575E-2</v>
      </c>
      <c r="X32" s="14">
        <f t="shared" si="3"/>
        <v>4.4958477341824121E-2</v>
      </c>
      <c r="Y32" s="14">
        <f t="shared" si="3"/>
        <v>1.6939103517116472E-2</v>
      </c>
      <c r="Z32" s="14">
        <f t="shared" si="3"/>
        <v>0.25664842643110575</v>
      </c>
      <c r="AA32" s="14">
        <f t="shared" si="3"/>
        <v>0.28256195850875088</v>
      </c>
    </row>
    <row r="33" spans="1:27" x14ac:dyDescent="0.4">
      <c r="A33" s="13">
        <v>2040</v>
      </c>
      <c r="B33" s="14">
        <f t="shared" si="2"/>
        <v>0.1044756612631339</v>
      </c>
      <c r="C33" s="14">
        <f t="shared" si="2"/>
        <v>0</v>
      </c>
      <c r="D33" s="14">
        <f t="shared" si="2"/>
        <v>1.0712652622121954E-2</v>
      </c>
      <c r="E33" s="14">
        <f t="shared" si="2"/>
        <v>0</v>
      </c>
      <c r="F33" s="14">
        <f t="shared" si="2"/>
        <v>0.13264706504899948</v>
      </c>
      <c r="G33" s="14">
        <f t="shared" si="2"/>
        <v>3.3333333333333215E-2</v>
      </c>
      <c r="H33" s="14">
        <f t="shared" si="2"/>
        <v>1.3019812275755882E-2</v>
      </c>
      <c r="I33" s="14">
        <f t="shared" si="2"/>
        <v>1.5410294427438131E-2</v>
      </c>
      <c r="J33" s="14">
        <f t="shared" si="2"/>
        <v>0.30000000000000071</v>
      </c>
      <c r="K33" s="14">
        <f t="shared" si="2"/>
        <v>4.3144070310749516E-2</v>
      </c>
      <c r="L33" s="14">
        <f t="shared" si="2"/>
        <v>1.7671912288287794E-2</v>
      </c>
      <c r="M33" s="14">
        <f t="shared" si="2"/>
        <v>0.13634705433130989</v>
      </c>
      <c r="N33" s="24">
        <f t="shared" si="2"/>
        <v>0.19323814409886886</v>
      </c>
      <c r="O33" s="14">
        <f t="shared" si="2"/>
        <v>0.1044756612631339</v>
      </c>
      <c r="P33" s="14">
        <f t="shared" si="2"/>
        <v>0</v>
      </c>
      <c r="Q33" s="14">
        <f t="shared" si="3"/>
        <v>1.0712652622121954E-2</v>
      </c>
      <c r="R33" s="14">
        <f t="shared" si="3"/>
        <v>0</v>
      </c>
      <c r="S33" s="14">
        <f t="shared" si="3"/>
        <v>0.13264706504899948</v>
      </c>
      <c r="T33" s="14">
        <f t="shared" si="3"/>
        <v>3.3333333333333215E-2</v>
      </c>
      <c r="U33" s="14">
        <f t="shared" si="3"/>
        <v>1.3019812275755882E-2</v>
      </c>
      <c r="V33" s="14">
        <f t="shared" si="3"/>
        <v>1.5410294427438131E-2</v>
      </c>
      <c r="W33" s="14">
        <f t="shared" si="3"/>
        <v>6.666666666666643E-2</v>
      </c>
      <c r="X33" s="14">
        <f t="shared" si="3"/>
        <v>4.3144070310749516E-2</v>
      </c>
      <c r="Y33" s="14">
        <f t="shared" si="3"/>
        <v>1.7671912288287794E-2</v>
      </c>
      <c r="Z33" s="14">
        <f t="shared" si="3"/>
        <v>0.26968038766464275</v>
      </c>
      <c r="AA33" s="14">
        <f t="shared" si="3"/>
        <v>0.29323814409886495</v>
      </c>
    </row>
    <row r="34" spans="1:27" x14ac:dyDescent="0.4">
      <c r="A34" s="13">
        <v>2041</v>
      </c>
      <c r="B34" s="14">
        <f t="shared" si="2"/>
        <v>9.4028095136820866E-2</v>
      </c>
      <c r="C34" s="14">
        <f t="shared" si="2"/>
        <v>0</v>
      </c>
      <c r="D34" s="14">
        <f t="shared" si="2"/>
        <v>9.6413873599097144E-3</v>
      </c>
      <c r="E34" s="14">
        <f t="shared" si="2"/>
        <v>0</v>
      </c>
      <c r="F34" s="14">
        <f t="shared" si="2"/>
        <v>0.11938235854410095</v>
      </c>
      <c r="G34" s="14">
        <f t="shared" si="2"/>
        <v>3.4999999999999698E-2</v>
      </c>
      <c r="H34" s="14">
        <f t="shared" si="2"/>
        <v>1.1717831048180471E-2</v>
      </c>
      <c r="I34" s="14">
        <f t="shared" si="2"/>
        <v>1.3869264984694318E-2</v>
      </c>
      <c r="J34" s="14">
        <f t="shared" si="2"/>
        <v>0.31500000000000128</v>
      </c>
      <c r="K34" s="14">
        <f t="shared" si="2"/>
        <v>4.1329663279674467E-2</v>
      </c>
      <c r="L34" s="14">
        <f t="shared" si="2"/>
        <v>1.8404721059458895E-2</v>
      </c>
      <c r="M34" s="14">
        <f t="shared" si="2"/>
        <v>0.14271234889817919</v>
      </c>
      <c r="N34" s="24">
        <f t="shared" si="2"/>
        <v>0.19891432968898215</v>
      </c>
      <c r="O34" s="14">
        <f t="shared" si="2"/>
        <v>9.4028095136820866E-2</v>
      </c>
      <c r="P34" s="14">
        <f t="shared" si="2"/>
        <v>0</v>
      </c>
      <c r="Q34" s="14">
        <f t="shared" si="3"/>
        <v>9.6413873599097144E-3</v>
      </c>
      <c r="R34" s="14">
        <f t="shared" si="3"/>
        <v>0</v>
      </c>
      <c r="S34" s="14">
        <f t="shared" si="3"/>
        <v>0.11938235854410095</v>
      </c>
      <c r="T34" s="14">
        <f t="shared" si="3"/>
        <v>3.4999999999999698E-2</v>
      </c>
      <c r="U34" s="14">
        <f t="shared" si="3"/>
        <v>1.1717831048180471E-2</v>
      </c>
      <c r="V34" s="14">
        <f t="shared" si="3"/>
        <v>1.3869264984694318E-2</v>
      </c>
      <c r="W34" s="14">
        <f t="shared" si="3"/>
        <v>6.9999999999999396E-2</v>
      </c>
      <c r="X34" s="14">
        <f t="shared" si="3"/>
        <v>4.1329663279674467E-2</v>
      </c>
      <c r="Y34" s="14">
        <f t="shared" si="3"/>
        <v>1.8404721059458895E-2</v>
      </c>
      <c r="Z34" s="14">
        <f t="shared" si="3"/>
        <v>0.2827123488981762</v>
      </c>
      <c r="AA34" s="14">
        <f t="shared" si="3"/>
        <v>0.30391432968897902</v>
      </c>
    </row>
    <row r="35" spans="1:27" x14ac:dyDescent="0.4">
      <c r="A35" s="13">
        <v>2042</v>
      </c>
      <c r="B35" s="14">
        <f t="shared" si="2"/>
        <v>8.3580529010507831E-2</v>
      </c>
      <c r="C35" s="14">
        <f t="shared" si="2"/>
        <v>0</v>
      </c>
      <c r="D35" s="14">
        <f t="shared" si="2"/>
        <v>8.5701220976979187E-3</v>
      </c>
      <c r="E35" s="14">
        <f t="shared" si="2"/>
        <v>0</v>
      </c>
      <c r="F35" s="14">
        <f t="shared" si="2"/>
        <v>0.10611765203920243</v>
      </c>
      <c r="G35" s="14">
        <f t="shared" si="2"/>
        <v>3.6666666666666625E-2</v>
      </c>
      <c r="H35" s="14">
        <f t="shared" si="2"/>
        <v>1.0415849820604617E-2</v>
      </c>
      <c r="I35" s="14">
        <f t="shared" si="2"/>
        <v>1.2328235541950505E-2</v>
      </c>
      <c r="J35" s="14">
        <f t="shared" si="2"/>
        <v>0.33000000000000185</v>
      </c>
      <c r="K35" s="14">
        <f t="shared" si="2"/>
        <v>3.9515256248599417E-2</v>
      </c>
      <c r="L35" s="14">
        <f t="shared" si="2"/>
        <v>1.9137529830630218E-2</v>
      </c>
      <c r="M35" s="14">
        <f t="shared" si="2"/>
        <v>0.14907764346504671</v>
      </c>
      <c r="N35" s="24">
        <f t="shared" si="2"/>
        <v>0.20459051527909544</v>
      </c>
      <c r="O35" s="14">
        <f t="shared" si="2"/>
        <v>8.3580529010507831E-2</v>
      </c>
      <c r="P35" s="14">
        <f t="shared" si="2"/>
        <v>0</v>
      </c>
      <c r="Q35" s="14">
        <f t="shared" si="3"/>
        <v>8.5701220976979187E-3</v>
      </c>
      <c r="R35" s="14">
        <f t="shared" si="3"/>
        <v>0</v>
      </c>
      <c r="S35" s="14">
        <f t="shared" si="3"/>
        <v>0.10611765203920243</v>
      </c>
      <c r="T35" s="14">
        <f t="shared" si="3"/>
        <v>3.6666666666666625E-2</v>
      </c>
      <c r="U35" s="14">
        <f t="shared" si="3"/>
        <v>1.0415849820604617E-2</v>
      </c>
      <c r="V35" s="14">
        <f t="shared" si="3"/>
        <v>1.2328235541950505E-2</v>
      </c>
      <c r="W35" s="14">
        <f t="shared" si="3"/>
        <v>7.333333333333325E-2</v>
      </c>
      <c r="X35" s="14">
        <f t="shared" si="3"/>
        <v>3.9515256248599417E-2</v>
      </c>
      <c r="Y35" s="14">
        <f t="shared" si="3"/>
        <v>1.9137529830630218E-2</v>
      </c>
      <c r="Z35" s="14">
        <f t="shared" si="3"/>
        <v>0.29574431013171321</v>
      </c>
      <c r="AA35" s="14">
        <f t="shared" si="3"/>
        <v>0.3145905152790931</v>
      </c>
    </row>
    <row r="36" spans="1:27" x14ac:dyDescent="0.4">
      <c r="A36" s="13">
        <v>2043</v>
      </c>
      <c r="B36" s="14">
        <f t="shared" si="2"/>
        <v>7.3132962884194797E-2</v>
      </c>
      <c r="C36" s="14">
        <f t="shared" si="2"/>
        <v>0</v>
      </c>
      <c r="D36" s="14">
        <f t="shared" si="2"/>
        <v>7.4988568354856788E-3</v>
      </c>
      <c r="E36" s="14">
        <f t="shared" si="2"/>
        <v>0</v>
      </c>
      <c r="F36" s="14">
        <f t="shared" si="2"/>
        <v>9.2852945534300346E-2</v>
      </c>
      <c r="G36" s="14">
        <f t="shared" si="2"/>
        <v>3.8333333333333108E-2</v>
      </c>
      <c r="H36" s="14">
        <f t="shared" si="2"/>
        <v>9.1138685930292063E-3</v>
      </c>
      <c r="I36" s="14">
        <f t="shared" si="2"/>
        <v>1.0787206099206692E-2</v>
      </c>
      <c r="J36" s="14">
        <f t="shared" si="2"/>
        <v>0.34500000000000242</v>
      </c>
      <c r="K36" s="14">
        <f t="shared" si="2"/>
        <v>3.7700849217524812E-2</v>
      </c>
      <c r="L36" s="14">
        <f t="shared" si="2"/>
        <v>1.9870338601801318E-2</v>
      </c>
      <c r="M36" s="14">
        <f t="shared" si="2"/>
        <v>0.155442938031916</v>
      </c>
      <c r="N36" s="24">
        <f t="shared" si="2"/>
        <v>0.21026670086920873</v>
      </c>
      <c r="O36" s="14">
        <f t="shared" si="2"/>
        <v>7.3132962884194797E-2</v>
      </c>
      <c r="P36" s="14">
        <f t="shared" si="2"/>
        <v>0</v>
      </c>
      <c r="Q36" s="14">
        <f t="shared" si="3"/>
        <v>7.4988568354856788E-3</v>
      </c>
      <c r="R36" s="14">
        <f t="shared" si="3"/>
        <v>0</v>
      </c>
      <c r="S36" s="14">
        <f t="shared" si="3"/>
        <v>9.2852945534300346E-2</v>
      </c>
      <c r="T36" s="14">
        <f t="shared" si="3"/>
        <v>3.8333333333333108E-2</v>
      </c>
      <c r="U36" s="14">
        <f t="shared" si="3"/>
        <v>9.1138685930292063E-3</v>
      </c>
      <c r="V36" s="14">
        <f t="shared" si="3"/>
        <v>1.0787206099206692E-2</v>
      </c>
      <c r="W36" s="14">
        <f t="shared" si="3"/>
        <v>7.6666666666666217E-2</v>
      </c>
      <c r="X36" s="14">
        <f t="shared" si="3"/>
        <v>3.7700849217524812E-2</v>
      </c>
      <c r="Y36" s="14">
        <f t="shared" si="3"/>
        <v>1.9870338601801318E-2</v>
      </c>
      <c r="Z36" s="14">
        <f t="shared" si="3"/>
        <v>0.30877627136525021</v>
      </c>
      <c r="AA36" s="14">
        <f t="shared" si="3"/>
        <v>0.32526670086920362</v>
      </c>
    </row>
    <row r="37" spans="1:27" x14ac:dyDescent="0.4">
      <c r="A37" s="13">
        <v>2044</v>
      </c>
      <c r="B37" s="14">
        <f t="shared" si="2"/>
        <v>6.2685396757881762E-2</v>
      </c>
      <c r="C37" s="14">
        <f t="shared" si="2"/>
        <v>0</v>
      </c>
      <c r="D37" s="14">
        <f t="shared" si="2"/>
        <v>6.427591573273439E-3</v>
      </c>
      <c r="E37" s="14">
        <f t="shared" si="2"/>
        <v>0</v>
      </c>
      <c r="F37" s="14">
        <f t="shared" si="2"/>
        <v>7.9588239029401819E-2</v>
      </c>
      <c r="G37" s="14">
        <f t="shared" si="2"/>
        <v>3.9999999999999591E-2</v>
      </c>
      <c r="H37" s="14">
        <f t="shared" si="2"/>
        <v>7.8118873654537957E-3</v>
      </c>
      <c r="I37" s="14">
        <f t="shared" si="2"/>
        <v>9.2461766564628789E-3</v>
      </c>
      <c r="J37" s="14">
        <f t="shared" si="2"/>
        <v>0.36000000000000298</v>
      </c>
      <c r="K37" s="14">
        <f t="shared" si="2"/>
        <v>3.5886442186449763E-2</v>
      </c>
      <c r="L37" s="14">
        <f t="shared" si="2"/>
        <v>2.0603147372972641E-2</v>
      </c>
      <c r="M37" s="14">
        <f t="shared" si="2"/>
        <v>0.1618082325987853</v>
      </c>
      <c r="N37" s="24">
        <f t="shared" si="2"/>
        <v>0.21594288645932025</v>
      </c>
      <c r="O37" s="14">
        <f t="shared" si="2"/>
        <v>6.2685396757881762E-2</v>
      </c>
      <c r="P37" s="14">
        <f t="shared" si="2"/>
        <v>0</v>
      </c>
      <c r="Q37" s="14">
        <f t="shared" si="3"/>
        <v>6.427591573273439E-3</v>
      </c>
      <c r="R37" s="14">
        <f t="shared" si="3"/>
        <v>0</v>
      </c>
      <c r="S37" s="14">
        <f t="shared" si="3"/>
        <v>7.9588239029401819E-2</v>
      </c>
      <c r="T37" s="14">
        <f t="shared" si="3"/>
        <v>3.9999999999999591E-2</v>
      </c>
      <c r="U37" s="14">
        <f t="shared" si="3"/>
        <v>7.8118873654537957E-3</v>
      </c>
      <c r="V37" s="14">
        <f t="shared" si="3"/>
        <v>9.2461766564628789E-3</v>
      </c>
      <c r="W37" s="14">
        <f t="shared" si="3"/>
        <v>7.9999999999999183E-2</v>
      </c>
      <c r="X37" s="14">
        <f t="shared" si="3"/>
        <v>3.5886442186449763E-2</v>
      </c>
      <c r="Y37" s="14">
        <f t="shared" si="3"/>
        <v>2.0603147372972641E-2</v>
      </c>
      <c r="Z37" s="14">
        <f t="shared" si="3"/>
        <v>0.32180823259878366</v>
      </c>
      <c r="AA37" s="14">
        <f t="shared" si="3"/>
        <v>0.33594288645931769</v>
      </c>
    </row>
    <row r="38" spans="1:27" x14ac:dyDescent="0.4">
      <c r="A38" s="13">
        <v>2045</v>
      </c>
      <c r="B38" s="14">
        <f t="shared" si="2"/>
        <v>5.2237830631565174E-2</v>
      </c>
      <c r="C38" s="14">
        <f t="shared" si="2"/>
        <v>0</v>
      </c>
      <c r="D38" s="14">
        <f t="shared" si="2"/>
        <v>5.3563263110611992E-3</v>
      </c>
      <c r="E38" s="14">
        <f t="shared" si="2"/>
        <v>0</v>
      </c>
      <c r="F38" s="14">
        <f t="shared" si="2"/>
        <v>6.632353252449974E-2</v>
      </c>
      <c r="G38" s="14">
        <f t="shared" si="2"/>
        <v>4.1666666666666519E-2</v>
      </c>
      <c r="H38" s="14">
        <f t="shared" si="2"/>
        <v>6.509906137877941E-3</v>
      </c>
      <c r="I38" s="14">
        <f t="shared" si="2"/>
        <v>7.7051472137190657E-3</v>
      </c>
      <c r="J38" s="14">
        <f t="shared" si="2"/>
        <v>0.375</v>
      </c>
      <c r="K38" s="14">
        <f t="shared" si="2"/>
        <v>3.4072035155374714E-2</v>
      </c>
      <c r="L38" s="14">
        <f t="shared" si="2"/>
        <v>2.1335956144143742E-2</v>
      </c>
      <c r="M38" s="14">
        <f t="shared" si="2"/>
        <v>0.16817352716565459</v>
      </c>
      <c r="N38" s="24">
        <f t="shared" si="2"/>
        <v>0.22161907204943354</v>
      </c>
      <c r="O38" s="14">
        <f t="shared" si="2"/>
        <v>5.2237830631565174E-2</v>
      </c>
      <c r="P38" s="14">
        <f t="shared" si="2"/>
        <v>0</v>
      </c>
      <c r="Q38" s="14">
        <f t="shared" si="3"/>
        <v>5.3563263110611992E-3</v>
      </c>
      <c r="R38" s="14">
        <f t="shared" si="3"/>
        <v>0</v>
      </c>
      <c r="S38" s="14">
        <f t="shared" si="3"/>
        <v>6.632353252449974E-2</v>
      </c>
      <c r="T38" s="14">
        <f t="shared" si="3"/>
        <v>4.1666666666666519E-2</v>
      </c>
      <c r="U38" s="14">
        <f t="shared" si="3"/>
        <v>6.509906137877941E-3</v>
      </c>
      <c r="V38" s="14">
        <f t="shared" si="3"/>
        <v>7.7051472137190657E-3</v>
      </c>
      <c r="W38" s="14">
        <f t="shared" si="3"/>
        <v>8.3333333333333037E-2</v>
      </c>
      <c r="X38" s="14">
        <f t="shared" si="3"/>
        <v>3.4072035155374714E-2</v>
      </c>
      <c r="Y38" s="14">
        <f t="shared" si="3"/>
        <v>2.1335956144143742E-2</v>
      </c>
      <c r="Z38" s="14">
        <f t="shared" si="3"/>
        <v>0.33484019383232067</v>
      </c>
      <c r="AA38" s="14">
        <f t="shared" si="3"/>
        <v>0.34661907204943176</v>
      </c>
    </row>
    <row r="39" spans="1:27" x14ac:dyDescent="0.4">
      <c r="A39" s="13">
        <v>2046</v>
      </c>
      <c r="B39" s="14">
        <f t="shared" si="2"/>
        <v>4.1790264505252139E-2</v>
      </c>
      <c r="C39" s="14">
        <f t="shared" si="2"/>
        <v>0</v>
      </c>
      <c r="D39" s="14">
        <f t="shared" si="2"/>
        <v>4.2850610488489593E-3</v>
      </c>
      <c r="E39" s="14">
        <f t="shared" si="2"/>
        <v>0</v>
      </c>
      <c r="F39" s="14">
        <f t="shared" si="2"/>
        <v>5.3058826019601213E-2</v>
      </c>
      <c r="G39" s="14">
        <f t="shared" si="2"/>
        <v>4.3333333333333002E-2</v>
      </c>
      <c r="H39" s="14">
        <f t="shared" si="2"/>
        <v>5.2079249103025305E-3</v>
      </c>
      <c r="I39" s="14">
        <f t="shared" si="2"/>
        <v>6.1641177709752526E-3</v>
      </c>
      <c r="J39" s="14">
        <f t="shared" si="2"/>
        <v>0.39000000000000057</v>
      </c>
      <c r="K39" s="14">
        <f t="shared" si="2"/>
        <v>3.2257628124299664E-2</v>
      </c>
      <c r="L39" s="14">
        <f t="shared" si="2"/>
        <v>2.2068764915315064E-2</v>
      </c>
      <c r="M39" s="14">
        <f t="shared" si="2"/>
        <v>0.17453882173252389</v>
      </c>
      <c r="N39" s="24">
        <f t="shared" si="2"/>
        <v>0.22729525763954683</v>
      </c>
      <c r="O39" s="14">
        <f t="shared" si="2"/>
        <v>4.1790264505252139E-2</v>
      </c>
      <c r="P39" s="14">
        <f t="shared" si="2"/>
        <v>0</v>
      </c>
      <c r="Q39" s="14">
        <f t="shared" si="3"/>
        <v>4.2850610488489593E-3</v>
      </c>
      <c r="R39" s="14">
        <f t="shared" si="3"/>
        <v>0</v>
      </c>
      <c r="S39" s="14">
        <f t="shared" si="3"/>
        <v>5.3058826019601213E-2</v>
      </c>
      <c r="T39" s="14">
        <f t="shared" si="3"/>
        <v>4.3333333333333002E-2</v>
      </c>
      <c r="U39" s="14">
        <f t="shared" si="3"/>
        <v>5.2079249103025305E-3</v>
      </c>
      <c r="V39" s="14">
        <f t="shared" si="3"/>
        <v>6.1641177709752526E-3</v>
      </c>
      <c r="W39" s="14">
        <f t="shared" si="3"/>
        <v>8.6666666666666003E-2</v>
      </c>
      <c r="X39" s="14">
        <f t="shared" si="3"/>
        <v>3.2257628124299664E-2</v>
      </c>
      <c r="Y39" s="14">
        <f t="shared" si="3"/>
        <v>2.2068764915315064E-2</v>
      </c>
      <c r="Z39" s="14">
        <f t="shared" si="3"/>
        <v>0.34787215506585767</v>
      </c>
      <c r="AA39" s="14">
        <f t="shared" si="3"/>
        <v>0.35729525763954584</v>
      </c>
    </row>
    <row r="40" spans="1:27" x14ac:dyDescent="0.4">
      <c r="A40" s="13">
        <v>2047</v>
      </c>
      <c r="B40" s="14">
        <f t="shared" si="2"/>
        <v>3.1342698378939104E-2</v>
      </c>
      <c r="C40" s="14">
        <f t="shared" si="2"/>
        <v>0</v>
      </c>
      <c r="D40" s="14">
        <f t="shared" si="2"/>
        <v>3.2137957866367195E-3</v>
      </c>
      <c r="E40" s="14">
        <f t="shared" si="2"/>
        <v>0</v>
      </c>
      <c r="F40" s="14">
        <f t="shared" si="2"/>
        <v>3.9794119514699133E-2</v>
      </c>
      <c r="G40" s="14">
        <f t="shared" si="2"/>
        <v>4.4999999999999929E-2</v>
      </c>
      <c r="H40" s="14">
        <f t="shared" si="2"/>
        <v>3.9059436827266758E-3</v>
      </c>
      <c r="I40" s="14">
        <f t="shared" si="2"/>
        <v>4.6230883282314394E-3</v>
      </c>
      <c r="J40" s="14">
        <f t="shared" si="2"/>
        <v>0.40500000000000114</v>
      </c>
      <c r="K40" s="14">
        <f t="shared" si="2"/>
        <v>3.0443221093225059E-2</v>
      </c>
      <c r="L40" s="14">
        <f t="shared" si="2"/>
        <v>2.2801573686486165E-2</v>
      </c>
      <c r="M40" s="14">
        <f t="shared" si="2"/>
        <v>0.18090411629939318</v>
      </c>
      <c r="N40" s="24">
        <f t="shared" si="2"/>
        <v>0.23297144322966012</v>
      </c>
      <c r="O40" s="14">
        <f t="shared" si="2"/>
        <v>3.1342698378939104E-2</v>
      </c>
      <c r="P40" s="14">
        <f t="shared" si="2"/>
        <v>0</v>
      </c>
      <c r="Q40" s="14">
        <f t="shared" si="3"/>
        <v>3.2137957866367195E-3</v>
      </c>
      <c r="R40" s="14">
        <f t="shared" si="3"/>
        <v>0</v>
      </c>
      <c r="S40" s="14">
        <f t="shared" si="3"/>
        <v>3.9794119514699133E-2</v>
      </c>
      <c r="T40" s="14">
        <f t="shared" si="3"/>
        <v>4.4999999999999929E-2</v>
      </c>
      <c r="U40" s="14">
        <f t="shared" si="3"/>
        <v>3.9059436827266758E-3</v>
      </c>
      <c r="V40" s="14">
        <f t="shared" si="3"/>
        <v>4.6230883282314394E-3</v>
      </c>
      <c r="W40" s="14">
        <f t="shared" si="3"/>
        <v>8.9999999999999858E-2</v>
      </c>
      <c r="X40" s="14">
        <f t="shared" si="3"/>
        <v>3.0443221093225059E-2</v>
      </c>
      <c r="Y40" s="14">
        <f t="shared" si="3"/>
        <v>2.2801573686486165E-2</v>
      </c>
      <c r="Z40" s="14">
        <f t="shared" si="3"/>
        <v>0.36090411629939112</v>
      </c>
      <c r="AA40" s="14">
        <f t="shared" si="3"/>
        <v>0.36797144322965636</v>
      </c>
    </row>
    <row r="41" spans="1:27" x14ac:dyDescent="0.4">
      <c r="A41" s="13">
        <v>2048</v>
      </c>
      <c r="B41" s="14">
        <f t="shared" si="2"/>
        <v>2.089513225262607E-2</v>
      </c>
      <c r="C41" s="14">
        <f t="shared" si="2"/>
        <v>0</v>
      </c>
      <c r="D41" s="14">
        <f t="shared" si="2"/>
        <v>2.1425305244244797E-3</v>
      </c>
      <c r="E41" s="14">
        <f t="shared" si="2"/>
        <v>0</v>
      </c>
      <c r="F41" s="14">
        <f t="shared" si="2"/>
        <v>2.6529413009800606E-2</v>
      </c>
      <c r="G41" s="14">
        <f t="shared" si="2"/>
        <v>4.6666666666666412E-2</v>
      </c>
      <c r="H41" s="14">
        <f t="shared" si="2"/>
        <v>2.6039624551512652E-3</v>
      </c>
      <c r="I41" s="14">
        <f t="shared" si="2"/>
        <v>3.0820588854876263E-3</v>
      </c>
      <c r="J41" s="14">
        <f t="shared" si="2"/>
        <v>0.42000000000000171</v>
      </c>
      <c r="K41" s="14">
        <f t="shared" si="2"/>
        <v>2.862881406215001E-2</v>
      </c>
      <c r="L41" s="14">
        <f t="shared" si="2"/>
        <v>2.3534382457657488E-2</v>
      </c>
      <c r="M41" s="14">
        <f t="shared" si="2"/>
        <v>0.18726941086626248</v>
      </c>
      <c r="N41" s="24">
        <f t="shared" si="2"/>
        <v>0.23864762881977342</v>
      </c>
      <c r="O41" s="14">
        <f t="shared" si="2"/>
        <v>2.089513225262607E-2</v>
      </c>
      <c r="P41" s="14">
        <f t="shared" si="2"/>
        <v>0</v>
      </c>
      <c r="Q41" s="14">
        <f t="shared" si="3"/>
        <v>2.1425305244244797E-3</v>
      </c>
      <c r="R41" s="14">
        <f t="shared" si="3"/>
        <v>0</v>
      </c>
      <c r="S41" s="14">
        <f t="shared" si="3"/>
        <v>2.6529413009800606E-2</v>
      </c>
      <c r="T41" s="14">
        <f t="shared" si="3"/>
        <v>4.6666666666666412E-2</v>
      </c>
      <c r="U41" s="14">
        <f t="shared" si="3"/>
        <v>2.6039624551512652E-3</v>
      </c>
      <c r="V41" s="14">
        <f t="shared" si="3"/>
        <v>3.0820588854876263E-3</v>
      </c>
      <c r="W41" s="14">
        <f t="shared" si="3"/>
        <v>9.3333333333332824E-2</v>
      </c>
      <c r="X41" s="14">
        <f t="shared" si="3"/>
        <v>2.862881406215001E-2</v>
      </c>
      <c r="Y41" s="14">
        <f t="shared" si="3"/>
        <v>2.3534382457657488E-2</v>
      </c>
      <c r="Z41" s="14">
        <f t="shared" si="3"/>
        <v>0.37393607753292812</v>
      </c>
      <c r="AA41" s="14">
        <f t="shared" si="3"/>
        <v>0.37864762881977043</v>
      </c>
    </row>
    <row r="42" spans="1:27" x14ac:dyDescent="0.4">
      <c r="A42" s="13">
        <v>2049</v>
      </c>
      <c r="B42" s="14">
        <f t="shared" si="2"/>
        <v>1.0447566126313035E-2</v>
      </c>
      <c r="C42" s="14">
        <f t="shared" si="2"/>
        <v>0</v>
      </c>
      <c r="D42" s="14">
        <f t="shared" si="2"/>
        <v>1.0712652622122398E-3</v>
      </c>
      <c r="E42" s="14">
        <f t="shared" si="2"/>
        <v>0</v>
      </c>
      <c r="F42" s="14">
        <f t="shared" si="2"/>
        <v>1.326470650490208E-2</v>
      </c>
      <c r="G42" s="14">
        <f t="shared" si="2"/>
        <v>4.8333333333332895E-2</v>
      </c>
      <c r="H42" s="14">
        <f t="shared" si="2"/>
        <v>1.3019812275758547E-3</v>
      </c>
      <c r="I42" s="14">
        <f t="shared" si="2"/>
        <v>1.5410294427438131E-3</v>
      </c>
      <c r="J42" s="14">
        <f t="shared" si="2"/>
        <v>0.43500000000000227</v>
      </c>
      <c r="K42" s="14">
        <f t="shared" si="2"/>
        <v>2.681440703107496E-2</v>
      </c>
      <c r="L42" s="14">
        <f t="shared" si="2"/>
        <v>2.4267191228828811E-2</v>
      </c>
      <c r="M42" s="14">
        <f t="shared" si="2"/>
        <v>0.19363470543313177</v>
      </c>
      <c r="N42" s="24">
        <f t="shared" si="2"/>
        <v>0.24432381440988671</v>
      </c>
      <c r="O42" s="14">
        <f t="shared" si="2"/>
        <v>1.0447566126313035E-2</v>
      </c>
      <c r="P42" s="14">
        <f t="shared" si="2"/>
        <v>0</v>
      </c>
      <c r="Q42" s="14">
        <f t="shared" si="3"/>
        <v>1.0712652622122398E-3</v>
      </c>
      <c r="R42" s="14">
        <f t="shared" si="3"/>
        <v>0</v>
      </c>
      <c r="S42" s="14">
        <f t="shared" si="3"/>
        <v>1.326470650490208E-2</v>
      </c>
      <c r="T42" s="14">
        <f t="shared" si="3"/>
        <v>4.8333333333332895E-2</v>
      </c>
      <c r="U42" s="14">
        <f t="shared" si="3"/>
        <v>1.3019812275758547E-3</v>
      </c>
      <c r="V42" s="14">
        <f t="shared" si="3"/>
        <v>1.5410294427438131E-3</v>
      </c>
      <c r="W42" s="14">
        <f t="shared" si="3"/>
        <v>9.666666666666579E-2</v>
      </c>
      <c r="X42" s="14">
        <f t="shared" si="3"/>
        <v>2.681440703107496E-2</v>
      </c>
      <c r="Y42" s="14">
        <f t="shared" si="3"/>
        <v>2.4267191228828811E-2</v>
      </c>
      <c r="Z42" s="14">
        <f t="shared" si="3"/>
        <v>0.38696803876646513</v>
      </c>
      <c r="AA42" s="14">
        <f t="shared" si="3"/>
        <v>0.38932381440988451</v>
      </c>
    </row>
    <row r="43" spans="1:27" x14ac:dyDescent="0.4">
      <c r="A43" s="13">
        <v>2050</v>
      </c>
      <c r="B43" s="14">
        <f t="shared" si="2"/>
        <v>0</v>
      </c>
      <c r="C43" s="14">
        <f t="shared" si="2"/>
        <v>0</v>
      </c>
      <c r="D43" s="14">
        <f t="shared" si="2"/>
        <v>0</v>
      </c>
      <c r="E43" s="14">
        <f t="shared" si="2"/>
        <v>0</v>
      </c>
      <c r="F43" s="14">
        <f t="shared" si="2"/>
        <v>0</v>
      </c>
      <c r="G43" s="14">
        <f t="shared" si="2"/>
        <v>4.9999999999999822E-2</v>
      </c>
      <c r="H43" s="14">
        <f t="shared" si="2"/>
        <v>0</v>
      </c>
      <c r="I43" s="14">
        <f t="shared" si="2"/>
        <v>0</v>
      </c>
      <c r="J43" s="14">
        <f t="shared" si="2"/>
        <v>0.45000000000000284</v>
      </c>
      <c r="K43" s="14">
        <f t="shared" si="2"/>
        <v>2.5000000000000355E-2</v>
      </c>
      <c r="L43" s="14">
        <f t="shared" si="2"/>
        <v>2.4999999999999911E-2</v>
      </c>
      <c r="M43" s="14">
        <f t="shared" si="2"/>
        <v>0.20000000000000107</v>
      </c>
      <c r="N43" s="24">
        <f t="shared" si="2"/>
        <v>0.25</v>
      </c>
      <c r="O43" s="14">
        <f t="shared" si="2"/>
        <v>0</v>
      </c>
      <c r="P43" s="14">
        <f t="shared" si="2"/>
        <v>0</v>
      </c>
      <c r="Q43" s="14">
        <f t="shared" si="3"/>
        <v>0</v>
      </c>
      <c r="R43" s="14">
        <f t="shared" si="3"/>
        <v>0</v>
      </c>
      <c r="S43" s="14">
        <f t="shared" si="3"/>
        <v>0</v>
      </c>
      <c r="T43" s="14">
        <f t="shared" si="3"/>
        <v>4.9999999999999822E-2</v>
      </c>
      <c r="U43" s="14">
        <f t="shared" si="3"/>
        <v>0</v>
      </c>
      <c r="V43" s="14">
        <f t="shared" si="3"/>
        <v>0</v>
      </c>
      <c r="W43" s="14">
        <f t="shared" si="3"/>
        <v>9.9999999999999645E-2</v>
      </c>
      <c r="X43" s="14">
        <f t="shared" si="3"/>
        <v>2.5000000000000355E-2</v>
      </c>
      <c r="Y43" s="14">
        <f t="shared" si="3"/>
        <v>2.4999999999999911E-2</v>
      </c>
      <c r="Z43" s="14">
        <f t="shared" si="3"/>
        <v>0.39999999999999858</v>
      </c>
      <c r="AA43" s="14">
        <f t="shared" si="3"/>
        <v>0.39999999999999503</v>
      </c>
    </row>
    <row r="45" spans="1:27" x14ac:dyDescent="0.4">
      <c r="A45" s="13">
        <v>2020</v>
      </c>
      <c r="B45" s="13">
        <f>B13</f>
        <v>0.31342698378940598</v>
      </c>
      <c r="C45" s="13">
        <f t="shared" ref="C45:AA45" si="4">C13</f>
        <v>0</v>
      </c>
      <c r="D45" s="13">
        <f t="shared" si="4"/>
        <v>3.2137957866366203E-2</v>
      </c>
      <c r="E45" s="13">
        <f t="shared" si="4"/>
        <v>0</v>
      </c>
      <c r="F45" s="13">
        <f t="shared" si="4"/>
        <v>0.39794119514700199</v>
      </c>
      <c r="G45" s="13">
        <f t="shared" si="4"/>
        <v>0</v>
      </c>
      <c r="H45" s="13">
        <f t="shared" si="4"/>
        <v>3.9059436827267403E-2</v>
      </c>
      <c r="I45" s="13">
        <f t="shared" si="4"/>
        <v>4.6230883282315102E-2</v>
      </c>
      <c r="J45" s="13">
        <f t="shared" si="4"/>
        <v>0</v>
      </c>
      <c r="K45" s="13">
        <f t="shared" si="4"/>
        <v>7.9432210932247699E-2</v>
      </c>
      <c r="L45" s="13">
        <f t="shared" si="4"/>
        <v>3.01573686486334E-3</v>
      </c>
      <c r="M45" s="13">
        <f t="shared" si="4"/>
        <v>9.0411629939251906E-3</v>
      </c>
      <c r="N45" s="13">
        <f t="shared" si="4"/>
        <v>7.9714432296606602E-2</v>
      </c>
      <c r="O45" s="13">
        <f t="shared" si="4"/>
        <v>0.31342698378940598</v>
      </c>
      <c r="P45" s="13">
        <f t="shared" si="4"/>
        <v>0</v>
      </c>
      <c r="Q45" s="13">
        <f t="shared" si="4"/>
        <v>3.2137957866366203E-2</v>
      </c>
      <c r="R45" s="13">
        <f t="shared" si="4"/>
        <v>0</v>
      </c>
      <c r="S45" s="13">
        <f t="shared" si="4"/>
        <v>0.39794119514700199</v>
      </c>
      <c r="T45" s="13">
        <f t="shared" si="4"/>
        <v>0</v>
      </c>
      <c r="U45" s="13">
        <f t="shared" si="4"/>
        <v>3.9059436827267403E-2</v>
      </c>
      <c r="V45" s="13">
        <f t="shared" si="4"/>
        <v>4.6230883282315102E-2</v>
      </c>
      <c r="W45" s="13">
        <f t="shared" si="4"/>
        <v>0</v>
      </c>
      <c r="X45" s="13">
        <f t="shared" si="4"/>
        <v>7.9432210932247699E-2</v>
      </c>
      <c r="Y45" s="13">
        <f t="shared" si="4"/>
        <v>3.01573686486334E-3</v>
      </c>
      <c r="Z45" s="13">
        <f t="shared" si="4"/>
        <v>9.0411629939251906E-3</v>
      </c>
      <c r="AA45" s="13">
        <f t="shared" si="4"/>
        <v>7.9714432296606602E-2</v>
      </c>
    </row>
    <row r="46" spans="1:27" x14ac:dyDescent="0.4">
      <c r="A46" s="13">
        <v>2050</v>
      </c>
      <c r="B46" s="13">
        <f>シナリオ!F29</f>
        <v>0</v>
      </c>
      <c r="C46" s="13">
        <f>シナリオ!F30</f>
        <v>0</v>
      </c>
      <c r="D46" s="13">
        <f>シナリオ!F31</f>
        <v>0</v>
      </c>
      <c r="E46" s="13">
        <f>シナリオ!F32</f>
        <v>0</v>
      </c>
      <c r="F46" s="13">
        <f>シナリオ!F33</f>
        <v>0</v>
      </c>
      <c r="G46" s="13">
        <f>シナリオ!F34</f>
        <v>0.05</v>
      </c>
      <c r="H46" s="13">
        <f>シナリオ!F35</f>
        <v>0</v>
      </c>
      <c r="I46" s="13">
        <f>シナリオ!F36</f>
        <v>0</v>
      </c>
      <c r="J46" s="13">
        <f>シナリオ!F37</f>
        <v>0.45</v>
      </c>
      <c r="K46" s="13">
        <f>シナリオ!F38</f>
        <v>2.5000000000000001E-2</v>
      </c>
      <c r="L46" s="13">
        <f>シナリオ!F39</f>
        <v>2.5000000000000001E-2</v>
      </c>
      <c r="M46" s="13">
        <f>シナリオ!F40</f>
        <v>0.2</v>
      </c>
      <c r="N46" s="13">
        <f>シナリオ!F41</f>
        <v>0.25</v>
      </c>
      <c r="O46" s="13">
        <f>シナリオ!$H29</f>
        <v>0</v>
      </c>
      <c r="P46" s="13">
        <f>シナリオ!$H30</f>
        <v>0</v>
      </c>
      <c r="Q46" s="13">
        <f>シナリオ!$H31</f>
        <v>0</v>
      </c>
      <c r="R46" s="13">
        <f>シナリオ!$H32</f>
        <v>0</v>
      </c>
      <c r="S46" s="13">
        <f>シナリオ!$H33</f>
        <v>0</v>
      </c>
      <c r="T46" s="13">
        <f>シナリオ!$H34</f>
        <v>0.05</v>
      </c>
      <c r="U46" s="13">
        <f>シナリオ!$H35</f>
        <v>0</v>
      </c>
      <c r="V46" s="13">
        <f>シナリオ!$H36</f>
        <v>0</v>
      </c>
      <c r="W46" s="13">
        <f>シナリオ!$H37</f>
        <v>0.1</v>
      </c>
      <c r="X46" s="13">
        <f>シナリオ!$H38</f>
        <v>2.5000000000000001E-2</v>
      </c>
      <c r="Y46" s="13">
        <f>シナリオ!$H39</f>
        <v>2.5000000000000001E-2</v>
      </c>
      <c r="Z46" s="13">
        <f>シナリオ!$H40</f>
        <v>0.4</v>
      </c>
      <c r="AA46" s="13">
        <f>シナリオ!$H41</f>
        <v>0.4</v>
      </c>
    </row>
  </sheetData>
  <mergeCells count="2">
    <mergeCell ref="B1:N1"/>
    <mergeCell ref="O1:AA1"/>
  </mergeCells>
  <phoneticPr fontId="1"/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08CB0-75F6-47E4-8051-A6D81E1FCE5A}">
  <dimension ref="A1:N42"/>
  <sheetViews>
    <sheetView zoomScale="71" workbookViewId="0">
      <selection activeCell="Q35" sqref="Q35"/>
    </sheetView>
  </sheetViews>
  <sheetFormatPr defaultColWidth="10" defaultRowHeight="18.75" x14ac:dyDescent="0.4"/>
  <cols>
    <col min="1" max="16384" width="10" style="13"/>
  </cols>
  <sheetData>
    <row r="1" spans="1:14" x14ac:dyDescent="0.4">
      <c r="A1" s="13" t="s">
        <v>29</v>
      </c>
      <c r="B1" s="13" t="s">
        <v>12</v>
      </c>
      <c r="C1" s="13" t="s">
        <v>13</v>
      </c>
      <c r="D1" s="13" t="s">
        <v>14</v>
      </c>
      <c r="E1" s="13" t="s">
        <v>15</v>
      </c>
      <c r="F1" s="13" t="s">
        <v>16</v>
      </c>
      <c r="G1" s="13" t="s">
        <v>17</v>
      </c>
      <c r="H1" s="13" t="s">
        <v>18</v>
      </c>
      <c r="I1" s="13" t="s">
        <v>19</v>
      </c>
      <c r="J1" s="13" t="s">
        <v>20</v>
      </c>
      <c r="K1" s="13" t="s">
        <v>21</v>
      </c>
      <c r="L1" s="13" t="s">
        <v>22</v>
      </c>
      <c r="M1" s="13" t="s">
        <v>23</v>
      </c>
      <c r="N1" s="13" t="s">
        <v>24</v>
      </c>
    </row>
    <row r="2" spans="1:14" x14ac:dyDescent="0.4">
      <c r="A2" s="13">
        <v>2010</v>
      </c>
      <c r="B2" s="13">
        <v>0.42</v>
      </c>
      <c r="C2" s="13">
        <v>0.42</v>
      </c>
      <c r="D2" s="13">
        <v>0.41</v>
      </c>
      <c r="E2" s="13">
        <v>0.41</v>
      </c>
      <c r="F2" s="13">
        <v>0.49</v>
      </c>
      <c r="G2" s="13">
        <v>0.49</v>
      </c>
      <c r="H2" s="13">
        <v>0.33</v>
      </c>
      <c r="I2" s="13">
        <v>0.32</v>
      </c>
      <c r="J2" s="13">
        <v>0.32</v>
      </c>
      <c r="K2" s="13">
        <v>1</v>
      </c>
      <c r="L2" s="13">
        <v>1</v>
      </c>
      <c r="M2" s="13">
        <v>1</v>
      </c>
      <c r="N2" s="13">
        <v>1</v>
      </c>
    </row>
    <row r="3" spans="1:14" x14ac:dyDescent="0.4">
      <c r="A3" s="13">
        <v>2011</v>
      </c>
      <c r="B3" s="13">
        <v>0.42</v>
      </c>
      <c r="C3" s="13">
        <v>0.42</v>
      </c>
      <c r="D3" s="13">
        <v>0.4</v>
      </c>
      <c r="E3" s="13">
        <v>0.4</v>
      </c>
      <c r="F3" s="13">
        <v>0.49</v>
      </c>
      <c r="G3" s="13">
        <v>0.49</v>
      </c>
      <c r="H3" s="13">
        <v>0.33</v>
      </c>
      <c r="I3" s="13">
        <v>0.33</v>
      </c>
      <c r="J3" s="13">
        <v>0.33</v>
      </c>
      <c r="K3" s="13">
        <v>1</v>
      </c>
      <c r="L3" s="13">
        <v>1</v>
      </c>
      <c r="M3" s="13">
        <v>1</v>
      </c>
      <c r="N3" s="13">
        <v>1</v>
      </c>
    </row>
    <row r="4" spans="1:14" x14ac:dyDescent="0.4">
      <c r="A4" s="13">
        <v>2012</v>
      </c>
      <c r="B4" s="13">
        <v>0.43</v>
      </c>
      <c r="C4" s="13">
        <v>0.43</v>
      </c>
      <c r="D4" s="13">
        <v>0.41</v>
      </c>
      <c r="E4" s="13">
        <v>0.41</v>
      </c>
      <c r="F4" s="13">
        <v>0.49</v>
      </c>
      <c r="G4" s="13">
        <v>0.49</v>
      </c>
      <c r="H4" s="13">
        <v>0.33</v>
      </c>
      <c r="I4" s="13">
        <v>0.33</v>
      </c>
      <c r="J4" s="13">
        <v>0.33</v>
      </c>
      <c r="K4" s="13">
        <v>1</v>
      </c>
      <c r="L4" s="13">
        <v>1</v>
      </c>
      <c r="M4" s="13">
        <v>1</v>
      </c>
      <c r="N4" s="13">
        <v>1</v>
      </c>
    </row>
    <row r="5" spans="1:14" x14ac:dyDescent="0.4">
      <c r="A5" s="13">
        <v>2013</v>
      </c>
      <c r="B5" s="13">
        <v>0.41</v>
      </c>
      <c r="C5" s="13">
        <v>0.41</v>
      </c>
      <c r="D5" s="13">
        <v>0.41</v>
      </c>
      <c r="E5" s="13">
        <v>0.41</v>
      </c>
      <c r="F5" s="13">
        <v>0.5</v>
      </c>
      <c r="G5" s="13">
        <v>0.5</v>
      </c>
      <c r="H5" s="13">
        <v>0.33</v>
      </c>
      <c r="I5" s="13">
        <v>0.33</v>
      </c>
      <c r="J5" s="13">
        <v>0.33</v>
      </c>
      <c r="K5" s="13">
        <v>1</v>
      </c>
      <c r="L5" s="13">
        <v>1</v>
      </c>
      <c r="M5" s="13">
        <v>1</v>
      </c>
      <c r="N5" s="13">
        <v>1</v>
      </c>
    </row>
    <row r="6" spans="1:14" x14ac:dyDescent="0.4">
      <c r="A6" s="13">
        <v>2014</v>
      </c>
      <c r="B6" s="13">
        <v>0.42</v>
      </c>
      <c r="C6" s="13">
        <v>0.42</v>
      </c>
      <c r="D6" s="13">
        <v>0.41</v>
      </c>
      <c r="E6" s="13">
        <v>0.41</v>
      </c>
      <c r="F6" s="13">
        <v>0.51</v>
      </c>
      <c r="G6" s="13">
        <v>0.51</v>
      </c>
      <c r="H6" s="13">
        <v>0</v>
      </c>
      <c r="I6" s="13">
        <v>0.34</v>
      </c>
      <c r="J6" s="13">
        <v>0.34</v>
      </c>
      <c r="K6" s="13">
        <v>1</v>
      </c>
      <c r="L6" s="13">
        <v>1</v>
      </c>
      <c r="M6" s="13">
        <v>1</v>
      </c>
      <c r="N6" s="13">
        <v>1</v>
      </c>
    </row>
    <row r="7" spans="1:14" x14ac:dyDescent="0.4">
      <c r="A7" s="13">
        <v>2015</v>
      </c>
      <c r="B7" s="13">
        <v>0.42</v>
      </c>
      <c r="C7" s="13">
        <v>0.42</v>
      </c>
      <c r="D7" s="13">
        <v>0.41</v>
      </c>
      <c r="E7" s="13">
        <v>0.41</v>
      </c>
      <c r="F7" s="13">
        <v>0.51</v>
      </c>
      <c r="G7" s="13">
        <v>0.51</v>
      </c>
      <c r="H7" s="13">
        <v>0.33</v>
      </c>
      <c r="I7" s="13">
        <v>0.33</v>
      </c>
      <c r="J7" s="13">
        <v>0.33</v>
      </c>
      <c r="K7" s="13">
        <v>1</v>
      </c>
      <c r="L7" s="13">
        <v>1</v>
      </c>
      <c r="M7" s="13">
        <v>1</v>
      </c>
      <c r="N7" s="13">
        <v>1</v>
      </c>
    </row>
    <row r="8" spans="1:14" x14ac:dyDescent="0.4">
      <c r="A8" s="13">
        <v>2016</v>
      </c>
      <c r="B8" s="13">
        <v>0.42</v>
      </c>
      <c r="C8" s="13">
        <v>0.42</v>
      </c>
      <c r="D8" s="13">
        <v>0.38</v>
      </c>
      <c r="E8" s="13">
        <v>0.38</v>
      </c>
      <c r="F8" s="13">
        <v>0.51</v>
      </c>
      <c r="G8" s="13">
        <v>0.51</v>
      </c>
      <c r="H8" s="13">
        <v>0.33</v>
      </c>
      <c r="I8" s="13">
        <v>0.42</v>
      </c>
      <c r="J8" s="13">
        <v>0.42</v>
      </c>
      <c r="K8" s="13">
        <v>1</v>
      </c>
      <c r="L8" s="13">
        <v>1</v>
      </c>
      <c r="M8" s="13">
        <v>1</v>
      </c>
      <c r="N8" s="13">
        <v>1</v>
      </c>
    </row>
    <row r="9" spans="1:14" x14ac:dyDescent="0.4">
      <c r="A9" s="13">
        <v>2017</v>
      </c>
      <c r="B9" s="13">
        <v>0.42</v>
      </c>
      <c r="C9" s="13">
        <v>0.42</v>
      </c>
      <c r="D9" s="13">
        <v>0.36</v>
      </c>
      <c r="E9" s="13">
        <v>0.36</v>
      </c>
      <c r="F9" s="13">
        <v>0.52</v>
      </c>
      <c r="G9" s="13">
        <v>0.52</v>
      </c>
      <c r="H9" s="13">
        <v>0.33</v>
      </c>
      <c r="I9" s="13">
        <v>0.4</v>
      </c>
      <c r="J9" s="13">
        <v>0.4</v>
      </c>
      <c r="K9" s="13">
        <v>1</v>
      </c>
      <c r="L9" s="13">
        <v>1</v>
      </c>
      <c r="M9" s="13">
        <v>1</v>
      </c>
      <c r="N9" s="13">
        <v>1</v>
      </c>
    </row>
    <row r="10" spans="1:14" x14ac:dyDescent="0.4">
      <c r="A10" s="13">
        <v>2018</v>
      </c>
      <c r="B10" s="13">
        <v>0.42</v>
      </c>
      <c r="C10" s="13">
        <v>0.42</v>
      </c>
      <c r="D10" s="13">
        <v>0.35</v>
      </c>
      <c r="E10" s="13">
        <v>0.35</v>
      </c>
      <c r="F10" s="13">
        <v>0.52</v>
      </c>
      <c r="G10" s="13">
        <v>0.52</v>
      </c>
      <c r="H10" s="13">
        <v>0.33</v>
      </c>
      <c r="I10" s="13">
        <v>0.38</v>
      </c>
      <c r="J10" s="13">
        <v>0.38</v>
      </c>
      <c r="K10" s="13">
        <v>1</v>
      </c>
      <c r="L10" s="13">
        <v>1</v>
      </c>
      <c r="M10" s="13">
        <v>1</v>
      </c>
      <c r="N10" s="13">
        <v>1</v>
      </c>
    </row>
    <row r="11" spans="1:14" x14ac:dyDescent="0.4">
      <c r="A11" s="13">
        <v>2019</v>
      </c>
      <c r="B11" s="13">
        <v>0.42</v>
      </c>
      <c r="C11" s="13">
        <v>0.42</v>
      </c>
      <c r="D11" s="13">
        <v>0.35</v>
      </c>
      <c r="E11" s="13">
        <v>0.35</v>
      </c>
      <c r="F11" s="13">
        <v>0.52</v>
      </c>
      <c r="G11" s="13">
        <v>0.52</v>
      </c>
      <c r="H11" s="13">
        <v>0.33</v>
      </c>
      <c r="I11" s="13">
        <v>0.39</v>
      </c>
      <c r="J11" s="13">
        <v>0.39</v>
      </c>
      <c r="K11" s="13">
        <v>1</v>
      </c>
      <c r="L11" s="13">
        <v>1</v>
      </c>
      <c r="M11" s="13">
        <v>1</v>
      </c>
      <c r="N11" s="13">
        <v>1</v>
      </c>
    </row>
    <row r="12" spans="1:14" x14ac:dyDescent="0.4">
      <c r="A12" s="13">
        <v>2020</v>
      </c>
      <c r="B12" s="13">
        <v>0.41</v>
      </c>
      <c r="C12" s="13">
        <v>0.41</v>
      </c>
      <c r="D12" s="13">
        <v>0.33</v>
      </c>
      <c r="E12" s="13">
        <v>0.33</v>
      </c>
      <c r="F12" s="13">
        <v>0.52</v>
      </c>
      <c r="G12" s="13">
        <v>0.52</v>
      </c>
      <c r="H12" s="13">
        <v>0.33</v>
      </c>
      <c r="I12" s="13">
        <v>0.44</v>
      </c>
      <c r="J12" s="13">
        <v>0.44</v>
      </c>
      <c r="K12" s="13">
        <v>1</v>
      </c>
      <c r="L12" s="13">
        <v>1</v>
      </c>
      <c r="M12" s="13">
        <v>1</v>
      </c>
      <c r="N12" s="13">
        <v>1</v>
      </c>
    </row>
    <row r="13" spans="1:14" x14ac:dyDescent="0.4">
      <c r="A13" s="13">
        <v>2021</v>
      </c>
      <c r="B13" s="13">
        <v>0.41</v>
      </c>
      <c r="C13" s="13">
        <v>0.41</v>
      </c>
      <c r="D13" s="13">
        <v>0.33</v>
      </c>
      <c r="E13" s="13">
        <v>0.33</v>
      </c>
      <c r="F13" s="13">
        <v>0.52</v>
      </c>
      <c r="G13" s="13">
        <v>0.52</v>
      </c>
      <c r="H13" s="13">
        <v>0.33</v>
      </c>
      <c r="I13" s="13">
        <v>0.44</v>
      </c>
      <c r="J13" s="13">
        <v>0.44</v>
      </c>
      <c r="K13" s="13">
        <v>1</v>
      </c>
      <c r="L13" s="13">
        <v>1</v>
      </c>
      <c r="M13" s="13">
        <v>1</v>
      </c>
      <c r="N13" s="13">
        <v>1</v>
      </c>
    </row>
    <row r="14" spans="1:14" x14ac:dyDescent="0.4">
      <c r="A14" s="13">
        <v>2022</v>
      </c>
      <c r="B14" s="13">
        <v>0.41</v>
      </c>
      <c r="C14" s="13">
        <v>0.41</v>
      </c>
      <c r="D14" s="13">
        <v>0.33</v>
      </c>
      <c r="E14" s="13">
        <v>0.33</v>
      </c>
      <c r="F14" s="13">
        <v>0.52</v>
      </c>
      <c r="G14" s="13">
        <v>0.52</v>
      </c>
      <c r="H14" s="13">
        <v>0.33</v>
      </c>
      <c r="I14" s="13">
        <v>0.44</v>
      </c>
      <c r="J14" s="13">
        <v>0.44</v>
      </c>
      <c r="K14" s="13">
        <v>1</v>
      </c>
      <c r="L14" s="13">
        <v>1</v>
      </c>
      <c r="M14" s="13">
        <v>1</v>
      </c>
      <c r="N14" s="13">
        <v>1</v>
      </c>
    </row>
    <row r="15" spans="1:14" x14ac:dyDescent="0.4">
      <c r="A15" s="13">
        <v>2023</v>
      </c>
      <c r="B15" s="13">
        <v>0.41</v>
      </c>
      <c r="C15" s="13">
        <v>0.41</v>
      </c>
      <c r="D15" s="13">
        <v>0.33</v>
      </c>
      <c r="E15" s="13">
        <v>0.33</v>
      </c>
      <c r="F15" s="13">
        <v>0.52</v>
      </c>
      <c r="G15" s="13">
        <v>0.52</v>
      </c>
      <c r="H15" s="13">
        <v>0.33</v>
      </c>
      <c r="I15" s="13">
        <v>0.44</v>
      </c>
      <c r="J15" s="13">
        <v>0.44</v>
      </c>
      <c r="K15" s="13">
        <v>1</v>
      </c>
      <c r="L15" s="13">
        <v>1</v>
      </c>
      <c r="M15" s="13">
        <v>1</v>
      </c>
      <c r="N15" s="13">
        <v>1</v>
      </c>
    </row>
    <row r="16" spans="1:14" x14ac:dyDescent="0.4">
      <c r="A16" s="13">
        <v>2024</v>
      </c>
      <c r="B16" s="13">
        <v>0.41</v>
      </c>
      <c r="C16" s="13">
        <v>0.41</v>
      </c>
      <c r="D16" s="13">
        <v>0.33</v>
      </c>
      <c r="E16" s="13">
        <v>0.33</v>
      </c>
      <c r="F16" s="13">
        <v>0.52</v>
      </c>
      <c r="G16" s="13">
        <v>0.52</v>
      </c>
      <c r="H16" s="13">
        <v>0.33</v>
      </c>
      <c r="I16" s="13">
        <v>0.44</v>
      </c>
      <c r="J16" s="13">
        <v>0.44</v>
      </c>
      <c r="K16" s="13">
        <v>1</v>
      </c>
      <c r="L16" s="13">
        <v>1</v>
      </c>
      <c r="M16" s="13">
        <v>1</v>
      </c>
      <c r="N16" s="13">
        <v>1</v>
      </c>
    </row>
    <row r="17" spans="1:14" x14ac:dyDescent="0.4">
      <c r="A17" s="13">
        <v>2025</v>
      </c>
      <c r="B17" s="13">
        <v>0.41</v>
      </c>
      <c r="C17" s="13">
        <v>0.41</v>
      </c>
      <c r="D17" s="13">
        <v>0.33</v>
      </c>
      <c r="E17" s="13">
        <v>0.33</v>
      </c>
      <c r="F17" s="13">
        <v>0.52</v>
      </c>
      <c r="G17" s="13">
        <v>0.52</v>
      </c>
      <c r="H17" s="13">
        <v>0.33</v>
      </c>
      <c r="I17" s="13">
        <v>0.44</v>
      </c>
      <c r="J17" s="13">
        <v>0.44</v>
      </c>
      <c r="K17" s="13">
        <v>1</v>
      </c>
      <c r="L17" s="13">
        <v>1</v>
      </c>
      <c r="M17" s="13">
        <v>1</v>
      </c>
      <c r="N17" s="13">
        <v>1</v>
      </c>
    </row>
    <row r="18" spans="1:14" x14ac:dyDescent="0.4">
      <c r="A18" s="13">
        <v>2026</v>
      </c>
      <c r="B18" s="13">
        <v>0.41</v>
      </c>
      <c r="C18" s="13">
        <v>0.41</v>
      </c>
      <c r="D18" s="13">
        <v>0.33</v>
      </c>
      <c r="E18" s="13">
        <v>0.33</v>
      </c>
      <c r="F18" s="13">
        <v>0.52</v>
      </c>
      <c r="G18" s="13">
        <v>0.52</v>
      </c>
      <c r="H18" s="13">
        <v>0.33</v>
      </c>
      <c r="I18" s="13">
        <v>0.44</v>
      </c>
      <c r="J18" s="13">
        <v>0.44</v>
      </c>
      <c r="K18" s="13">
        <v>1</v>
      </c>
      <c r="L18" s="13">
        <v>1</v>
      </c>
      <c r="M18" s="13">
        <v>1</v>
      </c>
      <c r="N18" s="13">
        <v>1</v>
      </c>
    </row>
    <row r="19" spans="1:14" x14ac:dyDescent="0.4">
      <c r="A19" s="13">
        <v>2027</v>
      </c>
      <c r="B19" s="13">
        <v>0.41</v>
      </c>
      <c r="C19" s="13">
        <v>0.41</v>
      </c>
      <c r="D19" s="13">
        <v>0.33</v>
      </c>
      <c r="E19" s="13">
        <v>0.33</v>
      </c>
      <c r="F19" s="13">
        <v>0.52</v>
      </c>
      <c r="G19" s="13">
        <v>0.52</v>
      </c>
      <c r="H19" s="13">
        <v>0.33</v>
      </c>
      <c r="I19" s="13">
        <v>0.44</v>
      </c>
      <c r="J19" s="13">
        <v>0.44</v>
      </c>
      <c r="K19" s="13">
        <v>1</v>
      </c>
      <c r="L19" s="13">
        <v>1</v>
      </c>
      <c r="M19" s="13">
        <v>1</v>
      </c>
      <c r="N19" s="13">
        <v>1</v>
      </c>
    </row>
    <row r="20" spans="1:14" x14ac:dyDescent="0.4">
      <c r="A20" s="13">
        <v>2028</v>
      </c>
      <c r="B20" s="13">
        <v>0.41</v>
      </c>
      <c r="C20" s="13">
        <v>0.41</v>
      </c>
      <c r="D20" s="13">
        <v>0.33</v>
      </c>
      <c r="E20" s="13">
        <v>0.33</v>
      </c>
      <c r="F20" s="13">
        <v>0.52</v>
      </c>
      <c r="G20" s="13">
        <v>0.52</v>
      </c>
      <c r="H20" s="13">
        <v>0.33</v>
      </c>
      <c r="I20" s="13">
        <v>0.44</v>
      </c>
      <c r="J20" s="13">
        <v>0.44</v>
      </c>
      <c r="K20" s="13">
        <v>1</v>
      </c>
      <c r="L20" s="13">
        <v>1</v>
      </c>
      <c r="M20" s="13">
        <v>1</v>
      </c>
      <c r="N20" s="13">
        <v>1</v>
      </c>
    </row>
    <row r="21" spans="1:14" x14ac:dyDescent="0.4">
      <c r="A21" s="13">
        <v>2029</v>
      </c>
      <c r="B21" s="13">
        <v>0.41</v>
      </c>
      <c r="C21" s="13">
        <v>0.41</v>
      </c>
      <c r="D21" s="13">
        <v>0.33</v>
      </c>
      <c r="E21" s="13">
        <v>0.33</v>
      </c>
      <c r="F21" s="13">
        <v>0.52</v>
      </c>
      <c r="G21" s="13">
        <v>0.52</v>
      </c>
      <c r="H21" s="13">
        <v>0.33</v>
      </c>
      <c r="I21" s="13">
        <v>0.44</v>
      </c>
      <c r="J21" s="13">
        <v>0.44</v>
      </c>
      <c r="K21" s="13">
        <v>1</v>
      </c>
      <c r="L21" s="13">
        <v>1</v>
      </c>
      <c r="M21" s="13">
        <v>1</v>
      </c>
      <c r="N21" s="13">
        <v>1</v>
      </c>
    </row>
    <row r="22" spans="1:14" x14ac:dyDescent="0.4">
      <c r="A22" s="13">
        <v>2030</v>
      </c>
      <c r="B22" s="13">
        <v>0.41</v>
      </c>
      <c r="C22" s="13">
        <v>0.41</v>
      </c>
      <c r="D22" s="13">
        <v>0.33</v>
      </c>
      <c r="E22" s="13">
        <v>0.33</v>
      </c>
      <c r="F22" s="13">
        <v>0.52</v>
      </c>
      <c r="G22" s="13">
        <v>0.52</v>
      </c>
      <c r="H22" s="13">
        <v>0.33</v>
      </c>
      <c r="I22" s="13">
        <v>0.44</v>
      </c>
      <c r="J22" s="13">
        <v>0.44</v>
      </c>
      <c r="K22" s="13">
        <v>1</v>
      </c>
      <c r="L22" s="13">
        <v>1</v>
      </c>
      <c r="M22" s="13">
        <v>1</v>
      </c>
      <c r="N22" s="13">
        <v>1</v>
      </c>
    </row>
    <row r="23" spans="1:14" x14ac:dyDescent="0.4">
      <c r="A23" s="13">
        <v>2031</v>
      </c>
      <c r="B23" s="13">
        <v>0.41</v>
      </c>
      <c r="C23" s="13">
        <v>0.41</v>
      </c>
      <c r="D23" s="13">
        <v>0.33</v>
      </c>
      <c r="E23" s="13">
        <v>0.33</v>
      </c>
      <c r="F23" s="13">
        <v>0.52</v>
      </c>
      <c r="G23" s="13">
        <v>0.52</v>
      </c>
      <c r="H23" s="13">
        <v>0.33</v>
      </c>
      <c r="I23" s="13">
        <v>0.44</v>
      </c>
      <c r="J23" s="13">
        <v>0.44</v>
      </c>
      <c r="K23" s="13">
        <v>1</v>
      </c>
      <c r="L23" s="13">
        <v>1</v>
      </c>
      <c r="M23" s="13">
        <v>1</v>
      </c>
      <c r="N23" s="13">
        <v>1</v>
      </c>
    </row>
    <row r="24" spans="1:14" x14ac:dyDescent="0.4">
      <c r="A24" s="13">
        <v>2032</v>
      </c>
      <c r="B24" s="13">
        <v>0.41</v>
      </c>
      <c r="C24" s="13">
        <v>0.41</v>
      </c>
      <c r="D24" s="13">
        <v>0.33</v>
      </c>
      <c r="E24" s="13">
        <v>0.33</v>
      </c>
      <c r="F24" s="13">
        <v>0.52</v>
      </c>
      <c r="G24" s="13">
        <v>0.52</v>
      </c>
      <c r="H24" s="13">
        <v>0.33</v>
      </c>
      <c r="I24" s="13">
        <v>0.44</v>
      </c>
      <c r="J24" s="13">
        <v>0.44</v>
      </c>
      <c r="K24" s="13">
        <v>1</v>
      </c>
      <c r="L24" s="13">
        <v>1</v>
      </c>
      <c r="M24" s="13">
        <v>1</v>
      </c>
      <c r="N24" s="13">
        <v>1</v>
      </c>
    </row>
    <row r="25" spans="1:14" x14ac:dyDescent="0.4">
      <c r="A25" s="13">
        <v>2033</v>
      </c>
      <c r="B25" s="13">
        <v>0.41</v>
      </c>
      <c r="C25" s="13">
        <v>0.41</v>
      </c>
      <c r="D25" s="13">
        <v>0.33</v>
      </c>
      <c r="E25" s="13">
        <v>0.33</v>
      </c>
      <c r="F25" s="13">
        <v>0.52</v>
      </c>
      <c r="G25" s="13">
        <v>0.52</v>
      </c>
      <c r="H25" s="13">
        <v>0.33</v>
      </c>
      <c r="I25" s="13">
        <v>0.44</v>
      </c>
      <c r="J25" s="13">
        <v>0.44</v>
      </c>
      <c r="K25" s="13">
        <v>1</v>
      </c>
      <c r="L25" s="13">
        <v>1</v>
      </c>
      <c r="M25" s="13">
        <v>1</v>
      </c>
      <c r="N25" s="13">
        <v>1</v>
      </c>
    </row>
    <row r="26" spans="1:14" x14ac:dyDescent="0.4">
      <c r="A26" s="13">
        <v>2034</v>
      </c>
      <c r="B26" s="13">
        <v>0.41</v>
      </c>
      <c r="C26" s="13">
        <v>0.41</v>
      </c>
      <c r="D26" s="13">
        <v>0.33</v>
      </c>
      <c r="E26" s="13">
        <v>0.33</v>
      </c>
      <c r="F26" s="13">
        <v>0.52</v>
      </c>
      <c r="G26" s="13">
        <v>0.52</v>
      </c>
      <c r="H26" s="13">
        <v>0.33</v>
      </c>
      <c r="I26" s="13">
        <v>0.44</v>
      </c>
      <c r="J26" s="13">
        <v>0.44</v>
      </c>
      <c r="K26" s="13">
        <v>1</v>
      </c>
      <c r="L26" s="13">
        <v>1</v>
      </c>
      <c r="M26" s="13">
        <v>1</v>
      </c>
      <c r="N26" s="13">
        <v>1</v>
      </c>
    </row>
    <row r="27" spans="1:14" x14ac:dyDescent="0.4">
      <c r="A27" s="13">
        <v>2035</v>
      </c>
      <c r="B27" s="13">
        <v>0.41</v>
      </c>
      <c r="C27" s="13">
        <v>0.41</v>
      </c>
      <c r="D27" s="13">
        <v>0.33</v>
      </c>
      <c r="E27" s="13">
        <v>0.33</v>
      </c>
      <c r="F27" s="13">
        <v>0.52</v>
      </c>
      <c r="G27" s="13">
        <v>0.52</v>
      </c>
      <c r="H27" s="13">
        <v>0.33</v>
      </c>
      <c r="I27" s="13">
        <v>0.44</v>
      </c>
      <c r="J27" s="13">
        <v>0.44</v>
      </c>
      <c r="K27" s="13">
        <v>1</v>
      </c>
      <c r="L27" s="13">
        <v>1</v>
      </c>
      <c r="M27" s="13">
        <v>1</v>
      </c>
      <c r="N27" s="13">
        <v>1</v>
      </c>
    </row>
    <row r="28" spans="1:14" x14ac:dyDescent="0.4">
      <c r="A28" s="13">
        <v>2036</v>
      </c>
      <c r="B28" s="13">
        <v>0.41</v>
      </c>
      <c r="C28" s="13">
        <v>0.41</v>
      </c>
      <c r="D28" s="13">
        <v>0.33</v>
      </c>
      <c r="E28" s="13">
        <v>0.33</v>
      </c>
      <c r="F28" s="13">
        <v>0.52</v>
      </c>
      <c r="G28" s="13">
        <v>0.52</v>
      </c>
      <c r="H28" s="13">
        <v>0.33</v>
      </c>
      <c r="I28" s="13">
        <v>0.44</v>
      </c>
      <c r="J28" s="13">
        <v>0.44</v>
      </c>
      <c r="K28" s="13">
        <v>1</v>
      </c>
      <c r="L28" s="13">
        <v>1</v>
      </c>
      <c r="M28" s="13">
        <v>1</v>
      </c>
      <c r="N28" s="13">
        <v>1</v>
      </c>
    </row>
    <row r="29" spans="1:14" x14ac:dyDescent="0.4">
      <c r="A29" s="13">
        <v>2037</v>
      </c>
      <c r="B29" s="13">
        <v>0.41</v>
      </c>
      <c r="C29" s="13">
        <v>0.41</v>
      </c>
      <c r="D29" s="13">
        <v>0.33</v>
      </c>
      <c r="E29" s="13">
        <v>0.33</v>
      </c>
      <c r="F29" s="13">
        <v>0.52</v>
      </c>
      <c r="G29" s="13">
        <v>0.52</v>
      </c>
      <c r="H29" s="13">
        <v>0.33</v>
      </c>
      <c r="I29" s="13">
        <v>0.44</v>
      </c>
      <c r="J29" s="13">
        <v>0.44</v>
      </c>
      <c r="K29" s="13">
        <v>1</v>
      </c>
      <c r="L29" s="13">
        <v>1</v>
      </c>
      <c r="M29" s="13">
        <v>1</v>
      </c>
      <c r="N29" s="13">
        <v>1</v>
      </c>
    </row>
    <row r="30" spans="1:14" x14ac:dyDescent="0.4">
      <c r="A30" s="13">
        <v>2038</v>
      </c>
      <c r="B30" s="13">
        <v>0.41</v>
      </c>
      <c r="C30" s="13">
        <v>0.41</v>
      </c>
      <c r="D30" s="13">
        <v>0.33</v>
      </c>
      <c r="E30" s="13">
        <v>0.33</v>
      </c>
      <c r="F30" s="13">
        <v>0.52</v>
      </c>
      <c r="G30" s="13">
        <v>0.52</v>
      </c>
      <c r="H30" s="13">
        <v>0.33</v>
      </c>
      <c r="I30" s="13">
        <v>0.44</v>
      </c>
      <c r="J30" s="13">
        <v>0.44</v>
      </c>
      <c r="K30" s="13">
        <v>1</v>
      </c>
      <c r="L30" s="13">
        <v>1</v>
      </c>
      <c r="M30" s="13">
        <v>1</v>
      </c>
      <c r="N30" s="13">
        <v>1</v>
      </c>
    </row>
    <row r="31" spans="1:14" x14ac:dyDescent="0.4">
      <c r="A31" s="13">
        <v>2039</v>
      </c>
      <c r="B31" s="13">
        <v>0.41</v>
      </c>
      <c r="C31" s="13">
        <v>0.41</v>
      </c>
      <c r="D31" s="13">
        <v>0.33</v>
      </c>
      <c r="E31" s="13">
        <v>0.33</v>
      </c>
      <c r="F31" s="13">
        <v>0.52</v>
      </c>
      <c r="G31" s="13">
        <v>0.52</v>
      </c>
      <c r="H31" s="13">
        <v>0.33</v>
      </c>
      <c r="I31" s="13">
        <v>0.44</v>
      </c>
      <c r="J31" s="13">
        <v>0.44</v>
      </c>
      <c r="K31" s="13">
        <v>1</v>
      </c>
      <c r="L31" s="13">
        <v>1</v>
      </c>
      <c r="M31" s="13">
        <v>1</v>
      </c>
      <c r="N31" s="13">
        <v>1</v>
      </c>
    </row>
    <row r="32" spans="1:14" x14ac:dyDescent="0.4">
      <c r="A32" s="13">
        <v>2040</v>
      </c>
      <c r="B32" s="13">
        <v>0.41</v>
      </c>
      <c r="C32" s="13">
        <v>0.41</v>
      </c>
      <c r="D32" s="13">
        <v>0.33</v>
      </c>
      <c r="E32" s="13">
        <v>0.33</v>
      </c>
      <c r="F32" s="13">
        <v>0.52</v>
      </c>
      <c r="G32" s="13">
        <v>0.52</v>
      </c>
      <c r="H32" s="13">
        <v>0.33</v>
      </c>
      <c r="I32" s="13">
        <v>0.44</v>
      </c>
      <c r="J32" s="13">
        <v>0.44</v>
      </c>
      <c r="K32" s="13">
        <v>1</v>
      </c>
      <c r="L32" s="13">
        <v>1</v>
      </c>
      <c r="M32" s="13">
        <v>1</v>
      </c>
      <c r="N32" s="13">
        <v>1</v>
      </c>
    </row>
    <row r="33" spans="1:14" x14ac:dyDescent="0.4">
      <c r="A33" s="13">
        <v>2041</v>
      </c>
      <c r="B33" s="13">
        <v>0.41</v>
      </c>
      <c r="C33" s="13">
        <v>0.41</v>
      </c>
      <c r="D33" s="13">
        <v>0.33</v>
      </c>
      <c r="E33" s="13">
        <v>0.33</v>
      </c>
      <c r="F33" s="13">
        <v>0.52</v>
      </c>
      <c r="G33" s="13">
        <v>0.52</v>
      </c>
      <c r="H33" s="13">
        <v>0.33</v>
      </c>
      <c r="I33" s="13">
        <v>0.44</v>
      </c>
      <c r="J33" s="13">
        <v>0.44</v>
      </c>
      <c r="K33" s="13">
        <v>1</v>
      </c>
      <c r="L33" s="13">
        <v>1</v>
      </c>
      <c r="M33" s="13">
        <v>1</v>
      </c>
      <c r="N33" s="13">
        <v>1</v>
      </c>
    </row>
    <row r="34" spans="1:14" x14ac:dyDescent="0.4">
      <c r="A34" s="13">
        <v>2042</v>
      </c>
      <c r="B34" s="13">
        <v>0.41</v>
      </c>
      <c r="C34" s="13">
        <v>0.41</v>
      </c>
      <c r="D34" s="13">
        <v>0.33</v>
      </c>
      <c r="E34" s="13">
        <v>0.33</v>
      </c>
      <c r="F34" s="13">
        <v>0.52</v>
      </c>
      <c r="G34" s="13">
        <v>0.52</v>
      </c>
      <c r="H34" s="13">
        <v>0.33</v>
      </c>
      <c r="I34" s="13">
        <v>0.44</v>
      </c>
      <c r="J34" s="13">
        <v>0.44</v>
      </c>
      <c r="K34" s="13">
        <v>1</v>
      </c>
      <c r="L34" s="13">
        <v>1</v>
      </c>
      <c r="M34" s="13">
        <v>1</v>
      </c>
      <c r="N34" s="13">
        <v>1</v>
      </c>
    </row>
    <row r="35" spans="1:14" x14ac:dyDescent="0.4">
      <c r="A35" s="13">
        <v>2043</v>
      </c>
      <c r="B35" s="13">
        <v>0.41</v>
      </c>
      <c r="C35" s="13">
        <v>0.41</v>
      </c>
      <c r="D35" s="13">
        <v>0.33</v>
      </c>
      <c r="E35" s="13">
        <v>0.33</v>
      </c>
      <c r="F35" s="13">
        <v>0.52</v>
      </c>
      <c r="G35" s="13">
        <v>0.52</v>
      </c>
      <c r="H35" s="13">
        <v>0.33</v>
      </c>
      <c r="I35" s="13">
        <v>0.44</v>
      </c>
      <c r="J35" s="13">
        <v>0.44</v>
      </c>
      <c r="K35" s="13">
        <v>1</v>
      </c>
      <c r="L35" s="13">
        <v>1</v>
      </c>
      <c r="M35" s="13">
        <v>1</v>
      </c>
      <c r="N35" s="13">
        <v>1</v>
      </c>
    </row>
    <row r="36" spans="1:14" x14ac:dyDescent="0.4">
      <c r="A36" s="13">
        <v>2044</v>
      </c>
      <c r="B36" s="13">
        <v>0.41</v>
      </c>
      <c r="C36" s="13">
        <v>0.41</v>
      </c>
      <c r="D36" s="13">
        <v>0.33</v>
      </c>
      <c r="E36" s="13">
        <v>0.33</v>
      </c>
      <c r="F36" s="13">
        <v>0.52</v>
      </c>
      <c r="G36" s="13">
        <v>0.52</v>
      </c>
      <c r="H36" s="13">
        <v>0.33</v>
      </c>
      <c r="I36" s="13">
        <v>0.44</v>
      </c>
      <c r="J36" s="13">
        <v>0.44</v>
      </c>
      <c r="K36" s="13">
        <v>1</v>
      </c>
      <c r="L36" s="13">
        <v>1</v>
      </c>
      <c r="M36" s="13">
        <v>1</v>
      </c>
      <c r="N36" s="13">
        <v>1</v>
      </c>
    </row>
    <row r="37" spans="1:14" x14ac:dyDescent="0.4">
      <c r="A37" s="13">
        <v>2045</v>
      </c>
      <c r="B37" s="13">
        <v>0.41</v>
      </c>
      <c r="C37" s="13">
        <v>0.41</v>
      </c>
      <c r="D37" s="13">
        <v>0.33</v>
      </c>
      <c r="E37" s="13">
        <v>0.33</v>
      </c>
      <c r="F37" s="13">
        <v>0.52</v>
      </c>
      <c r="G37" s="13">
        <v>0.52</v>
      </c>
      <c r="H37" s="13">
        <v>0.33</v>
      </c>
      <c r="I37" s="13">
        <v>0.44</v>
      </c>
      <c r="J37" s="13">
        <v>0.44</v>
      </c>
      <c r="K37" s="13">
        <v>1</v>
      </c>
      <c r="L37" s="13">
        <v>1</v>
      </c>
      <c r="M37" s="13">
        <v>1</v>
      </c>
      <c r="N37" s="13">
        <v>1</v>
      </c>
    </row>
    <row r="38" spans="1:14" x14ac:dyDescent="0.4">
      <c r="A38" s="13">
        <v>2046</v>
      </c>
      <c r="B38" s="13">
        <v>0.41</v>
      </c>
      <c r="C38" s="13">
        <v>0.41</v>
      </c>
      <c r="D38" s="13">
        <v>0.33</v>
      </c>
      <c r="E38" s="13">
        <v>0.33</v>
      </c>
      <c r="F38" s="13">
        <v>0.52</v>
      </c>
      <c r="G38" s="13">
        <v>0.52</v>
      </c>
      <c r="H38" s="13">
        <v>0.33</v>
      </c>
      <c r="I38" s="13">
        <v>0.44</v>
      </c>
      <c r="J38" s="13">
        <v>0.44</v>
      </c>
      <c r="K38" s="13">
        <v>1</v>
      </c>
      <c r="L38" s="13">
        <v>1</v>
      </c>
      <c r="M38" s="13">
        <v>1</v>
      </c>
      <c r="N38" s="13">
        <v>1</v>
      </c>
    </row>
    <row r="39" spans="1:14" x14ac:dyDescent="0.4">
      <c r="A39" s="13">
        <v>2047</v>
      </c>
      <c r="B39" s="13">
        <v>0.41</v>
      </c>
      <c r="C39" s="13">
        <v>0.41</v>
      </c>
      <c r="D39" s="13">
        <v>0.33</v>
      </c>
      <c r="E39" s="13">
        <v>0.33</v>
      </c>
      <c r="F39" s="13">
        <v>0.52</v>
      </c>
      <c r="G39" s="13">
        <v>0.52</v>
      </c>
      <c r="H39" s="13">
        <v>0.33</v>
      </c>
      <c r="I39" s="13">
        <v>0.44</v>
      </c>
      <c r="J39" s="13">
        <v>0.44</v>
      </c>
      <c r="K39" s="13">
        <v>1</v>
      </c>
      <c r="L39" s="13">
        <v>1</v>
      </c>
      <c r="M39" s="13">
        <v>1</v>
      </c>
      <c r="N39" s="13">
        <v>1</v>
      </c>
    </row>
    <row r="40" spans="1:14" x14ac:dyDescent="0.4">
      <c r="A40" s="13">
        <v>2048</v>
      </c>
      <c r="B40" s="13">
        <v>0.41</v>
      </c>
      <c r="C40" s="13">
        <v>0.41</v>
      </c>
      <c r="D40" s="13">
        <v>0.33</v>
      </c>
      <c r="E40" s="13">
        <v>0.33</v>
      </c>
      <c r="F40" s="13">
        <v>0.52</v>
      </c>
      <c r="G40" s="13">
        <v>0.52</v>
      </c>
      <c r="H40" s="13">
        <v>0.33</v>
      </c>
      <c r="I40" s="13">
        <v>0.44</v>
      </c>
      <c r="J40" s="13">
        <v>0.44</v>
      </c>
      <c r="K40" s="13">
        <v>1</v>
      </c>
      <c r="L40" s="13">
        <v>1</v>
      </c>
      <c r="M40" s="13">
        <v>1</v>
      </c>
      <c r="N40" s="13">
        <v>1</v>
      </c>
    </row>
    <row r="41" spans="1:14" x14ac:dyDescent="0.4">
      <c r="A41" s="13">
        <v>2049</v>
      </c>
      <c r="B41" s="13">
        <v>0.41</v>
      </c>
      <c r="C41" s="13">
        <v>0.41</v>
      </c>
      <c r="D41" s="13">
        <v>0.33</v>
      </c>
      <c r="E41" s="13">
        <v>0.33</v>
      </c>
      <c r="F41" s="13">
        <v>0.52</v>
      </c>
      <c r="G41" s="13">
        <v>0.52</v>
      </c>
      <c r="H41" s="13">
        <v>0.33</v>
      </c>
      <c r="I41" s="13">
        <v>0.44</v>
      </c>
      <c r="J41" s="13">
        <v>0.44</v>
      </c>
      <c r="K41" s="13">
        <v>1</v>
      </c>
      <c r="L41" s="13">
        <v>1</v>
      </c>
      <c r="M41" s="13">
        <v>1</v>
      </c>
      <c r="N41" s="13">
        <v>1</v>
      </c>
    </row>
    <row r="42" spans="1:14" x14ac:dyDescent="0.4">
      <c r="A42" s="13">
        <v>2050</v>
      </c>
      <c r="B42" s="13">
        <v>0.41</v>
      </c>
      <c r="C42" s="13">
        <v>0.41</v>
      </c>
      <c r="D42" s="13">
        <v>0.33</v>
      </c>
      <c r="E42" s="13">
        <v>0.33</v>
      </c>
      <c r="F42" s="13">
        <v>0.52</v>
      </c>
      <c r="G42" s="13">
        <v>0.52</v>
      </c>
      <c r="H42" s="13">
        <v>0.33</v>
      </c>
      <c r="I42" s="13">
        <v>0.44</v>
      </c>
      <c r="J42" s="13">
        <v>0.44</v>
      </c>
      <c r="K42" s="13">
        <v>1</v>
      </c>
      <c r="L42" s="13">
        <v>1</v>
      </c>
      <c r="M42" s="13">
        <v>1</v>
      </c>
      <c r="N42" s="13">
        <v>1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B534B-C217-4F2D-A729-94D9310B1BD4}">
  <dimension ref="A1:M2"/>
  <sheetViews>
    <sheetView workbookViewId="0">
      <selection activeCell="I3" sqref="I3"/>
    </sheetView>
  </sheetViews>
  <sheetFormatPr defaultColWidth="10" defaultRowHeight="18.75" x14ac:dyDescent="0.4"/>
  <cols>
    <col min="1" max="16384" width="10" style="13"/>
  </cols>
  <sheetData>
    <row r="1" spans="1:13" x14ac:dyDescent="0.4">
      <c r="A1" s="13" t="s">
        <v>12</v>
      </c>
      <c r="B1" s="13" t="s">
        <v>13</v>
      </c>
      <c r="C1" s="13" t="s">
        <v>14</v>
      </c>
      <c r="D1" s="13" t="s">
        <v>15</v>
      </c>
      <c r="E1" s="13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13" t="s">
        <v>24</v>
      </c>
    </row>
    <row r="2" spans="1:13" x14ac:dyDescent="0.4">
      <c r="A2" s="13">
        <v>94.6</v>
      </c>
      <c r="B2" s="13">
        <v>4.7300000000000004</v>
      </c>
      <c r="C2" s="13">
        <v>77.400000000000006</v>
      </c>
      <c r="D2" s="13">
        <v>3.87</v>
      </c>
      <c r="E2" s="13">
        <v>56.1</v>
      </c>
      <c r="F2" s="13">
        <v>2.8050000000000002</v>
      </c>
      <c r="G2" s="13">
        <v>0</v>
      </c>
      <c r="H2" s="13">
        <v>0</v>
      </c>
      <c r="I2" s="13">
        <v>-95</v>
      </c>
      <c r="J2" s="13">
        <v>0</v>
      </c>
      <c r="K2" s="13">
        <v>0</v>
      </c>
      <c r="L2" s="13">
        <v>0</v>
      </c>
      <c r="M2" s="13">
        <v>0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D9AEF-4C8C-42AF-9E87-0461961B185F}">
  <dimension ref="A1:F3"/>
  <sheetViews>
    <sheetView workbookViewId="0">
      <selection activeCell="F11" sqref="F11"/>
    </sheetView>
  </sheetViews>
  <sheetFormatPr defaultRowHeight="18.75" x14ac:dyDescent="0.4"/>
  <sheetData>
    <row r="1" spans="1:6" x14ac:dyDescent="0.4">
      <c r="A1" s="1" t="s">
        <v>29</v>
      </c>
      <c r="B1" s="1" t="s">
        <v>12</v>
      </c>
      <c r="C1" s="1" t="s">
        <v>14</v>
      </c>
      <c r="D1" s="1" t="s">
        <v>16</v>
      </c>
      <c r="E1" s="1" t="s">
        <v>19</v>
      </c>
      <c r="F1" s="1" t="s">
        <v>34</v>
      </c>
    </row>
    <row r="2" spans="1:6" x14ac:dyDescent="0.4">
      <c r="A2" s="1">
        <v>2010</v>
      </c>
      <c r="B2" s="1">
        <v>2082.78711805897</v>
      </c>
      <c r="C2" s="1">
        <v>2082.78711805897</v>
      </c>
      <c r="D2" s="1">
        <v>3464.7222222222199</v>
      </c>
      <c r="E2" s="1">
        <v>5942.4722222222199</v>
      </c>
      <c r="F2" s="1">
        <v>5942.4722222222199</v>
      </c>
    </row>
    <row r="3" spans="1:6" x14ac:dyDescent="0.4">
      <c r="A3" s="1">
        <v>2020</v>
      </c>
      <c r="B3" s="1">
        <v>2255.7497350855901</v>
      </c>
      <c r="C3" s="1">
        <v>2255.7497350855901</v>
      </c>
      <c r="D3" s="1">
        <v>3255.5555555555602</v>
      </c>
      <c r="E3" s="1">
        <v>7568.6583333333301</v>
      </c>
      <c r="F3" s="1">
        <v>7568.6583333333301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81C9-CDBC-487E-8F80-B8CCB9B41242}">
  <dimension ref="A1:E43"/>
  <sheetViews>
    <sheetView workbookViewId="0">
      <selection activeCell="K25" sqref="K25"/>
    </sheetView>
  </sheetViews>
  <sheetFormatPr defaultColWidth="10" defaultRowHeight="18.75" x14ac:dyDescent="0.4"/>
  <cols>
    <col min="1" max="16384" width="10" style="13"/>
  </cols>
  <sheetData>
    <row r="1" spans="1:5" x14ac:dyDescent="0.4">
      <c r="B1" s="138" t="s">
        <v>69</v>
      </c>
      <c r="C1" s="138"/>
      <c r="D1" s="138" t="s">
        <v>70</v>
      </c>
      <c r="E1" s="138"/>
    </row>
    <row r="2" spans="1:5" x14ac:dyDescent="0.4">
      <c r="A2" s="13" t="s">
        <v>29</v>
      </c>
      <c r="B2" s="13" t="s">
        <v>0</v>
      </c>
      <c r="C2" s="13" t="s">
        <v>6</v>
      </c>
      <c r="D2" s="13" t="s">
        <v>0</v>
      </c>
      <c r="E2" s="13" t="s">
        <v>6</v>
      </c>
    </row>
    <row r="3" spans="1:5" x14ac:dyDescent="0.4">
      <c r="A3" s="13">
        <v>2010</v>
      </c>
      <c r="B3" s="1">
        <v>2.2495054217091899E-4</v>
      </c>
      <c r="C3" s="1">
        <v>2.2495054217091899E-4</v>
      </c>
      <c r="D3" s="1">
        <v>0.230332955424876</v>
      </c>
      <c r="E3" s="1">
        <v>0.230332955424876</v>
      </c>
    </row>
    <row r="4" spans="1:5" x14ac:dyDescent="0.4">
      <c r="A4" s="13">
        <v>2011</v>
      </c>
      <c r="B4" s="1">
        <v>2.2436681186485701E-4</v>
      </c>
      <c r="C4" s="1">
        <v>2.2436681186485701E-4</v>
      </c>
      <c r="D4" s="1">
        <v>0.22455793605441199</v>
      </c>
      <c r="E4" s="1">
        <v>0.22455793605441199</v>
      </c>
    </row>
    <row r="5" spans="1:5" x14ac:dyDescent="0.4">
      <c r="A5" s="13">
        <v>2012</v>
      </c>
      <c r="B5" s="1">
        <v>2.2672525809236299E-4</v>
      </c>
      <c r="C5" s="1">
        <v>2.2672525809236299E-4</v>
      </c>
      <c r="D5" s="1">
        <v>0.23783218565866601</v>
      </c>
      <c r="E5" s="1">
        <v>0.23783218565866601</v>
      </c>
    </row>
    <row r="6" spans="1:5" x14ac:dyDescent="0.4">
      <c r="A6" s="13">
        <v>2013</v>
      </c>
      <c r="B6" s="1">
        <v>2.3395755798086301E-4</v>
      </c>
      <c r="C6" s="1">
        <v>2.3395755798086301E-4</v>
      </c>
      <c r="D6" s="1">
        <v>0.23424266271646299</v>
      </c>
      <c r="E6" s="1">
        <v>0.23424266271646299</v>
      </c>
    </row>
    <row r="7" spans="1:5" x14ac:dyDescent="0.4">
      <c r="A7" s="13">
        <v>2014</v>
      </c>
      <c r="B7" s="1">
        <v>2.2780102487872199E-4</v>
      </c>
      <c r="C7" s="1">
        <v>2.2780102487872199E-4</v>
      </c>
      <c r="D7" s="1">
        <v>0.22860367681669699</v>
      </c>
      <c r="E7" s="1">
        <v>0.22860367681669699</v>
      </c>
    </row>
    <row r="8" spans="1:5" x14ac:dyDescent="0.4">
      <c r="A8" s="13">
        <v>2015</v>
      </c>
      <c r="B8" s="1">
        <v>2.2067171899225899E-4</v>
      </c>
      <c r="C8" s="1">
        <v>2.2067171899225899E-4</v>
      </c>
      <c r="D8" s="1">
        <v>0.23216273461540901</v>
      </c>
      <c r="E8" s="1">
        <v>0.23216273461540901</v>
      </c>
    </row>
    <row r="9" spans="1:5" x14ac:dyDescent="0.4">
      <c r="A9" s="13">
        <v>2016</v>
      </c>
      <c r="B9" s="1">
        <v>2.13867172377381E-4</v>
      </c>
      <c r="C9" s="1">
        <v>2.13867172377381E-4</v>
      </c>
      <c r="D9" s="1">
        <v>0.23402053483115001</v>
      </c>
      <c r="E9" s="1">
        <v>0.23402053483115001</v>
      </c>
    </row>
    <row r="10" spans="1:5" x14ac:dyDescent="0.4">
      <c r="A10" s="13">
        <v>2017</v>
      </c>
      <c r="B10" s="1">
        <v>2.1238929723551599E-4</v>
      </c>
      <c r="C10" s="1">
        <v>2.1238929723551599E-4</v>
      </c>
      <c r="D10" s="1">
        <v>0.23714107803461101</v>
      </c>
      <c r="E10" s="1">
        <v>0.23714107803461101</v>
      </c>
    </row>
    <row r="11" spans="1:5" x14ac:dyDescent="0.4">
      <c r="A11" s="13">
        <v>2018</v>
      </c>
      <c r="B11" s="1">
        <v>2.14132274843002E-4</v>
      </c>
      <c r="C11" s="1">
        <v>2.14132274843002E-4</v>
      </c>
      <c r="D11" s="1">
        <v>0.243046304205839</v>
      </c>
      <c r="E11" s="1">
        <v>0.243046304205839</v>
      </c>
    </row>
    <row r="12" spans="1:5" x14ac:dyDescent="0.4">
      <c r="A12" s="13">
        <v>2019</v>
      </c>
      <c r="B12" s="1">
        <v>2.06000048856912E-4</v>
      </c>
      <c r="C12" s="1">
        <v>2.06000048856912E-4</v>
      </c>
      <c r="D12" s="1">
        <v>0.247694641217198</v>
      </c>
      <c r="E12" s="1">
        <v>0.247694641217198</v>
      </c>
    </row>
    <row r="13" spans="1:5" x14ac:dyDescent="0.4">
      <c r="A13" s="13">
        <v>2020</v>
      </c>
      <c r="B13" s="1">
        <v>2.06000048856912E-4</v>
      </c>
      <c r="C13" s="1">
        <v>2.06000048856912E-4</v>
      </c>
      <c r="D13" s="1">
        <v>0.24636864205299799</v>
      </c>
      <c r="E13" s="1">
        <v>0.24636864205299799</v>
      </c>
    </row>
    <row r="14" spans="1:5" x14ac:dyDescent="0.4">
      <c r="A14" s="13">
        <v>2021</v>
      </c>
      <c r="B14" s="1">
        <v>2.06000048856912E-4</v>
      </c>
      <c r="C14" s="1">
        <v>2.06000048856912E-4</v>
      </c>
      <c r="D14" s="1">
        <v>0.24636864205299799</v>
      </c>
      <c r="E14" s="1">
        <v>0.24636864205299799</v>
      </c>
    </row>
    <row r="15" spans="1:5" x14ac:dyDescent="0.4">
      <c r="A15" s="13">
        <v>2022</v>
      </c>
      <c r="B15" s="1">
        <v>2.06000048856912E-4</v>
      </c>
      <c r="C15" s="1">
        <v>2.06000048856912E-4</v>
      </c>
      <c r="D15" s="1">
        <v>0.24636864205299799</v>
      </c>
      <c r="E15" s="1">
        <v>0.24636864205299799</v>
      </c>
    </row>
    <row r="16" spans="1:5" x14ac:dyDescent="0.4">
      <c r="A16" s="13">
        <v>2023</v>
      </c>
      <c r="B16" s="1">
        <v>2.06000048856912E-4</v>
      </c>
      <c r="C16" s="1">
        <v>2.06000048856912E-4</v>
      </c>
      <c r="D16" s="1">
        <v>0.24636864205299799</v>
      </c>
      <c r="E16" s="1">
        <v>0.24636864205299799</v>
      </c>
    </row>
    <row r="17" spans="1:5" x14ac:dyDescent="0.4">
      <c r="A17" s="13">
        <v>2024</v>
      </c>
      <c r="B17" s="1">
        <v>2.06000048856912E-4</v>
      </c>
      <c r="C17" s="1">
        <v>2.06000048856912E-4</v>
      </c>
      <c r="D17" s="1">
        <v>0.24636864205299799</v>
      </c>
      <c r="E17" s="1">
        <v>0.24636864205299799</v>
      </c>
    </row>
    <row r="18" spans="1:5" x14ac:dyDescent="0.4">
      <c r="A18" s="13">
        <v>2025</v>
      </c>
      <c r="B18" s="1">
        <v>2.06000048856912E-4</v>
      </c>
      <c r="C18" s="1">
        <v>2.06000048856912E-4</v>
      </c>
      <c r="D18" s="1">
        <v>0.24636864205299799</v>
      </c>
      <c r="E18" s="1">
        <v>0.24636864205299799</v>
      </c>
    </row>
    <row r="19" spans="1:5" x14ac:dyDescent="0.4">
      <c r="A19" s="13">
        <v>2026</v>
      </c>
      <c r="B19" s="1">
        <v>2.06000048856912E-4</v>
      </c>
      <c r="C19" s="1">
        <v>2.06000048856912E-4</v>
      </c>
      <c r="D19" s="1">
        <v>0.24636864205299799</v>
      </c>
      <c r="E19" s="1">
        <v>0.24636864205299799</v>
      </c>
    </row>
    <row r="20" spans="1:5" x14ac:dyDescent="0.4">
      <c r="A20" s="13">
        <v>2027</v>
      </c>
      <c r="B20" s="1">
        <v>2.06000048856912E-4</v>
      </c>
      <c r="C20" s="1">
        <v>2.06000048856912E-4</v>
      </c>
      <c r="D20" s="1">
        <v>0.24636864205299799</v>
      </c>
      <c r="E20" s="1">
        <v>0.24636864205299799</v>
      </c>
    </row>
    <row r="21" spans="1:5" x14ac:dyDescent="0.4">
      <c r="A21" s="13">
        <v>2028</v>
      </c>
      <c r="B21" s="1">
        <v>2.06000048856912E-4</v>
      </c>
      <c r="C21" s="1">
        <v>2.06000048856912E-4</v>
      </c>
      <c r="D21" s="1">
        <v>0.24636864205299799</v>
      </c>
      <c r="E21" s="1">
        <v>0.24636864205299799</v>
      </c>
    </row>
    <row r="22" spans="1:5" x14ac:dyDescent="0.4">
      <c r="A22" s="13">
        <v>2029</v>
      </c>
      <c r="B22" s="1">
        <v>2.06000048856912E-4</v>
      </c>
      <c r="C22" s="1">
        <v>2.06000048856912E-4</v>
      </c>
      <c r="D22" s="1">
        <v>0.24636864205299799</v>
      </c>
      <c r="E22" s="1">
        <v>0.24636864205299799</v>
      </c>
    </row>
    <row r="23" spans="1:5" x14ac:dyDescent="0.4">
      <c r="A23" s="13">
        <v>2030</v>
      </c>
      <c r="B23" s="1">
        <v>2.06000048856912E-4</v>
      </c>
      <c r="C23" s="1">
        <v>2.06000048856912E-4</v>
      </c>
      <c r="D23" s="1">
        <v>0.24636864205299799</v>
      </c>
      <c r="E23" s="1">
        <v>0.24636864205299799</v>
      </c>
    </row>
    <row r="24" spans="1:5" x14ac:dyDescent="0.4">
      <c r="A24" s="13">
        <v>2031</v>
      </c>
      <c r="B24" s="1">
        <v>2.06000048856912E-4</v>
      </c>
      <c r="C24" s="1">
        <v>2.06000048856912E-4</v>
      </c>
      <c r="D24" s="1">
        <v>0.24636864205299799</v>
      </c>
      <c r="E24" s="1">
        <v>0.24636864205299799</v>
      </c>
    </row>
    <row r="25" spans="1:5" x14ac:dyDescent="0.4">
      <c r="A25" s="13">
        <v>2032</v>
      </c>
      <c r="B25" s="1">
        <v>2.06000048856912E-4</v>
      </c>
      <c r="C25" s="1">
        <v>2.06000048856912E-4</v>
      </c>
      <c r="D25" s="1">
        <v>0.24636864205299799</v>
      </c>
      <c r="E25" s="1">
        <v>0.24636864205299799</v>
      </c>
    </row>
    <row r="26" spans="1:5" x14ac:dyDescent="0.4">
      <c r="A26" s="13">
        <v>2033</v>
      </c>
      <c r="B26" s="1">
        <v>2.06000048856912E-4</v>
      </c>
      <c r="C26" s="1">
        <v>2.06000048856912E-4</v>
      </c>
      <c r="D26" s="1">
        <v>0.24636864205299799</v>
      </c>
      <c r="E26" s="1">
        <v>0.24636864205299799</v>
      </c>
    </row>
    <row r="27" spans="1:5" x14ac:dyDescent="0.4">
      <c r="A27" s="13">
        <v>2034</v>
      </c>
      <c r="B27" s="1">
        <v>2.06000048856912E-4</v>
      </c>
      <c r="C27" s="1">
        <v>2.06000048856912E-4</v>
      </c>
      <c r="D27" s="1">
        <v>0.24636864205299799</v>
      </c>
      <c r="E27" s="1">
        <v>0.24636864205299799</v>
      </c>
    </row>
    <row r="28" spans="1:5" x14ac:dyDescent="0.4">
      <c r="A28" s="13">
        <v>2035</v>
      </c>
      <c r="B28" s="1">
        <v>2.06000048856912E-4</v>
      </c>
      <c r="C28" s="1">
        <v>2.06000048856912E-4</v>
      </c>
      <c r="D28" s="1">
        <v>0.24636864205299799</v>
      </c>
      <c r="E28" s="1">
        <v>0.24636864205299799</v>
      </c>
    </row>
    <row r="29" spans="1:5" x14ac:dyDescent="0.4">
      <c r="A29" s="13">
        <v>2036</v>
      </c>
      <c r="B29" s="1">
        <v>2.06000048856912E-4</v>
      </c>
      <c r="C29" s="1">
        <v>2.06000048856912E-4</v>
      </c>
      <c r="D29" s="1">
        <v>0.24636864205299799</v>
      </c>
      <c r="E29" s="1">
        <v>0.24636864205299799</v>
      </c>
    </row>
    <row r="30" spans="1:5" x14ac:dyDescent="0.4">
      <c r="A30" s="13">
        <v>2037</v>
      </c>
      <c r="B30" s="1">
        <v>2.06000048856912E-4</v>
      </c>
      <c r="C30" s="1">
        <v>2.06000048856912E-4</v>
      </c>
      <c r="D30" s="1">
        <v>0.24636864205299799</v>
      </c>
      <c r="E30" s="1">
        <v>0.24636864205299799</v>
      </c>
    </row>
    <row r="31" spans="1:5" x14ac:dyDescent="0.4">
      <c r="A31" s="13">
        <v>2038</v>
      </c>
      <c r="B31" s="1">
        <v>2.06000048856912E-4</v>
      </c>
      <c r="C31" s="1">
        <v>2.06000048856912E-4</v>
      </c>
      <c r="D31" s="1">
        <v>0.24636864205299799</v>
      </c>
      <c r="E31" s="1">
        <v>0.24636864205299799</v>
      </c>
    </row>
    <row r="32" spans="1:5" x14ac:dyDescent="0.4">
      <c r="A32" s="13">
        <v>2039</v>
      </c>
      <c r="B32" s="1">
        <v>2.06000048856912E-4</v>
      </c>
      <c r="C32" s="1">
        <v>2.06000048856912E-4</v>
      </c>
      <c r="D32" s="1">
        <v>0.24636864205299799</v>
      </c>
      <c r="E32" s="1">
        <v>0.24636864205299799</v>
      </c>
    </row>
    <row r="33" spans="1:5" x14ac:dyDescent="0.4">
      <c r="A33" s="13">
        <v>2040</v>
      </c>
      <c r="B33" s="1">
        <v>2.06000048856912E-4</v>
      </c>
      <c r="C33" s="1">
        <v>2.06000048856912E-4</v>
      </c>
      <c r="D33" s="1">
        <v>0.24636864205299799</v>
      </c>
      <c r="E33" s="1">
        <v>0.24636864205299799</v>
      </c>
    </row>
    <row r="34" spans="1:5" x14ac:dyDescent="0.4">
      <c r="A34" s="13">
        <v>2041</v>
      </c>
      <c r="B34" s="1">
        <v>2.06000048856912E-4</v>
      </c>
      <c r="C34" s="1">
        <v>2.06000048856912E-4</v>
      </c>
      <c r="D34" s="1">
        <v>0.24636864205299799</v>
      </c>
      <c r="E34" s="1">
        <v>0.24636864205299799</v>
      </c>
    </row>
    <row r="35" spans="1:5" x14ac:dyDescent="0.4">
      <c r="A35" s="13">
        <v>2042</v>
      </c>
      <c r="B35" s="1">
        <v>2.06000048856912E-4</v>
      </c>
      <c r="C35" s="1">
        <v>2.06000048856912E-4</v>
      </c>
      <c r="D35" s="1">
        <v>0.24636864205299799</v>
      </c>
      <c r="E35" s="1">
        <v>0.24636864205299799</v>
      </c>
    </row>
    <row r="36" spans="1:5" x14ac:dyDescent="0.4">
      <c r="A36" s="13">
        <v>2043</v>
      </c>
      <c r="B36" s="1">
        <v>2.06000048856912E-4</v>
      </c>
      <c r="C36" s="1">
        <v>2.06000048856912E-4</v>
      </c>
      <c r="D36" s="1">
        <v>0.24636864205299799</v>
      </c>
      <c r="E36" s="1">
        <v>0.24636864205299799</v>
      </c>
    </row>
    <row r="37" spans="1:5" x14ac:dyDescent="0.4">
      <c r="A37" s="13">
        <v>2044</v>
      </c>
      <c r="B37" s="1">
        <v>2.06000048856912E-4</v>
      </c>
      <c r="C37" s="1">
        <v>2.06000048856912E-4</v>
      </c>
      <c r="D37" s="1">
        <v>0.24636864205299799</v>
      </c>
      <c r="E37" s="1">
        <v>0.24636864205299799</v>
      </c>
    </row>
    <row r="38" spans="1:5" x14ac:dyDescent="0.4">
      <c r="A38" s="13">
        <v>2045</v>
      </c>
      <c r="B38" s="1">
        <v>2.06000048856912E-4</v>
      </c>
      <c r="C38" s="1">
        <v>2.06000048856912E-4</v>
      </c>
      <c r="D38" s="1">
        <v>0.24636864205299799</v>
      </c>
      <c r="E38" s="1">
        <v>0.24636864205299799</v>
      </c>
    </row>
    <row r="39" spans="1:5" x14ac:dyDescent="0.4">
      <c r="A39" s="13">
        <v>2046</v>
      </c>
      <c r="B39" s="1">
        <v>2.06000048856912E-4</v>
      </c>
      <c r="C39" s="1">
        <v>2.06000048856912E-4</v>
      </c>
      <c r="D39" s="1">
        <v>0.24636864205299799</v>
      </c>
      <c r="E39" s="1">
        <v>0.24636864205299799</v>
      </c>
    </row>
    <row r="40" spans="1:5" x14ac:dyDescent="0.4">
      <c r="A40" s="13">
        <v>2047</v>
      </c>
      <c r="B40" s="1">
        <v>2.06000048856912E-4</v>
      </c>
      <c r="C40" s="1">
        <v>2.06000048856912E-4</v>
      </c>
      <c r="D40" s="1">
        <v>0.24636864205299799</v>
      </c>
      <c r="E40" s="1">
        <v>0.24636864205299799</v>
      </c>
    </row>
    <row r="41" spans="1:5" x14ac:dyDescent="0.4">
      <c r="A41" s="13">
        <v>2048</v>
      </c>
      <c r="B41" s="1">
        <v>2.06000048856912E-4</v>
      </c>
      <c r="C41" s="1">
        <v>2.06000048856912E-4</v>
      </c>
      <c r="D41" s="1">
        <v>0.24636864205299799</v>
      </c>
      <c r="E41" s="1">
        <v>0.24636864205299799</v>
      </c>
    </row>
    <row r="42" spans="1:5" x14ac:dyDescent="0.4">
      <c r="A42" s="13">
        <v>2049</v>
      </c>
      <c r="B42" s="1">
        <v>2.06000048856912E-4</v>
      </c>
      <c r="C42" s="1">
        <v>2.06000048856912E-4</v>
      </c>
      <c r="D42" s="1">
        <v>0.24636864205299799</v>
      </c>
      <c r="E42" s="1">
        <v>0.24636864205299799</v>
      </c>
    </row>
    <row r="43" spans="1:5" x14ac:dyDescent="0.4">
      <c r="A43" s="13">
        <v>2050</v>
      </c>
      <c r="B43" s="1">
        <v>2.06000048856912E-4</v>
      </c>
      <c r="C43" s="1">
        <v>2.06000048856912E-4</v>
      </c>
      <c r="D43" s="1">
        <v>0.24636864205299799</v>
      </c>
      <c r="E43" s="1">
        <v>0.24636864205299799</v>
      </c>
    </row>
  </sheetData>
  <mergeCells count="2">
    <mergeCell ref="B1:C1"/>
    <mergeCell ref="D1:E1"/>
  </mergeCells>
  <phoneticPr fontId="1"/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2688-02A1-495B-81D2-06D9AFFE8253}">
  <dimension ref="A1:F43"/>
  <sheetViews>
    <sheetView workbookViewId="0">
      <selection activeCell="J11" sqref="J11"/>
    </sheetView>
  </sheetViews>
  <sheetFormatPr defaultColWidth="10" defaultRowHeight="18.75" x14ac:dyDescent="0.4"/>
  <cols>
    <col min="1" max="16384" width="10" style="13"/>
  </cols>
  <sheetData>
    <row r="1" spans="1:6" x14ac:dyDescent="0.4">
      <c r="B1" s="138" t="s">
        <v>69</v>
      </c>
      <c r="C1" s="138"/>
      <c r="D1" s="138" t="s">
        <v>70</v>
      </c>
      <c r="E1" s="138"/>
    </row>
    <row r="2" spans="1:6" x14ac:dyDescent="0.4">
      <c r="A2" s="13" t="s">
        <v>29</v>
      </c>
      <c r="B2" s="13" t="s">
        <v>0</v>
      </c>
      <c r="C2" s="13" t="s">
        <v>6</v>
      </c>
      <c r="D2" s="13" t="s">
        <v>0</v>
      </c>
      <c r="E2" s="13" t="s">
        <v>6</v>
      </c>
      <c r="F2" s="13" t="s">
        <v>71</v>
      </c>
    </row>
    <row r="3" spans="1:6" x14ac:dyDescent="0.4">
      <c r="A3" s="13">
        <v>2010</v>
      </c>
      <c r="B3" s="13">
        <f>Emissions_intensity!B3*GDP・POP!G2</f>
        <v>28.775119328906975</v>
      </c>
      <c r="C3" s="13">
        <f>Emissions_intensity!C3*GDP・POP!H2</f>
        <v>28.775119328906975</v>
      </c>
      <c r="D3" s="1">
        <f>Emissions_intensity!D3/10^3*GDP・POP!G2</f>
        <v>29.46362437612942</v>
      </c>
      <c r="E3" s="1">
        <f>Emissions_intensity!E3/10^3*GDP・POP!H2</f>
        <v>29.46362437612942</v>
      </c>
      <c r="F3" s="13">
        <v>-54.3</v>
      </c>
    </row>
    <row r="4" spans="1:6" x14ac:dyDescent="0.4">
      <c r="A4" s="13">
        <v>2011</v>
      </c>
      <c r="B4" s="13">
        <f>Emissions_intensity!B4*GDP・POP!G3</f>
        <v>28.680854021309937</v>
      </c>
      <c r="C4" s="13">
        <f>Emissions_intensity!C4*GDP・POP!H3</f>
        <v>28.680854021309937</v>
      </c>
      <c r="D4" s="1">
        <f>Emissions_intensity!D4/10^3*GDP・POP!G3</f>
        <v>28.705285464334004</v>
      </c>
      <c r="E4" s="1">
        <f>Emissions_intensity!E4/10^3*GDP・POP!H3</f>
        <v>28.705285464334004</v>
      </c>
      <c r="F4" s="13">
        <v>-54.3</v>
      </c>
    </row>
    <row r="5" spans="1:6" x14ac:dyDescent="0.4">
      <c r="A5" s="13">
        <v>2012</v>
      </c>
      <c r="B5" s="13">
        <f>Emissions_intensity!B5*GDP・POP!G4</f>
        <v>28.96254624146086</v>
      </c>
      <c r="C5" s="13">
        <f>Emissions_intensity!C5*GDP・POP!H4</f>
        <v>28.96254624146086</v>
      </c>
      <c r="D5" s="1">
        <f>Emissions_intensity!D5/10^3*GDP・POP!G4</f>
        <v>30.381377588026403</v>
      </c>
      <c r="E5" s="1">
        <f>Emissions_intensity!E5/10^3*GDP・POP!H4</f>
        <v>30.381377588026403</v>
      </c>
      <c r="F5" s="13">
        <v>-54.3</v>
      </c>
    </row>
    <row r="6" spans="1:6" x14ac:dyDescent="0.4">
      <c r="A6" s="13">
        <v>2013</v>
      </c>
      <c r="B6" s="13">
        <f>Emissions_intensity!B6*GDP・POP!G5</f>
        <v>29.866015622377489</v>
      </c>
      <c r="C6" s="13">
        <f>Emissions_intensity!C6*GDP・POP!H5</f>
        <v>29.866015622377489</v>
      </c>
      <c r="D6" s="1">
        <f>Emissions_intensity!D6/10^3*GDP・POP!G5</f>
        <v>29.90241086671552</v>
      </c>
      <c r="E6" s="1">
        <f>Emissions_intensity!E6/10^3*GDP・POP!H5</f>
        <v>29.90241086671552</v>
      </c>
      <c r="F6" s="13">
        <v>-54.3</v>
      </c>
    </row>
    <row r="7" spans="1:6" x14ac:dyDescent="0.4">
      <c r="A7" s="13">
        <v>2014</v>
      </c>
      <c r="B7" s="13">
        <f>Emissions_intensity!B7*GDP・POP!G6</f>
        <v>29.060243905617376</v>
      </c>
      <c r="C7" s="13">
        <f>Emissions_intensity!C7*GDP・POP!H6</f>
        <v>29.060243905617376</v>
      </c>
      <c r="D7" s="1">
        <f>Emissions_intensity!D7/10^3*GDP・POP!G6</f>
        <v>29.162637040596852</v>
      </c>
      <c r="E7" s="1">
        <f>Emissions_intensity!E7/10^3*GDP・POP!H6</f>
        <v>29.162637040596852</v>
      </c>
      <c r="F7" s="13">
        <v>-54.3</v>
      </c>
    </row>
    <row r="8" spans="1:6" x14ac:dyDescent="0.4">
      <c r="A8" s="13">
        <v>2015</v>
      </c>
      <c r="B8" s="13">
        <f>Emissions_intensity!B8*GDP・POP!G7</f>
        <v>28.131548114623047</v>
      </c>
      <c r="C8" s="13">
        <f>Emissions_intensity!C8*GDP・POP!H7</f>
        <v>28.131548114623047</v>
      </c>
      <c r="D8" s="1">
        <f>Emissions_intensity!D8/10^3*GDP・POP!G7</f>
        <v>29.596439313027453</v>
      </c>
      <c r="E8" s="1">
        <f>Emissions_intensity!E8/10^3*GDP・POP!H7</f>
        <v>29.596439313027453</v>
      </c>
      <c r="F8" s="13">
        <v>-54.3</v>
      </c>
    </row>
    <row r="9" spans="1:6" x14ac:dyDescent="0.4">
      <c r="A9" s="13">
        <v>2016</v>
      </c>
      <c r="B9" s="13">
        <f>Emissions_intensity!B9*GDP・POP!G8</f>
        <v>27.207998397576194</v>
      </c>
      <c r="C9" s="13">
        <f>Emissions_intensity!C9*GDP・POP!H8</f>
        <v>27.207998397576194</v>
      </c>
      <c r="D9" s="1">
        <f>Emissions_intensity!D9/10^3*GDP・POP!G8</f>
        <v>29.771891898633733</v>
      </c>
      <c r="E9" s="1">
        <f>Emissions_intensity!E9/10^3*GDP・POP!H8</f>
        <v>29.771891898633733</v>
      </c>
      <c r="F9" s="13">
        <v>-54.3</v>
      </c>
    </row>
    <row r="10" spans="1:6" x14ac:dyDescent="0.4">
      <c r="A10" s="13">
        <v>2017</v>
      </c>
      <c r="B10" s="13">
        <f>Emissions_intensity!B10*GDP・POP!G9</f>
        <v>26.964390321506539</v>
      </c>
      <c r="C10" s="13">
        <f>Emissions_intensity!C10*GDP・POP!H9</f>
        <v>26.964390321506539</v>
      </c>
      <c r="D10" s="1">
        <f>Emissions_intensity!D10/10^3*GDP・POP!G9</f>
        <v>30.106811749075362</v>
      </c>
      <c r="E10" s="1">
        <f>Emissions_intensity!E10/10^3*GDP・POP!H9</f>
        <v>30.106811749075362</v>
      </c>
      <c r="F10" s="13">
        <v>-54.3</v>
      </c>
    </row>
    <row r="11" spans="1:6" x14ac:dyDescent="0.4">
      <c r="A11" s="13">
        <v>2018</v>
      </c>
      <c r="B11" s="13">
        <f>Emissions_intensity!B11*GDP・POP!G10</f>
        <v>27.129739228588548</v>
      </c>
      <c r="C11" s="13">
        <f>Emissions_intensity!C11*GDP・POP!H10</f>
        <v>27.129739228588548</v>
      </c>
      <c r="D11" s="1">
        <f>Emissions_intensity!D11/10^3*GDP・POP!G10</f>
        <v>30.793036026031395</v>
      </c>
      <c r="E11" s="1">
        <f>Emissions_intensity!E11/10^3*GDP・POP!H10</f>
        <v>30.793036026031395</v>
      </c>
      <c r="F11" s="13">
        <v>-54.3</v>
      </c>
    </row>
    <row r="12" spans="1:6" x14ac:dyDescent="0.4">
      <c r="A12" s="13">
        <v>2019</v>
      </c>
      <c r="B12" s="13">
        <f>Emissions_intensity!B12*GDP・POP!G11</f>
        <v>26.045717352570733</v>
      </c>
      <c r="C12" s="13">
        <f>Emissions_intensity!C12*GDP・POP!H11</f>
        <v>26.045717352570733</v>
      </c>
      <c r="D12" s="1">
        <f>Emissions_intensity!D12/10^3*GDP・POP!G11</f>
        <v>31.317393615623359</v>
      </c>
      <c r="E12" s="1">
        <f>Emissions_intensity!E12/10^3*GDP・POP!H11</f>
        <v>31.317393615623359</v>
      </c>
      <c r="F12" s="13">
        <v>-54.3</v>
      </c>
    </row>
    <row r="13" spans="1:6" x14ac:dyDescent="0.4">
      <c r="A13" s="13">
        <v>2020</v>
      </c>
      <c r="B13" s="13">
        <f>Emissions_intensity!B13*GDP・POP!G12</f>
        <v>25.99212785621209</v>
      </c>
      <c r="C13" s="13">
        <f>Emissions_intensity!C13*GDP・POP!H12</f>
        <v>25.99212785621209</v>
      </c>
      <c r="D13" s="1">
        <f>Emissions_intensity!D13/10^3*GDP・POP!G12</f>
        <v>31.085649151718691</v>
      </c>
      <c r="E13" s="1">
        <f>Emissions_intensity!E13/10^3*GDP・POP!H12</f>
        <v>31.085649151718691</v>
      </c>
      <c r="F13" s="13">
        <v>-54.3</v>
      </c>
    </row>
    <row r="14" spans="1:6" x14ac:dyDescent="0.4">
      <c r="A14" s="13">
        <v>2021</v>
      </c>
      <c r="B14" s="13">
        <f>Emissions_intensity!B14*GDP・POP!G13</f>
        <v>25.879646512159105</v>
      </c>
      <c r="C14" s="13">
        <f>Emissions_intensity!C14*GDP・POP!H13</f>
        <v>25.879646512159105</v>
      </c>
      <c r="D14" s="1">
        <f>Emissions_intensity!D14/10^3*GDP・POP!G13</f>
        <v>30.951125513766165</v>
      </c>
      <c r="E14" s="1">
        <f>Emissions_intensity!E14/10^3*GDP・POP!H13</f>
        <v>30.951125513766165</v>
      </c>
      <c r="F14" s="13">
        <v>-54.3</v>
      </c>
    </row>
    <row r="15" spans="1:6" x14ac:dyDescent="0.4">
      <c r="A15" s="13">
        <v>2022</v>
      </c>
      <c r="B15" s="13">
        <f>Emissions_intensity!B15*GDP・POP!G14</f>
        <v>25.767165168106121</v>
      </c>
      <c r="C15" s="13">
        <f>Emissions_intensity!C15*GDP・POP!H14</f>
        <v>25.767165168106121</v>
      </c>
      <c r="D15" s="1">
        <f>Emissions_intensity!D15/10^3*GDP・POP!G14</f>
        <v>30.816601875813639</v>
      </c>
      <c r="E15" s="1">
        <f>Emissions_intensity!E15/10^3*GDP・POP!H14</f>
        <v>30.816601875813639</v>
      </c>
      <c r="F15" s="13">
        <v>-54.3</v>
      </c>
    </row>
    <row r="16" spans="1:6" x14ac:dyDescent="0.4">
      <c r="A16" s="13">
        <v>2023</v>
      </c>
      <c r="B16" s="13">
        <f>Emissions_intensity!B16*GDP・POP!G15</f>
        <v>25.654683824053187</v>
      </c>
      <c r="C16" s="13">
        <f>Emissions_intensity!C16*GDP・POP!H15</f>
        <v>25.654683824053187</v>
      </c>
      <c r="D16" s="1">
        <f>Emissions_intensity!D16/10^3*GDP・POP!G15</f>
        <v>30.682078237861173</v>
      </c>
      <c r="E16" s="1">
        <f>Emissions_intensity!E16/10^3*GDP・POP!H15</f>
        <v>30.682078237861173</v>
      </c>
      <c r="F16" s="13">
        <v>-54.3</v>
      </c>
    </row>
    <row r="17" spans="1:6" x14ac:dyDescent="0.4">
      <c r="A17" s="13">
        <v>2024</v>
      </c>
      <c r="B17" s="13">
        <f>Emissions_intensity!B17*GDP・POP!G16</f>
        <v>25.542202480000206</v>
      </c>
      <c r="C17" s="13">
        <f>Emissions_intensity!C17*GDP・POP!H16</f>
        <v>25.542202480000206</v>
      </c>
      <c r="D17" s="1">
        <f>Emissions_intensity!D17/10^3*GDP・POP!G16</f>
        <v>30.547554599908651</v>
      </c>
      <c r="E17" s="1">
        <f>Emissions_intensity!E17/10^3*GDP・POP!H16</f>
        <v>30.547554599908651</v>
      </c>
      <c r="F17" s="13">
        <v>-54.3</v>
      </c>
    </row>
    <row r="18" spans="1:6" x14ac:dyDescent="0.4">
      <c r="A18" s="13">
        <v>2025</v>
      </c>
      <c r="B18" s="13">
        <f>Emissions_intensity!B18*GDP・POP!G17</f>
        <v>25.429721135947272</v>
      </c>
      <c r="C18" s="13">
        <f>Emissions_intensity!C18*GDP・POP!H17</f>
        <v>25.429721135947272</v>
      </c>
      <c r="D18" s="1">
        <f>Emissions_intensity!D18/10^3*GDP・POP!G17</f>
        <v>30.413030961956185</v>
      </c>
      <c r="E18" s="1">
        <f>Emissions_intensity!E18/10^3*GDP・POP!H17</f>
        <v>30.413030961956185</v>
      </c>
      <c r="F18" s="13">
        <v>-54.3</v>
      </c>
    </row>
    <row r="19" spans="1:6" x14ac:dyDescent="0.4">
      <c r="A19" s="13">
        <v>2026</v>
      </c>
      <c r="B19" s="13">
        <f>Emissions_intensity!B19*GDP・POP!G18</f>
        <v>25.317239791894288</v>
      </c>
      <c r="C19" s="13">
        <f>Emissions_intensity!C19*GDP・POP!H18</f>
        <v>25.317239791894288</v>
      </c>
      <c r="D19" s="1">
        <f>Emissions_intensity!D19/10^3*GDP・POP!G18</f>
        <v>30.278507324003662</v>
      </c>
      <c r="E19" s="1">
        <f>Emissions_intensity!E19/10^3*GDP・POP!H18</f>
        <v>30.278507324003662</v>
      </c>
      <c r="F19" s="13">
        <v>-54.3</v>
      </c>
    </row>
    <row r="20" spans="1:6" x14ac:dyDescent="0.4">
      <c r="A20" s="13">
        <v>2027</v>
      </c>
      <c r="B20" s="13">
        <f>Emissions_intensity!B20*GDP・POP!G19</f>
        <v>25.204758447841353</v>
      </c>
      <c r="C20" s="13">
        <f>Emissions_intensity!C20*GDP・POP!H19</f>
        <v>25.204758447841353</v>
      </c>
      <c r="D20" s="1">
        <f>Emissions_intensity!D20/10^3*GDP・POP!G19</f>
        <v>30.143983686051193</v>
      </c>
      <c r="E20" s="1">
        <f>Emissions_intensity!E20/10^3*GDP・POP!H19</f>
        <v>30.143983686051193</v>
      </c>
      <c r="F20" s="13">
        <v>-54.3</v>
      </c>
    </row>
    <row r="21" spans="1:6" x14ac:dyDescent="0.4">
      <c r="A21" s="13">
        <v>2028</v>
      </c>
      <c r="B21" s="13">
        <f>Emissions_intensity!B21*GDP・POP!G20</f>
        <v>25.092277103788369</v>
      </c>
      <c r="C21" s="13">
        <f>Emissions_intensity!C21*GDP・POP!H20</f>
        <v>25.092277103788369</v>
      </c>
      <c r="D21" s="1">
        <f>Emissions_intensity!D21/10^3*GDP・POP!G20</f>
        <v>30.009460048098671</v>
      </c>
      <c r="E21" s="1">
        <f>Emissions_intensity!E21/10^3*GDP・POP!H20</f>
        <v>30.009460048098671</v>
      </c>
      <c r="F21" s="13">
        <v>-54.3</v>
      </c>
    </row>
    <row r="22" spans="1:6" x14ac:dyDescent="0.4">
      <c r="A22" s="13">
        <v>2029</v>
      </c>
      <c r="B22" s="13">
        <f>Emissions_intensity!B22*GDP・POP!G21</f>
        <v>24.979795759735435</v>
      </c>
      <c r="C22" s="13">
        <f>Emissions_intensity!C22*GDP・POP!H21</f>
        <v>24.979795759735435</v>
      </c>
      <c r="D22" s="1">
        <f>Emissions_intensity!D22/10^3*GDP・POP!G21</f>
        <v>29.874936410146205</v>
      </c>
      <c r="E22" s="1">
        <f>Emissions_intensity!E22/10^3*GDP・POP!H21</f>
        <v>29.874936410146205</v>
      </c>
      <c r="F22" s="13">
        <v>-54.3</v>
      </c>
    </row>
    <row r="23" spans="1:6" x14ac:dyDescent="0.4">
      <c r="A23" s="13">
        <v>2030</v>
      </c>
      <c r="B23" s="13">
        <f>Emissions_intensity!B23*GDP・POP!G22</f>
        <v>24.867314415682454</v>
      </c>
      <c r="C23" s="13">
        <f>Emissions_intensity!C23*GDP・POP!H22</f>
        <v>24.867314415682454</v>
      </c>
      <c r="D23" s="1">
        <f>Emissions_intensity!D23/10^3*GDP・POP!G22</f>
        <v>29.740412772193682</v>
      </c>
      <c r="E23" s="1">
        <f>Emissions_intensity!E23/10^3*GDP・POP!H22</f>
        <v>29.740412772193682</v>
      </c>
      <c r="F23" s="13">
        <v>-54.3</v>
      </c>
    </row>
    <row r="24" spans="1:6" x14ac:dyDescent="0.4">
      <c r="A24" s="13">
        <v>2031</v>
      </c>
      <c r="B24" s="13">
        <f>Emissions_intensity!B24*GDP・POP!G23</f>
        <v>24.75483307162952</v>
      </c>
      <c r="C24" s="13">
        <f>Emissions_intensity!C24*GDP・POP!H23</f>
        <v>24.75483307162952</v>
      </c>
      <c r="D24" s="1">
        <f>Emissions_intensity!D24/10^3*GDP・POP!G23</f>
        <v>29.605889134241213</v>
      </c>
      <c r="E24" s="1">
        <f>Emissions_intensity!E24/10^3*GDP・POP!H23</f>
        <v>29.605889134241213</v>
      </c>
      <c r="F24" s="13">
        <v>-54.3</v>
      </c>
    </row>
    <row r="25" spans="1:6" x14ac:dyDescent="0.4">
      <c r="A25" s="13">
        <v>2032</v>
      </c>
      <c r="B25" s="13">
        <f>Emissions_intensity!B25*GDP・POP!G24</f>
        <v>24.642351727576536</v>
      </c>
      <c r="C25" s="13">
        <f>Emissions_intensity!C25*GDP・POP!H24</f>
        <v>24.642351727576536</v>
      </c>
      <c r="D25" s="1">
        <f>Emissions_intensity!D25/10^3*GDP・POP!G24</f>
        <v>29.471365496288691</v>
      </c>
      <c r="E25" s="1">
        <f>Emissions_intensity!E25/10^3*GDP・POP!H24</f>
        <v>29.471365496288691</v>
      </c>
      <c r="F25" s="13">
        <v>-54.3</v>
      </c>
    </row>
    <row r="26" spans="1:6" x14ac:dyDescent="0.4">
      <c r="A26" s="13">
        <v>2033</v>
      </c>
      <c r="B26" s="13">
        <f>Emissions_intensity!B26*GDP・POP!G25</f>
        <v>24.529870383523601</v>
      </c>
      <c r="C26" s="13">
        <f>Emissions_intensity!C26*GDP・POP!H25</f>
        <v>24.529870383523601</v>
      </c>
      <c r="D26" s="1">
        <f>Emissions_intensity!D26/10^3*GDP・POP!G25</f>
        <v>29.336841858336225</v>
      </c>
      <c r="E26" s="1">
        <f>Emissions_intensity!E26/10^3*GDP・POP!H25</f>
        <v>29.336841858336225</v>
      </c>
      <c r="F26" s="13">
        <v>-54.3</v>
      </c>
    </row>
    <row r="27" spans="1:6" x14ac:dyDescent="0.4">
      <c r="A27" s="13">
        <v>2034</v>
      </c>
      <c r="B27" s="13">
        <f>Emissions_intensity!B27*GDP・POP!G26</f>
        <v>24.417389039470617</v>
      </c>
      <c r="C27" s="13">
        <f>Emissions_intensity!C27*GDP・POP!H26</f>
        <v>24.417389039470617</v>
      </c>
      <c r="D27" s="1">
        <f>Emissions_intensity!D27/10^3*GDP・POP!G26</f>
        <v>29.202318220383702</v>
      </c>
      <c r="E27" s="1">
        <f>Emissions_intensity!E27/10^3*GDP・POP!H26</f>
        <v>29.202318220383702</v>
      </c>
      <c r="F27" s="13">
        <v>-54.3</v>
      </c>
    </row>
    <row r="28" spans="1:6" x14ac:dyDescent="0.4">
      <c r="A28" s="13">
        <v>2035</v>
      </c>
      <c r="B28" s="13">
        <f>Emissions_intensity!B28*GDP・POP!G27</f>
        <v>24.304907695417683</v>
      </c>
      <c r="C28" s="13">
        <f>Emissions_intensity!C28*GDP・POP!H27</f>
        <v>24.304907695417683</v>
      </c>
      <c r="D28" s="1">
        <f>Emissions_intensity!D28/10^3*GDP・POP!G27</f>
        <v>29.067794582431237</v>
      </c>
      <c r="E28" s="1">
        <f>Emissions_intensity!E28/10^3*GDP・POP!H27</f>
        <v>29.067794582431237</v>
      </c>
      <c r="F28" s="13">
        <v>-54.3</v>
      </c>
    </row>
    <row r="29" spans="1:6" x14ac:dyDescent="0.4">
      <c r="A29" s="13">
        <v>2036</v>
      </c>
      <c r="B29" s="13">
        <f>Emissions_intensity!B29*GDP・POP!G28</f>
        <v>24.192426351364702</v>
      </c>
      <c r="C29" s="13">
        <f>Emissions_intensity!C29*GDP・POP!H28</f>
        <v>24.192426351364702</v>
      </c>
      <c r="D29" s="1">
        <f>Emissions_intensity!D29/10^3*GDP・POP!G28</f>
        <v>28.933270944478711</v>
      </c>
      <c r="E29" s="1">
        <f>Emissions_intensity!E29/10^3*GDP・POP!H28</f>
        <v>28.933270944478711</v>
      </c>
      <c r="F29" s="13">
        <v>-54.3</v>
      </c>
    </row>
    <row r="30" spans="1:6" x14ac:dyDescent="0.4">
      <c r="A30" s="13">
        <v>2037</v>
      </c>
      <c r="B30" s="13">
        <f>Emissions_intensity!B30*GDP・POP!G29</f>
        <v>24.079945007311768</v>
      </c>
      <c r="C30" s="13">
        <f>Emissions_intensity!C30*GDP・POP!H29</f>
        <v>24.079945007311768</v>
      </c>
      <c r="D30" s="1">
        <f>Emissions_intensity!D30/10^3*GDP・POP!G29</f>
        <v>28.798747306526245</v>
      </c>
      <c r="E30" s="1">
        <f>Emissions_intensity!E30/10^3*GDP・POP!H29</f>
        <v>28.798747306526245</v>
      </c>
      <c r="F30" s="13">
        <v>-54.3</v>
      </c>
    </row>
    <row r="31" spans="1:6" x14ac:dyDescent="0.4">
      <c r="A31" s="13">
        <v>2038</v>
      </c>
      <c r="B31" s="13">
        <f>Emissions_intensity!B31*GDP・POP!G30</f>
        <v>23.967463663258783</v>
      </c>
      <c r="C31" s="13">
        <f>Emissions_intensity!C31*GDP・POP!H30</f>
        <v>23.967463663258783</v>
      </c>
      <c r="D31" s="1">
        <f>Emissions_intensity!D31/10^3*GDP・POP!G30</f>
        <v>28.664223668573722</v>
      </c>
      <c r="E31" s="1">
        <f>Emissions_intensity!E31/10^3*GDP・POP!H30</f>
        <v>28.664223668573722</v>
      </c>
      <c r="F31" s="13">
        <v>-54.3</v>
      </c>
    </row>
    <row r="32" spans="1:6" x14ac:dyDescent="0.4">
      <c r="A32" s="13">
        <v>2039</v>
      </c>
      <c r="B32" s="13">
        <f>Emissions_intensity!B32*GDP・POP!G31</f>
        <v>23.854982319205849</v>
      </c>
      <c r="C32" s="13">
        <f>Emissions_intensity!C32*GDP・POP!H31</f>
        <v>23.854982319205849</v>
      </c>
      <c r="D32" s="1">
        <f>Emissions_intensity!D32/10^3*GDP・POP!G31</f>
        <v>28.529700030621257</v>
      </c>
      <c r="E32" s="1">
        <f>Emissions_intensity!E32/10^3*GDP・POP!H31</f>
        <v>28.529700030621257</v>
      </c>
      <c r="F32" s="13">
        <v>-54.3</v>
      </c>
    </row>
    <row r="33" spans="1:6" x14ac:dyDescent="0.4">
      <c r="A33" s="13">
        <v>2040</v>
      </c>
      <c r="B33" s="13">
        <f>Emissions_intensity!B33*GDP・POP!G32</f>
        <v>23.742500975152865</v>
      </c>
      <c r="C33" s="13">
        <f>Emissions_intensity!C33*GDP・POP!H32</f>
        <v>23.742500975152865</v>
      </c>
      <c r="D33" s="1">
        <f>Emissions_intensity!D33/10^3*GDP・POP!G32</f>
        <v>28.395176392668731</v>
      </c>
      <c r="E33" s="1">
        <f>Emissions_intensity!E33/10^3*GDP・POP!H32</f>
        <v>28.395176392668731</v>
      </c>
      <c r="F33" s="13">
        <v>-54.3</v>
      </c>
    </row>
    <row r="34" spans="1:6" x14ac:dyDescent="0.4">
      <c r="A34" s="13">
        <v>2041</v>
      </c>
      <c r="B34" s="13">
        <f>Emissions_intensity!B34*GDP・POP!G33</f>
        <v>23.63001963109993</v>
      </c>
      <c r="C34" s="13">
        <f>Emissions_intensity!C34*GDP・POP!H33</f>
        <v>23.63001963109993</v>
      </c>
      <c r="D34" s="1">
        <f>Emissions_intensity!D34/10^3*GDP・POP!G33</f>
        <v>28.260652754716265</v>
      </c>
      <c r="E34" s="1">
        <f>Emissions_intensity!E34/10^3*GDP・POP!H33</f>
        <v>28.260652754716265</v>
      </c>
      <c r="F34" s="13">
        <v>-54.3</v>
      </c>
    </row>
    <row r="35" spans="1:6" x14ac:dyDescent="0.4">
      <c r="A35" s="13">
        <v>2042</v>
      </c>
      <c r="B35" s="13">
        <f>Emissions_intensity!B35*GDP・POP!G34</f>
        <v>23.51753828704695</v>
      </c>
      <c r="C35" s="13">
        <f>Emissions_intensity!C35*GDP・POP!H34</f>
        <v>23.51753828704695</v>
      </c>
      <c r="D35" s="1">
        <f>Emissions_intensity!D35/10^3*GDP・POP!G34</f>
        <v>28.126129116763742</v>
      </c>
      <c r="E35" s="1">
        <f>Emissions_intensity!E35/10^3*GDP・POP!H34</f>
        <v>28.126129116763742</v>
      </c>
      <c r="F35" s="13">
        <v>-54.3</v>
      </c>
    </row>
    <row r="36" spans="1:6" x14ac:dyDescent="0.4">
      <c r="A36" s="13">
        <v>2043</v>
      </c>
      <c r="B36" s="13">
        <f>Emissions_intensity!B36*GDP・POP!G35</f>
        <v>23.405056942994015</v>
      </c>
      <c r="C36" s="13">
        <f>Emissions_intensity!C36*GDP・POP!H35</f>
        <v>23.405056942994015</v>
      </c>
      <c r="D36" s="1">
        <f>Emissions_intensity!D36/10^3*GDP・POP!G35</f>
        <v>27.991605478811277</v>
      </c>
      <c r="E36" s="1">
        <f>Emissions_intensity!E36/10^3*GDP・POP!H35</f>
        <v>27.991605478811277</v>
      </c>
      <c r="F36" s="13">
        <v>-54.3</v>
      </c>
    </row>
    <row r="37" spans="1:6" x14ac:dyDescent="0.4">
      <c r="A37" s="13">
        <v>2044</v>
      </c>
      <c r="B37" s="13">
        <f>Emissions_intensity!B37*GDP・POP!G36</f>
        <v>23.292575598941031</v>
      </c>
      <c r="C37" s="13">
        <f>Emissions_intensity!C37*GDP・POP!H36</f>
        <v>23.292575598941031</v>
      </c>
      <c r="D37" s="1">
        <f>Emissions_intensity!D37/10^3*GDP・POP!G36</f>
        <v>27.857081840858751</v>
      </c>
      <c r="E37" s="1">
        <f>Emissions_intensity!E37/10^3*GDP・POP!H36</f>
        <v>27.857081840858751</v>
      </c>
      <c r="F37" s="13">
        <v>-54.3</v>
      </c>
    </row>
    <row r="38" spans="1:6" x14ac:dyDescent="0.4">
      <c r="A38" s="13">
        <v>2045</v>
      </c>
      <c r="B38" s="13">
        <f>Emissions_intensity!B38*GDP・POP!G37</f>
        <v>23.180094254888097</v>
      </c>
      <c r="C38" s="13">
        <f>Emissions_intensity!C38*GDP・POP!H37</f>
        <v>23.180094254888097</v>
      </c>
      <c r="D38" s="1">
        <f>Emissions_intensity!D38/10^3*GDP・POP!G37</f>
        <v>27.722558202906285</v>
      </c>
      <c r="E38" s="1">
        <f>Emissions_intensity!E38/10^3*GDP・POP!H37</f>
        <v>27.722558202906285</v>
      </c>
      <c r="F38" s="13">
        <v>-54.3</v>
      </c>
    </row>
    <row r="39" spans="1:6" x14ac:dyDescent="0.4">
      <c r="A39" s="13">
        <v>2046</v>
      </c>
      <c r="B39" s="13">
        <f>Emissions_intensity!B39*GDP・POP!G38</f>
        <v>23.067612910835113</v>
      </c>
      <c r="C39" s="13">
        <f>Emissions_intensity!C39*GDP・POP!H38</f>
        <v>23.067612910835113</v>
      </c>
      <c r="D39" s="1">
        <f>Emissions_intensity!D39/10^3*GDP・POP!G38</f>
        <v>27.588034564953762</v>
      </c>
      <c r="E39" s="1">
        <f>Emissions_intensity!E39/10^3*GDP・POP!H38</f>
        <v>27.588034564953762</v>
      </c>
      <c r="F39" s="13">
        <v>-54.3</v>
      </c>
    </row>
    <row r="40" spans="1:6" x14ac:dyDescent="0.4">
      <c r="A40" s="13">
        <v>2047</v>
      </c>
      <c r="B40" s="13">
        <f>Emissions_intensity!B40*GDP・POP!G39</f>
        <v>22.955131566782178</v>
      </c>
      <c r="C40" s="13">
        <f>Emissions_intensity!C40*GDP・POP!H39</f>
        <v>22.955131566782178</v>
      </c>
      <c r="D40" s="1">
        <f>Emissions_intensity!D40/10^3*GDP・POP!G39</f>
        <v>27.453510927001297</v>
      </c>
      <c r="E40" s="1">
        <f>Emissions_intensity!E40/10^3*GDP・POP!H39</f>
        <v>27.453510927001297</v>
      </c>
      <c r="F40" s="13">
        <v>-54.3</v>
      </c>
    </row>
    <row r="41" spans="1:6" x14ac:dyDescent="0.4">
      <c r="A41" s="13">
        <v>2048</v>
      </c>
      <c r="B41" s="13">
        <f>Emissions_intensity!B41*GDP・POP!G40</f>
        <v>22.842650222729198</v>
      </c>
      <c r="C41" s="13">
        <f>Emissions_intensity!C41*GDP・POP!H40</f>
        <v>22.842650222729198</v>
      </c>
      <c r="D41" s="1">
        <f>Emissions_intensity!D41/10^3*GDP・POP!G40</f>
        <v>27.318987289048771</v>
      </c>
      <c r="E41" s="1">
        <f>Emissions_intensity!E41/10^3*GDP・POP!H40</f>
        <v>27.318987289048771</v>
      </c>
      <c r="F41" s="13">
        <v>-54.3</v>
      </c>
    </row>
    <row r="42" spans="1:6" x14ac:dyDescent="0.4">
      <c r="A42" s="13">
        <v>2049</v>
      </c>
      <c r="B42" s="13">
        <f>Emissions_intensity!B42*GDP・POP!G41</f>
        <v>22.730168878676213</v>
      </c>
      <c r="C42" s="13">
        <f>Emissions_intensity!C42*GDP・POP!H41</f>
        <v>22.730168878676213</v>
      </c>
      <c r="D42" s="1">
        <f>Emissions_intensity!D42/10^3*GDP・POP!G41</f>
        <v>27.184463651096248</v>
      </c>
      <c r="E42" s="1">
        <f>Emissions_intensity!E42/10^3*GDP・POP!H41</f>
        <v>27.184463651096248</v>
      </c>
      <c r="F42" s="13">
        <v>-54.3</v>
      </c>
    </row>
    <row r="43" spans="1:6" x14ac:dyDescent="0.4">
      <c r="A43" s="13">
        <v>2050</v>
      </c>
      <c r="B43" s="13">
        <f>Emissions_intensity!B43*GDP・POP!G42</f>
        <v>22.617687534623279</v>
      </c>
      <c r="C43" s="13">
        <f>Emissions_intensity!C43*GDP・POP!H42</f>
        <v>22.617687534623279</v>
      </c>
      <c r="D43" s="1">
        <f>Emissions_intensity!D43/10^3*GDP・POP!G42</f>
        <v>27.049940013143782</v>
      </c>
      <c r="E43" s="1">
        <f>Emissions_intensity!E43/10^3*GDP・POP!H42</f>
        <v>27.049940013143782</v>
      </c>
      <c r="F43" s="13">
        <v>-54.3</v>
      </c>
    </row>
  </sheetData>
  <mergeCells count="2">
    <mergeCell ref="B1:C1"/>
    <mergeCell ref="D1:E1"/>
  </mergeCells>
  <phoneticPr fontId="1"/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32DE2-A209-4371-A5A3-29AEA220A30D}">
  <dimension ref="A1:E43"/>
  <sheetViews>
    <sheetView topLeftCell="A28" workbookViewId="0">
      <selection activeCell="F48" sqref="F48"/>
    </sheetView>
  </sheetViews>
  <sheetFormatPr defaultColWidth="10" defaultRowHeight="18.75" x14ac:dyDescent="0.4"/>
  <cols>
    <col min="1" max="3" width="10" style="13"/>
    <col min="4" max="4" width="14" style="13" customWidth="1"/>
    <col min="5" max="5" width="12.875" style="13" customWidth="1"/>
    <col min="6" max="16384" width="10" style="13"/>
  </cols>
  <sheetData>
    <row r="1" spans="1:5" x14ac:dyDescent="0.4">
      <c r="D1" s="138" t="s">
        <v>72</v>
      </c>
      <c r="E1" s="138"/>
    </row>
    <row r="2" spans="1:5" x14ac:dyDescent="0.4">
      <c r="A2" s="13" t="s">
        <v>32</v>
      </c>
      <c r="B2" s="1" t="s">
        <v>29</v>
      </c>
      <c r="C2" s="1" t="s">
        <v>33</v>
      </c>
      <c r="D2" s="13" t="s">
        <v>0</v>
      </c>
      <c r="E2" s="13" t="s">
        <v>6</v>
      </c>
    </row>
    <row r="3" spans="1:5" x14ac:dyDescent="0.4">
      <c r="A3" s="13" t="s">
        <v>36</v>
      </c>
      <c r="B3" s="1">
        <v>2010</v>
      </c>
      <c r="C3" s="1">
        <v>0.154347028848067</v>
      </c>
      <c r="D3" s="13">
        <f>$C3*GDP・POP!C2/10^6</f>
        <v>0.88145299999999904</v>
      </c>
      <c r="E3" s="13">
        <f>$C3*GDP・POP!D2/10^6</f>
        <v>0.88145299999999904</v>
      </c>
    </row>
    <row r="4" spans="1:5" x14ac:dyDescent="0.4">
      <c r="A4" s="13" t="s">
        <v>36</v>
      </c>
      <c r="B4" s="1">
        <v>2011</v>
      </c>
      <c r="C4" s="1">
        <v>0.14411665765273299</v>
      </c>
      <c r="D4" s="13">
        <f>$C4*GDP・POP!C3/10^6</f>
        <v>0.83225699999999769</v>
      </c>
      <c r="E4" s="13">
        <f>$C4*GDP・POP!D3/10^6</f>
        <v>0.83225699999999769</v>
      </c>
    </row>
    <row r="5" spans="1:5" x14ac:dyDescent="0.4">
      <c r="A5" s="13" t="s">
        <v>36</v>
      </c>
      <c r="B5" s="1">
        <v>2012</v>
      </c>
      <c r="C5" s="1">
        <v>0.14561253846615099</v>
      </c>
      <c r="D5" s="13">
        <f>$C5*GDP・POP!C4/10^6</f>
        <v>0.85032400000000197</v>
      </c>
      <c r="E5" s="13">
        <f>$C5*GDP・POP!D4/10^6</f>
        <v>0.85032400000000197</v>
      </c>
    </row>
    <row r="6" spans="1:5" x14ac:dyDescent="0.4">
      <c r="A6" s="13" t="s">
        <v>36</v>
      </c>
      <c r="B6" s="1">
        <v>2013</v>
      </c>
      <c r="C6" s="1">
        <v>0.15157175306513199</v>
      </c>
      <c r="D6" s="13">
        <f>$C6*GDP・POP!C5/10^6</f>
        <v>0.89504799999999984</v>
      </c>
      <c r="E6" s="13">
        <f>$C6*GDP・POP!D5/10^6</f>
        <v>0.89504799999999984</v>
      </c>
    </row>
    <row r="7" spans="1:5" x14ac:dyDescent="0.4">
      <c r="A7" s="13" t="s">
        <v>36</v>
      </c>
      <c r="B7" s="1">
        <v>2014</v>
      </c>
      <c r="C7" s="1">
        <v>0.14932172493144</v>
      </c>
      <c r="D7" s="13">
        <f>$C7*GDP・POP!C6/10^6</f>
        <v>0.89164799999999844</v>
      </c>
      <c r="E7" s="13">
        <f>$C7*GDP・POP!D6/10^6</f>
        <v>0.89164799999999844</v>
      </c>
    </row>
    <row r="8" spans="1:5" x14ac:dyDescent="0.4">
      <c r="A8" s="13" t="s">
        <v>36</v>
      </c>
      <c r="B8" s="1">
        <v>2015</v>
      </c>
      <c r="C8" s="1">
        <v>0.140708085157738</v>
      </c>
      <c r="D8" s="13">
        <f>$C8*GDP・POP!C7/10^6</f>
        <v>0.84963399999999989</v>
      </c>
      <c r="E8" s="13">
        <f>$C8*GDP・POP!D7/10^6</f>
        <v>0.84963399999999989</v>
      </c>
    </row>
    <row r="9" spans="1:5" x14ac:dyDescent="0.4">
      <c r="A9" s="13" t="s">
        <v>36</v>
      </c>
      <c r="B9" s="1">
        <v>2016</v>
      </c>
      <c r="C9" s="1">
        <v>0.13933640370060801</v>
      </c>
      <c r="D9" s="13">
        <f>$C9*GDP・POP!C8/10^6</f>
        <v>0.84928099999999918</v>
      </c>
      <c r="E9" s="13">
        <f>$C9*GDP・POP!D8/10^6</f>
        <v>0.84928099999999918</v>
      </c>
    </row>
    <row r="10" spans="1:5" x14ac:dyDescent="0.4">
      <c r="A10" s="13" t="s">
        <v>36</v>
      </c>
      <c r="B10" s="1">
        <v>2017</v>
      </c>
      <c r="C10" s="1">
        <v>0.13446152511891801</v>
      </c>
      <c r="D10" s="13">
        <f>$C10*GDP・POP!C9/10^6</f>
        <v>0.82729200000000336</v>
      </c>
      <c r="E10" s="13">
        <f>$C10*GDP・POP!D9/10^6</f>
        <v>0.82729200000000336</v>
      </c>
    </row>
    <row r="11" spans="1:5" x14ac:dyDescent="0.4">
      <c r="A11" s="13" t="s">
        <v>36</v>
      </c>
      <c r="B11" s="1">
        <v>2018</v>
      </c>
      <c r="C11" s="1">
        <v>0.13262272542685799</v>
      </c>
      <c r="D11" s="13">
        <f>$C11*GDP・POP!C10/10^6</f>
        <v>0.82366900000000076</v>
      </c>
      <c r="E11" s="13">
        <f>$C11*GDP・POP!D10/10^6</f>
        <v>0.82366900000000076</v>
      </c>
    </row>
    <row r="12" spans="1:5" x14ac:dyDescent="0.4">
      <c r="A12" s="13" t="s">
        <v>36</v>
      </c>
      <c r="B12" s="1">
        <v>2019</v>
      </c>
      <c r="C12" s="1">
        <v>0.12730255792740799</v>
      </c>
      <c r="D12" s="13">
        <f>$C12*GDP・POP!C11/10^6</f>
        <v>0.79807899999999898</v>
      </c>
      <c r="E12" s="13">
        <f>$C12*GDP・POP!D11/10^6</f>
        <v>0.79807899999999898</v>
      </c>
    </row>
    <row r="13" spans="1:5" x14ac:dyDescent="0.4">
      <c r="A13" s="13" t="s">
        <v>36</v>
      </c>
      <c r="B13" s="1">
        <v>2020</v>
      </c>
      <c r="C13" s="1">
        <v>0.102806674705956</v>
      </c>
      <c r="D13" s="13">
        <f>$C13*GDP・POP!C12/10^6</f>
        <v>0.65058500000000286</v>
      </c>
      <c r="E13" s="13">
        <f>$C13*GDP・POP!D12/10^6</f>
        <v>0.65058500000000286</v>
      </c>
    </row>
    <row r="14" spans="1:5" x14ac:dyDescent="0.4">
      <c r="A14" s="13" t="s">
        <v>36</v>
      </c>
      <c r="B14" s="13">
        <v>2021</v>
      </c>
      <c r="C14" s="1">
        <v>0.102806674705956</v>
      </c>
      <c r="D14" s="13">
        <f>$C14*GDP・POP!C13/10^6</f>
        <v>0.6555958671397093</v>
      </c>
      <c r="E14" s="13">
        <f>$C14*GDP・POP!D13/10^6</f>
        <v>0.6555958671397093</v>
      </c>
    </row>
    <row r="15" spans="1:5" x14ac:dyDescent="0.4">
      <c r="A15" s="13" t="s">
        <v>36</v>
      </c>
      <c r="B15" s="13">
        <v>2022</v>
      </c>
      <c r="C15" s="1">
        <v>0.102806674705956</v>
      </c>
      <c r="D15" s="13">
        <f>$C15*GDP・POP!C14/10^6</f>
        <v>0.6606067342794173</v>
      </c>
      <c r="E15" s="13">
        <f>$C15*GDP・POP!D14/10^6</f>
        <v>0.6606067342794173</v>
      </c>
    </row>
    <row r="16" spans="1:5" x14ac:dyDescent="0.4">
      <c r="A16" s="13" t="s">
        <v>36</v>
      </c>
      <c r="B16" s="13">
        <v>2023</v>
      </c>
      <c r="C16" s="1">
        <v>0.102806674705956</v>
      </c>
      <c r="D16" s="13">
        <f>$C16*GDP・POP!C15/10^6</f>
        <v>0.66561760141912396</v>
      </c>
      <c r="E16" s="13">
        <f>$C16*GDP・POP!D15/10^6</f>
        <v>0.66561760141912396</v>
      </c>
    </row>
    <row r="17" spans="1:5" x14ac:dyDescent="0.4">
      <c r="A17" s="13" t="s">
        <v>36</v>
      </c>
      <c r="B17" s="13">
        <v>2024</v>
      </c>
      <c r="C17" s="1">
        <v>0.102806674705956</v>
      </c>
      <c r="D17" s="13">
        <f>$C17*GDP・POP!C16/10^6</f>
        <v>0.67062846855883196</v>
      </c>
      <c r="E17" s="13">
        <f>$C17*GDP・POP!D16/10^6</f>
        <v>0.67062846855883196</v>
      </c>
    </row>
    <row r="18" spans="1:5" x14ac:dyDescent="0.4">
      <c r="A18" s="13" t="s">
        <v>36</v>
      </c>
      <c r="B18" s="13">
        <v>2025</v>
      </c>
      <c r="C18" s="1">
        <v>0.102806674705956</v>
      </c>
      <c r="D18" s="13">
        <f>$C18*GDP・POP!C17/10^6</f>
        <v>0.67563933569853851</v>
      </c>
      <c r="E18" s="13">
        <f>$C18*GDP・POP!D17/10^6</f>
        <v>0.67563933569853851</v>
      </c>
    </row>
    <row r="19" spans="1:5" x14ac:dyDescent="0.4">
      <c r="A19" s="13" t="s">
        <v>36</v>
      </c>
      <c r="B19" s="13">
        <v>2026</v>
      </c>
      <c r="C19" s="1">
        <v>0.102806674705956</v>
      </c>
      <c r="D19" s="13">
        <f>$C19*GDP・POP!C18/10^6</f>
        <v>0.68065020283824662</v>
      </c>
      <c r="E19" s="13">
        <f>$C19*GDP・POP!D18/10^6</f>
        <v>0.68065020283824662</v>
      </c>
    </row>
    <row r="20" spans="1:5" x14ac:dyDescent="0.4">
      <c r="A20" s="13" t="s">
        <v>36</v>
      </c>
      <c r="B20" s="13">
        <v>2027</v>
      </c>
      <c r="C20" s="1">
        <v>0.102806674705956</v>
      </c>
      <c r="D20" s="13">
        <f>$C20*GDP・POP!C19/10^6</f>
        <v>0.68566106997795306</v>
      </c>
      <c r="E20" s="13">
        <f>$C20*GDP・POP!D19/10^6</f>
        <v>0.68566106997795306</v>
      </c>
    </row>
    <row r="21" spans="1:5" x14ac:dyDescent="0.4">
      <c r="A21" s="13" t="s">
        <v>36</v>
      </c>
      <c r="B21" s="13">
        <v>2028</v>
      </c>
      <c r="C21" s="1">
        <v>0.102806674705956</v>
      </c>
      <c r="D21" s="13">
        <f>$C21*GDP・POP!C20/10^6</f>
        <v>0.69067193711766106</v>
      </c>
      <c r="E21" s="13">
        <f>$C21*GDP・POP!D20/10^6</f>
        <v>0.69067193711766106</v>
      </c>
    </row>
    <row r="22" spans="1:5" x14ac:dyDescent="0.4">
      <c r="A22" s="13" t="s">
        <v>36</v>
      </c>
      <c r="B22" s="13">
        <v>2029</v>
      </c>
      <c r="C22" s="1">
        <v>0.102806674705956</v>
      </c>
      <c r="D22" s="13">
        <f>$C22*GDP・POP!C21/10^6</f>
        <v>0.69568280425736762</v>
      </c>
      <c r="E22" s="13">
        <f>$C22*GDP・POP!D21/10^6</f>
        <v>0.69568280425736762</v>
      </c>
    </row>
    <row r="23" spans="1:5" x14ac:dyDescent="0.4">
      <c r="A23" s="13" t="s">
        <v>36</v>
      </c>
      <c r="B23" s="13">
        <v>2030</v>
      </c>
      <c r="C23" s="1">
        <v>0.102806674705956</v>
      </c>
      <c r="D23" s="13">
        <f>$C23*GDP・POP!C22/10^6</f>
        <v>0.70069367139707572</v>
      </c>
      <c r="E23" s="13">
        <f>$C23*GDP・POP!D22/10^6</f>
        <v>0.70069367139707572</v>
      </c>
    </row>
    <row r="24" spans="1:5" x14ac:dyDescent="0.4">
      <c r="A24" s="13" t="s">
        <v>36</v>
      </c>
      <c r="B24" s="13">
        <v>2031</v>
      </c>
      <c r="C24" s="1">
        <v>0.102806674705956</v>
      </c>
      <c r="D24" s="13">
        <f>$C24*GDP・POP!C23/10^6</f>
        <v>0.70570453853678228</v>
      </c>
      <c r="E24" s="13">
        <f>$C24*GDP・POP!D23/10^6</f>
        <v>0.70570453853678228</v>
      </c>
    </row>
    <row r="25" spans="1:5" x14ac:dyDescent="0.4">
      <c r="A25" s="13" t="s">
        <v>36</v>
      </c>
      <c r="B25" s="13">
        <v>2032</v>
      </c>
      <c r="C25" s="1">
        <v>0.102806674705956</v>
      </c>
      <c r="D25" s="13">
        <f>$C25*GDP・POP!C24/10^6</f>
        <v>0.71071540567648872</v>
      </c>
      <c r="E25" s="13">
        <f>$C25*GDP・POP!D24/10^6</f>
        <v>0.71071540567648872</v>
      </c>
    </row>
    <row r="26" spans="1:5" x14ac:dyDescent="0.4">
      <c r="A26" s="13" t="s">
        <v>36</v>
      </c>
      <c r="B26" s="13">
        <v>2033</v>
      </c>
      <c r="C26" s="1">
        <v>0.102806674705956</v>
      </c>
      <c r="D26" s="13">
        <f>$C26*GDP・POP!C25/10^6</f>
        <v>0.71572627281619694</v>
      </c>
      <c r="E26" s="13">
        <f>$C26*GDP・POP!D25/10^6</f>
        <v>0.71572627281619694</v>
      </c>
    </row>
    <row r="27" spans="1:5" x14ac:dyDescent="0.4">
      <c r="A27" s="13" t="s">
        <v>36</v>
      </c>
      <c r="B27" s="13">
        <v>2034</v>
      </c>
      <c r="C27" s="1">
        <v>0.102806674705956</v>
      </c>
      <c r="D27" s="13">
        <f>$C27*GDP・POP!C26/10^6</f>
        <v>0.72073713995590338</v>
      </c>
      <c r="E27" s="13">
        <f>$C27*GDP・POP!D26/10^6</f>
        <v>0.72073713995590338</v>
      </c>
    </row>
    <row r="28" spans="1:5" x14ac:dyDescent="0.4">
      <c r="A28" s="13" t="s">
        <v>36</v>
      </c>
      <c r="B28" s="13">
        <v>2035</v>
      </c>
      <c r="C28" s="1">
        <v>0.102806674705956</v>
      </c>
      <c r="D28" s="13">
        <f>$C28*GDP・POP!C27/10^6</f>
        <v>0.72574800709561138</v>
      </c>
      <c r="E28" s="13">
        <f>$C28*GDP・POP!D27/10^6</f>
        <v>0.72574800709561138</v>
      </c>
    </row>
    <row r="29" spans="1:5" x14ac:dyDescent="0.4">
      <c r="A29" s="13" t="s">
        <v>36</v>
      </c>
      <c r="B29" s="13">
        <v>2036</v>
      </c>
      <c r="C29" s="1">
        <v>0.102806674705956</v>
      </c>
      <c r="D29" s="13">
        <f>$C29*GDP・POP!C28/10^6</f>
        <v>0.73075887423531805</v>
      </c>
      <c r="E29" s="13">
        <f>$C29*GDP・POP!D28/10^6</f>
        <v>0.73075887423531805</v>
      </c>
    </row>
    <row r="30" spans="1:5" x14ac:dyDescent="0.4">
      <c r="A30" s="13" t="s">
        <v>36</v>
      </c>
      <c r="B30" s="13">
        <v>2037</v>
      </c>
      <c r="C30" s="1">
        <v>0.102806674705956</v>
      </c>
      <c r="D30" s="13">
        <f>$C30*GDP・POP!C29/10^6</f>
        <v>0.73576974137502604</v>
      </c>
      <c r="E30" s="13">
        <f>$C30*GDP・POP!D29/10^6</f>
        <v>0.73576974137502604</v>
      </c>
    </row>
    <row r="31" spans="1:5" x14ac:dyDescent="0.4">
      <c r="A31" s="13" t="s">
        <v>36</v>
      </c>
      <c r="B31" s="13">
        <v>2038</v>
      </c>
      <c r="C31" s="1">
        <v>0.102806674705956</v>
      </c>
      <c r="D31" s="13">
        <f>$C31*GDP・POP!C30/10^6</f>
        <v>0.7407806085147326</v>
      </c>
      <c r="E31" s="13">
        <f>$C31*GDP・POP!D30/10^6</f>
        <v>0.7407806085147326</v>
      </c>
    </row>
    <row r="32" spans="1:5" x14ac:dyDescent="0.4">
      <c r="A32" s="13" t="s">
        <v>36</v>
      </c>
      <c r="B32" s="13">
        <v>2039</v>
      </c>
      <c r="C32" s="1">
        <v>0.102806674705956</v>
      </c>
      <c r="D32" s="13">
        <f>$C32*GDP・POP!C31/10^6</f>
        <v>0.74579147565444071</v>
      </c>
      <c r="E32" s="13">
        <f>$C32*GDP・POP!D31/10^6</f>
        <v>0.74579147565444071</v>
      </c>
    </row>
    <row r="33" spans="1:5" x14ac:dyDescent="0.4">
      <c r="A33" s="13" t="s">
        <v>36</v>
      </c>
      <c r="B33" s="13">
        <v>2040</v>
      </c>
      <c r="C33" s="1">
        <v>0.102806674705956</v>
      </c>
      <c r="D33" s="13">
        <f>$C33*GDP・POP!C32/10^6</f>
        <v>0.75080234279414715</v>
      </c>
      <c r="E33" s="13">
        <f>$C33*GDP・POP!D32/10^6</f>
        <v>0.75080234279414715</v>
      </c>
    </row>
    <row r="34" spans="1:5" x14ac:dyDescent="0.4">
      <c r="A34" s="13" t="s">
        <v>36</v>
      </c>
      <c r="B34" s="13">
        <v>2041</v>
      </c>
      <c r="C34" s="1">
        <v>0.102806674705956</v>
      </c>
      <c r="D34" s="13">
        <f>$C34*GDP・POP!C33/10^6</f>
        <v>0.75581320993385526</v>
      </c>
      <c r="E34" s="13">
        <f>$C34*GDP・POP!D33/10^6</f>
        <v>0.75581320993385526</v>
      </c>
    </row>
    <row r="35" spans="1:5" x14ac:dyDescent="0.4">
      <c r="A35" s="13" t="s">
        <v>36</v>
      </c>
      <c r="B35" s="13">
        <v>2042</v>
      </c>
      <c r="C35" s="1">
        <v>0.102806674705956</v>
      </c>
      <c r="D35" s="13">
        <f>$C35*GDP・POP!C34/10^6</f>
        <v>0.76082407707356181</v>
      </c>
      <c r="E35" s="13">
        <f>$C35*GDP・POP!D34/10^6</f>
        <v>0.76082407707356181</v>
      </c>
    </row>
    <row r="36" spans="1:5" x14ac:dyDescent="0.4">
      <c r="A36" s="13" t="s">
        <v>36</v>
      </c>
      <c r="B36" s="13">
        <v>2043</v>
      </c>
      <c r="C36" s="1">
        <v>0.102806674705956</v>
      </c>
      <c r="D36" s="13">
        <f>$C36*GDP・POP!C35/10^6</f>
        <v>0.76583494421326981</v>
      </c>
      <c r="E36" s="13">
        <f>$C36*GDP・POP!D35/10^6</f>
        <v>0.76583494421326981</v>
      </c>
    </row>
    <row r="37" spans="1:5" x14ac:dyDescent="0.4">
      <c r="A37" s="13" t="s">
        <v>36</v>
      </c>
      <c r="B37" s="13">
        <v>2044</v>
      </c>
      <c r="C37" s="1">
        <v>0.102806674705956</v>
      </c>
      <c r="D37" s="13">
        <f>$C37*GDP・POP!C36/10^6</f>
        <v>0.77084581135297636</v>
      </c>
      <c r="E37" s="13">
        <f>$C37*GDP・POP!D36/10^6</f>
        <v>0.77084581135297636</v>
      </c>
    </row>
    <row r="38" spans="1:5" x14ac:dyDescent="0.4">
      <c r="A38" s="13" t="s">
        <v>36</v>
      </c>
      <c r="B38" s="13">
        <v>2045</v>
      </c>
      <c r="C38" s="1">
        <v>0.102806674705956</v>
      </c>
      <c r="D38" s="13">
        <f>$C38*GDP・POP!C37/10^6</f>
        <v>0.77585667849268447</v>
      </c>
      <c r="E38" s="13">
        <f>$C38*GDP・POP!D37/10^6</f>
        <v>0.77585667849268447</v>
      </c>
    </row>
    <row r="39" spans="1:5" x14ac:dyDescent="0.4">
      <c r="A39" s="13" t="s">
        <v>36</v>
      </c>
      <c r="B39" s="13">
        <v>2046</v>
      </c>
      <c r="C39" s="1">
        <v>0.102806674705956</v>
      </c>
      <c r="D39" s="13">
        <f>$C39*GDP・POP!C38/10^6</f>
        <v>0.78086754563239102</v>
      </c>
      <c r="E39" s="13">
        <f>$C39*GDP・POP!D38/10^6</f>
        <v>0.78086754563239102</v>
      </c>
    </row>
    <row r="40" spans="1:5" x14ac:dyDescent="0.4">
      <c r="A40" s="13" t="s">
        <v>36</v>
      </c>
      <c r="B40" s="13">
        <v>2047</v>
      </c>
      <c r="C40" s="1">
        <v>0.102806674705956</v>
      </c>
      <c r="D40" s="13">
        <f>$C40*GDP・POP!C39/10^6</f>
        <v>0.78587841277209902</v>
      </c>
      <c r="E40" s="13">
        <f>$C40*GDP・POP!D39/10^6</f>
        <v>0.78587841277209902</v>
      </c>
    </row>
    <row r="41" spans="1:5" x14ac:dyDescent="0.4">
      <c r="A41" s="13" t="s">
        <v>36</v>
      </c>
      <c r="B41" s="13">
        <v>2048</v>
      </c>
      <c r="C41" s="1">
        <v>0.102806674705956</v>
      </c>
      <c r="D41" s="13">
        <f>$C41*GDP・POP!C40/10^6</f>
        <v>0.79088927991180558</v>
      </c>
      <c r="E41" s="13">
        <f>$C41*GDP・POP!D40/10^6</f>
        <v>0.79088927991180558</v>
      </c>
    </row>
    <row r="42" spans="1:5" x14ac:dyDescent="0.4">
      <c r="A42" s="13" t="s">
        <v>36</v>
      </c>
      <c r="B42" s="13">
        <v>2049</v>
      </c>
      <c r="C42" s="1">
        <v>0.102806674705956</v>
      </c>
      <c r="D42" s="13">
        <f>$C42*GDP・POP!C41/10^6</f>
        <v>0.79590014705151213</v>
      </c>
      <c r="E42" s="13">
        <f>$C42*GDP・POP!D41/10^6</f>
        <v>0.79590014705151213</v>
      </c>
    </row>
    <row r="43" spans="1:5" x14ac:dyDescent="0.4">
      <c r="A43" s="13" t="s">
        <v>36</v>
      </c>
      <c r="B43" s="13">
        <v>2050</v>
      </c>
      <c r="C43" s="1">
        <v>0.102806674705956</v>
      </c>
      <c r="D43" s="13">
        <f>$C43*GDP・POP!C42/10^6</f>
        <v>0.80091101419122013</v>
      </c>
      <c r="E43" s="13">
        <f>$C43*GDP・POP!D42/10^6</f>
        <v>0.80091101419122013</v>
      </c>
    </row>
  </sheetData>
  <mergeCells count="1">
    <mergeCell ref="D1:E1"/>
  </mergeCells>
  <phoneticPr fontId="1"/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6466D-EC9A-4A4E-B066-9085A1EC7DE0}">
  <dimension ref="A1:M2"/>
  <sheetViews>
    <sheetView workbookViewId="0">
      <selection activeCell="I22" sqref="I22"/>
    </sheetView>
  </sheetViews>
  <sheetFormatPr defaultRowHeight="18.75" x14ac:dyDescent="0.4"/>
  <sheetData>
    <row r="1" spans="1:13" x14ac:dyDescent="0.4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 x14ac:dyDescent="0.4">
      <c r="A2" s="1">
        <v>8.5853463518325892</v>
      </c>
      <c r="B2" s="1">
        <v>13.185386104512499</v>
      </c>
      <c r="C2" s="1">
        <v>21.108716986947702</v>
      </c>
      <c r="D2" s="1">
        <v>24.963101604278101</v>
      </c>
      <c r="E2" s="1">
        <v>8.4998739094215807</v>
      </c>
      <c r="F2" s="1">
        <v>11.2693464104693</v>
      </c>
      <c r="G2" s="1">
        <v>9.6403245022376094</v>
      </c>
      <c r="H2" s="1">
        <v>28.1380168996814</v>
      </c>
      <c r="I2" s="1">
        <v>33.091087344028502</v>
      </c>
      <c r="J2" s="1">
        <v>8.6716549684072</v>
      </c>
      <c r="K2" s="1">
        <v>10.9084249470451</v>
      </c>
      <c r="L2" s="1">
        <v>11.786757832264099</v>
      </c>
      <c r="M2" s="1">
        <v>10.4950947817005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シナリオ (2)</vt:lpstr>
      <vt:lpstr>シナリオ</vt:lpstr>
      <vt:lpstr>部門別CO2排出量_表</vt:lpstr>
      <vt:lpstr>最終エネルギー消費</vt:lpstr>
      <vt:lpstr>発電電力量</vt:lpstr>
      <vt:lpstr>一次エネルギー供給</vt:lpstr>
      <vt:lpstr>グラフ作成用</vt:lpstr>
      <vt:lpstr>部門別CO2排出量</vt:lpstr>
      <vt:lpstr>COMFLOOR</vt:lpstr>
      <vt:lpstr>GDP・POP</vt:lpstr>
      <vt:lpstr>Intensity</vt:lpstr>
      <vt:lpstr>Consumption(EJyr)</vt:lpstr>
      <vt:lpstr>LOSS</vt:lpstr>
      <vt:lpstr>sIND</vt:lpstr>
      <vt:lpstr>sTRA</vt:lpstr>
      <vt:lpstr>sCOM</vt:lpstr>
      <vt:lpstr>sRES</vt:lpstr>
      <vt:lpstr>sELE</vt:lpstr>
      <vt:lpstr>eELE</vt:lpstr>
      <vt:lpstr>EMF</vt:lpstr>
      <vt:lpstr>EPT</vt:lpstr>
      <vt:lpstr>Emissions_intensity</vt:lpstr>
      <vt:lpstr>Emissions</vt:lpstr>
      <vt:lpstr>IND_BF</vt:lpstr>
      <vt:lpstr>LCOE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丸田有美</dc:creator>
  <cp:lastModifiedBy>Shotaro Mori</cp:lastModifiedBy>
  <dcterms:created xsi:type="dcterms:W3CDTF">2023-04-21T09:06:22Z</dcterms:created>
  <dcterms:modified xsi:type="dcterms:W3CDTF">2023-05-19T10:58:40Z</dcterms:modified>
</cp:coreProperties>
</file>