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2.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2.xml" ContentType="application/vnd.ms-office.chartstyle+xml"/>
  <Override PartName="/xl/charts/colors2.xml" ContentType="application/vnd.ms-office.chartcolorstyle+xml"/>
  <Override PartName="/xl/charts/chart20.xml" ContentType="application/vnd.openxmlformats-officedocument.drawingml.chart+xml"/>
  <Override PartName="/xl/charts/style3.xml" ContentType="application/vnd.ms-office.chartstyle+xml"/>
  <Override PartName="/xl/charts/colors3.xml" ContentType="application/vnd.ms-office.chartcolorstyle+xml"/>
  <Override PartName="/xl/charts/chart21.xml" ContentType="application/vnd.openxmlformats-officedocument.drawingml.chart+xml"/>
  <Override PartName="/xl/charts/style4.xml" ContentType="application/vnd.ms-office.chartstyle+xml"/>
  <Override PartName="/xl/charts/colors4.xml" ContentType="application/vnd.ms-office.chartcolorstyle+xml"/>
  <Override PartName="/xl/charts/chart22.xml" ContentType="application/vnd.openxmlformats-officedocument.drawingml.chart+xml"/>
  <Override PartName="/xl/charts/style5.xml" ContentType="application/vnd.ms-office.chartstyle+xml"/>
  <Override PartName="/xl/charts/colors5.xml" ContentType="application/vnd.ms-office.chartcolorstyle+xml"/>
  <Override PartName="/xl/charts/chart2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R\TA_model\xlsx\"/>
    </mc:Choice>
  </mc:AlternateContent>
  <xr:revisionPtr revIDLastSave="0" documentId="13_ncr:1_{94E678D5-E5B8-4112-9316-C54509B65E5B}" xr6:coauthVersionLast="47" xr6:coauthVersionMax="47" xr10:uidLastSave="{00000000-0000-0000-0000-000000000000}"/>
  <bookViews>
    <workbookView xWindow="-21540" yWindow="-21720" windowWidth="38640" windowHeight="21120" tabRatio="878" xr2:uid="{BCC5EA96-140E-4D1F-AEAE-F8AA11DA45EB}"/>
  </bookViews>
  <sheets>
    <sheet name="シナリオ" sheetId="1" r:id="rId1"/>
    <sheet name="最終エネルギー消費" sheetId="9" r:id="rId2"/>
    <sheet name="一次エネルギー供給" sheetId="11" r:id="rId3"/>
    <sheet name="発電電力量" sheetId="10" r:id="rId4"/>
    <sheet name="CO2排出量" sheetId="59" r:id="rId5"/>
    <sheet name="グラフ作成用" sheetId="58" r:id="rId6"/>
    <sheet name="スライド作成用" sheetId="64" state="hidden" r:id="rId7"/>
    <sheet name="Sheet1" sheetId="62" state="hidden" r:id="rId8"/>
    <sheet name="部門別CO2排出量" sheetId="12" state="hidden" r:id="rId9"/>
    <sheet name="GDP・POP" sheetId="30" state="hidden" r:id="rId10"/>
    <sheet name="COMFLOOR" sheetId="31" state="hidden" r:id="rId11"/>
    <sheet name="Intensity" sheetId="32" state="hidden" r:id="rId12"/>
    <sheet name="Consumption(EJyr)" sheetId="49" state="hidden" r:id="rId13"/>
    <sheet name="LOSS" sheetId="36" state="hidden" r:id="rId14"/>
    <sheet name="sIND" sheetId="50" state="hidden" r:id="rId15"/>
    <sheet name="sTRA" sheetId="51" state="hidden" r:id="rId16"/>
    <sheet name="sCOM" sheetId="52" state="hidden" r:id="rId17"/>
    <sheet name="sRES" sheetId="53" state="hidden" r:id="rId18"/>
    <sheet name="sELE" sheetId="54" state="hidden" r:id="rId19"/>
    <sheet name="eELE" sheetId="42" state="hidden" r:id="rId20"/>
    <sheet name="EMF" sheetId="43" state="hidden" r:id="rId21"/>
    <sheet name="EPT" sheetId="61" state="hidden" r:id="rId22"/>
    <sheet name="Emissions_intensity" sheetId="57" state="hidden" r:id="rId23"/>
    <sheet name="Emissions" sheetId="44" state="hidden" r:id="rId24"/>
    <sheet name="IND_BF" sheetId="47" state="hidden" r:id="rId25"/>
    <sheet name="LCOE" sheetId="60" state="hidden" r:id="rId26"/>
  </sheets>
  <externalReferences>
    <externalReference r:id="rId2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1" i="1" l="1"/>
  <c r="D3" i="49"/>
  <c r="E3" i="49"/>
  <c r="D4" i="49"/>
  <c r="E4" i="49"/>
  <c r="D5" i="49"/>
  <c r="E5" i="49"/>
  <c r="D6" i="49"/>
  <c r="E6" i="49"/>
  <c r="D7" i="49"/>
  <c r="E7" i="49"/>
  <c r="D8" i="49"/>
  <c r="E8" i="49"/>
  <c r="D9" i="49"/>
  <c r="E9" i="49"/>
  <c r="D10" i="49"/>
  <c r="E10" i="49"/>
  <c r="D11" i="49"/>
  <c r="E11" i="49"/>
  <c r="D12" i="49"/>
  <c r="E12" i="49"/>
  <c r="E2" i="49"/>
  <c r="D2" i="49"/>
  <c r="B2" i="49"/>
  <c r="I2" i="43"/>
  <c r="F3" i="1" l="1"/>
  <c r="D33" i="64"/>
  <c r="C33" i="64"/>
  <c r="D32" i="64"/>
  <c r="C32" i="64"/>
  <c r="D31" i="64"/>
  <c r="C31" i="64"/>
  <c r="I29" i="64"/>
  <c r="H29" i="64"/>
  <c r="I28" i="64"/>
  <c r="H28" i="64"/>
  <c r="I27" i="64"/>
  <c r="H27" i="64"/>
  <c r="D24" i="64"/>
  <c r="C24" i="64"/>
  <c r="I22" i="64"/>
  <c r="H22" i="64"/>
  <c r="I21" i="64"/>
  <c r="H21" i="64"/>
  <c r="I20" i="64"/>
  <c r="H20" i="64"/>
  <c r="D17" i="64"/>
  <c r="C17" i="64"/>
  <c r="K10" i="64"/>
  <c r="J10" i="64"/>
  <c r="D10" i="64"/>
  <c r="C10" i="64"/>
  <c r="B10" i="64"/>
  <c r="A7" i="64"/>
  <c r="A6" i="64"/>
  <c r="AZ4" i="64"/>
  <c r="AY4" i="64"/>
  <c r="AX4" i="64"/>
  <c r="AW4" i="64"/>
  <c r="AV4" i="64"/>
  <c r="AU4" i="64"/>
  <c r="AT4" i="64"/>
  <c r="AS4" i="64"/>
  <c r="AR4" i="64"/>
  <c r="AQ4" i="64"/>
  <c r="AK4" i="64"/>
  <c r="AJ4" i="64"/>
  <c r="AI4" i="64"/>
  <c r="AH4" i="64"/>
  <c r="AG4" i="64"/>
  <c r="AZ3" i="64"/>
  <c r="AY3" i="64"/>
  <c r="AX3" i="64"/>
  <c r="AW3" i="64"/>
  <c r="AV3" i="64"/>
  <c r="AU3" i="64"/>
  <c r="AT3" i="64"/>
  <c r="AS3" i="64"/>
  <c r="AR3" i="64"/>
  <c r="AQ3" i="64"/>
  <c r="H29" i="58"/>
  <c r="I29" i="58"/>
  <c r="H28" i="58"/>
  <c r="I28" i="58"/>
  <c r="H22" i="58"/>
  <c r="I22" i="58"/>
  <c r="I21" i="58"/>
  <c r="H21" i="58"/>
  <c r="C45" i="30"/>
  <c r="I27" i="58"/>
  <c r="H27" i="58"/>
  <c r="I20" i="58"/>
  <c r="H20" i="58"/>
  <c r="C10" i="58"/>
  <c r="AA46" i="54"/>
  <c r="Z46" i="54"/>
  <c r="Y46" i="54"/>
  <c r="X46" i="54"/>
  <c r="W46" i="54"/>
  <c r="V46" i="54"/>
  <c r="U46" i="54"/>
  <c r="T46" i="54"/>
  <c r="S46" i="54"/>
  <c r="R46" i="54"/>
  <c r="Q46" i="54"/>
  <c r="P46" i="54"/>
  <c r="O46" i="54"/>
  <c r="N46" i="54"/>
  <c r="M46" i="54"/>
  <c r="L46" i="54"/>
  <c r="K46" i="54"/>
  <c r="J46" i="54"/>
  <c r="I46" i="54"/>
  <c r="H46" i="54"/>
  <c r="G46" i="54"/>
  <c r="F46" i="54"/>
  <c r="E46" i="54"/>
  <c r="D46" i="54"/>
  <c r="C46" i="54"/>
  <c r="B46" i="54"/>
  <c r="K46" i="53"/>
  <c r="J46" i="53"/>
  <c r="I46" i="53"/>
  <c r="H46" i="53"/>
  <c r="G46" i="53"/>
  <c r="F46" i="53"/>
  <c r="E46" i="53"/>
  <c r="D46" i="53"/>
  <c r="C46" i="53"/>
  <c r="B46" i="53"/>
  <c r="K46" i="52"/>
  <c r="J46" i="52"/>
  <c r="I46" i="52"/>
  <c r="H46" i="52"/>
  <c r="G46" i="52"/>
  <c r="F46" i="52"/>
  <c r="E46" i="52"/>
  <c r="D46" i="52"/>
  <c r="C46" i="52"/>
  <c r="B46" i="52"/>
  <c r="K46" i="51"/>
  <c r="J46" i="51"/>
  <c r="I46" i="51"/>
  <c r="H46" i="51"/>
  <c r="G46" i="51"/>
  <c r="F46" i="51"/>
  <c r="E46" i="51"/>
  <c r="D46" i="51"/>
  <c r="C46" i="51"/>
  <c r="B46" i="51"/>
  <c r="K46" i="50"/>
  <c r="J46" i="50"/>
  <c r="I46" i="50"/>
  <c r="H46" i="50"/>
  <c r="G46" i="50"/>
  <c r="F46" i="50"/>
  <c r="E46" i="50"/>
  <c r="D46" i="50"/>
  <c r="C46" i="50"/>
  <c r="B46" i="50"/>
  <c r="C3" i="9" l="1"/>
  <c r="AG3" i="64" s="1"/>
  <c r="G9" i="1"/>
  <c r="D10" i="59"/>
  <c r="G14" i="1"/>
  <c r="G19" i="1"/>
  <c r="G24" i="1"/>
  <c r="D45" i="30"/>
  <c r="C44" i="30"/>
  <c r="H45" i="30"/>
  <c r="G45" i="30"/>
  <c r="D33" i="58"/>
  <c r="D32" i="58"/>
  <c r="C32" i="58"/>
  <c r="C33" i="58"/>
  <c r="D31" i="58"/>
  <c r="C31" i="58"/>
  <c r="C24" i="58"/>
  <c r="D24" i="58"/>
  <c r="D17" i="58"/>
  <c r="C17" i="58"/>
  <c r="B10" i="58"/>
  <c r="K10" i="58"/>
  <c r="J10" i="58"/>
  <c r="I10" i="58"/>
  <c r="A7" i="58"/>
  <c r="A6" i="58"/>
  <c r="A5" i="58"/>
  <c r="D10" i="58"/>
  <c r="I29" i="1"/>
  <c r="I24" i="1"/>
  <c r="I19" i="1"/>
  <c r="I14" i="1"/>
  <c r="I9" i="1"/>
  <c r="G29" i="1"/>
  <c r="B2" i="59"/>
  <c r="C2" i="59"/>
  <c r="B3" i="59"/>
  <c r="C3" i="59"/>
  <c r="B4" i="59"/>
  <c r="C4" i="59"/>
  <c r="B5" i="59"/>
  <c r="C5" i="59"/>
  <c r="B7" i="59"/>
  <c r="C7" i="59"/>
  <c r="B8" i="59"/>
  <c r="C8" i="59"/>
  <c r="G16" i="58" l="1"/>
  <c r="G16" i="64"/>
  <c r="H14" i="58"/>
  <c r="H14" i="64"/>
  <c r="G14" i="58"/>
  <c r="G14" i="64"/>
  <c r="H13" i="58"/>
  <c r="H13" i="64"/>
  <c r="H12" i="58"/>
  <c r="H12" i="64"/>
  <c r="H11" i="58"/>
  <c r="H11" i="64"/>
  <c r="G18" i="58"/>
  <c r="G18" i="64"/>
  <c r="G11" i="58"/>
  <c r="G11" i="64"/>
  <c r="H18" i="58"/>
  <c r="H18" i="64"/>
  <c r="G13" i="58"/>
  <c r="G13" i="64"/>
  <c r="G12" i="58"/>
  <c r="G12" i="64"/>
  <c r="H17" i="58"/>
  <c r="H17" i="64"/>
  <c r="G17" i="58"/>
  <c r="G17" i="64"/>
  <c r="H16" i="58"/>
  <c r="H16" i="64"/>
  <c r="AB8" i="1"/>
  <c r="AA12" i="1"/>
  <c r="AB11" i="1"/>
  <c r="AA11" i="1"/>
  <c r="AB12" i="1"/>
  <c r="AA8" i="1"/>
  <c r="AA7" i="1"/>
  <c r="AB6" i="1"/>
  <c r="AA6" i="1"/>
  <c r="AB13" i="1"/>
  <c r="AB9" i="1"/>
  <c r="AA13" i="1"/>
  <c r="AA9" i="1"/>
  <c r="AB7" i="1"/>
  <c r="AV4" i="58"/>
  <c r="AW4" i="58"/>
  <c r="AX4" i="58"/>
  <c r="AY4" i="58"/>
  <c r="AZ4" i="58"/>
  <c r="AW3" i="58"/>
  <c r="AX3" i="58"/>
  <c r="AY3" i="58"/>
  <c r="AZ3" i="58"/>
  <c r="AV3" i="58"/>
  <c r="AQ4" i="58"/>
  <c r="AR4" i="58"/>
  <c r="AS4" i="58"/>
  <c r="AT4" i="58"/>
  <c r="AU4" i="58"/>
  <c r="AR3" i="58"/>
  <c r="AS3" i="58"/>
  <c r="AT3" i="58"/>
  <c r="AU3" i="58"/>
  <c r="AQ3" i="58"/>
  <c r="AH4" i="58"/>
  <c r="AI4" i="58"/>
  <c r="AJ4" i="58"/>
  <c r="AK4" i="58"/>
  <c r="B34" i="54" l="1"/>
  <c r="C19" i="54"/>
  <c r="D21" i="54"/>
  <c r="M21" i="54"/>
  <c r="N40" i="54"/>
  <c r="D4" i="47"/>
  <c r="E4" i="47"/>
  <c r="D5" i="47"/>
  <c r="E5" i="47"/>
  <c r="D6" i="47"/>
  <c r="E6" i="47"/>
  <c r="D7" i="47"/>
  <c r="E7" i="47"/>
  <c r="D8" i="47"/>
  <c r="E8" i="47"/>
  <c r="D9" i="47"/>
  <c r="E9" i="47"/>
  <c r="D10" i="47"/>
  <c r="E10" i="47"/>
  <c r="D11" i="47"/>
  <c r="E11" i="47"/>
  <c r="D12" i="47"/>
  <c r="E12" i="47"/>
  <c r="D13" i="47"/>
  <c r="C4" i="9" s="1"/>
  <c r="AG4" i="58" s="1"/>
  <c r="E13" i="47"/>
  <c r="H4" i="9" s="1"/>
  <c r="Q4" i="12" s="1"/>
  <c r="E3" i="47"/>
  <c r="H3" i="9" s="1"/>
  <c r="D3" i="47"/>
  <c r="AG3" i="58" s="1"/>
  <c r="AD42" i="12"/>
  <c r="F9" i="59" s="1"/>
  <c r="AD41" i="12"/>
  <c r="AD40" i="12"/>
  <c r="AD39" i="12"/>
  <c r="AD38" i="12"/>
  <c r="P39" i="12"/>
  <c r="P40" i="12"/>
  <c r="P41" i="12"/>
  <c r="P42" i="12"/>
  <c r="E9" i="59" s="1"/>
  <c r="P38" i="12"/>
  <c r="U13" i="12"/>
  <c r="S13" i="12"/>
  <c r="Q13" i="12"/>
  <c r="AD13" i="12" s="1"/>
  <c r="G13" i="12"/>
  <c r="E13" i="12"/>
  <c r="C13" i="12"/>
  <c r="P13" i="12" s="1"/>
  <c r="U3" i="12"/>
  <c r="S3" i="12"/>
  <c r="I3" i="9"/>
  <c r="J3" i="9"/>
  <c r="K3" i="9"/>
  <c r="L3" i="9"/>
  <c r="I4" i="9"/>
  <c r="J4" i="9"/>
  <c r="K4" i="9"/>
  <c r="L4" i="9"/>
  <c r="I13" i="9"/>
  <c r="J13" i="9"/>
  <c r="K13" i="9"/>
  <c r="L13" i="9"/>
  <c r="I14" i="9"/>
  <c r="J14" i="9"/>
  <c r="U14" i="12" s="1"/>
  <c r="K14" i="9"/>
  <c r="L14" i="9"/>
  <c r="I18" i="9"/>
  <c r="J18" i="9"/>
  <c r="K18" i="9"/>
  <c r="L18" i="9"/>
  <c r="I19" i="9"/>
  <c r="J19" i="9"/>
  <c r="K19" i="9"/>
  <c r="L19" i="9"/>
  <c r="H18" i="9"/>
  <c r="H19" i="9"/>
  <c r="H13" i="9"/>
  <c r="H14" i="9"/>
  <c r="D18" i="9"/>
  <c r="E18" i="9"/>
  <c r="F18" i="9"/>
  <c r="G18" i="9"/>
  <c r="D19" i="9"/>
  <c r="E19" i="9"/>
  <c r="F19" i="9"/>
  <c r="G19" i="9"/>
  <c r="C18" i="9"/>
  <c r="C19" i="9"/>
  <c r="D13" i="9"/>
  <c r="E13" i="9"/>
  <c r="F13" i="9"/>
  <c r="G13" i="9"/>
  <c r="D14" i="9"/>
  <c r="E14" i="9"/>
  <c r="F14" i="9"/>
  <c r="G14" i="9"/>
  <c r="C13" i="9"/>
  <c r="C14" i="9"/>
  <c r="D3" i="9"/>
  <c r="E3" i="12" s="1"/>
  <c r="E3" i="9"/>
  <c r="G3" i="12" s="1"/>
  <c r="F3" i="9"/>
  <c r="G3" i="9"/>
  <c r="D4" i="9"/>
  <c r="E4" i="9"/>
  <c r="F4" i="9"/>
  <c r="G4" i="9"/>
  <c r="B4" i="44"/>
  <c r="C4" i="44"/>
  <c r="B5" i="44"/>
  <c r="C5" i="44"/>
  <c r="B6" i="44"/>
  <c r="C6" i="44"/>
  <c r="B7" i="44"/>
  <c r="C7" i="44"/>
  <c r="B8" i="44"/>
  <c r="C8" i="44"/>
  <c r="B9" i="44"/>
  <c r="C9" i="44"/>
  <c r="B10" i="44"/>
  <c r="C10" i="44"/>
  <c r="B11" i="44"/>
  <c r="C11" i="44"/>
  <c r="B12" i="44"/>
  <c r="C12" i="44"/>
  <c r="B13" i="44"/>
  <c r="P29" i="12" s="1"/>
  <c r="C13" i="44"/>
  <c r="AD29" i="12" s="1"/>
  <c r="C3" i="44"/>
  <c r="AD28" i="12" s="1"/>
  <c r="B3" i="44"/>
  <c r="P28" i="12" s="1"/>
  <c r="D4" i="44"/>
  <c r="E4" i="44"/>
  <c r="D5" i="44"/>
  <c r="E5" i="44"/>
  <c r="D6" i="44"/>
  <c r="E6" i="44"/>
  <c r="D7" i="44"/>
  <c r="E7" i="44"/>
  <c r="D8" i="44"/>
  <c r="E8" i="44"/>
  <c r="D9" i="44"/>
  <c r="E9" i="44"/>
  <c r="D10" i="44"/>
  <c r="E10" i="44"/>
  <c r="D11" i="44"/>
  <c r="E11" i="44"/>
  <c r="D12" i="44"/>
  <c r="E12" i="44"/>
  <c r="D13" i="44"/>
  <c r="P34" i="12" s="1"/>
  <c r="E13" i="44"/>
  <c r="AD34" i="12" s="1"/>
  <c r="E3" i="44"/>
  <c r="AD33" i="12" s="1"/>
  <c r="D3" i="44"/>
  <c r="P33" i="12" s="1"/>
  <c r="AA14" i="54"/>
  <c r="Z17" i="54"/>
  <c r="Y18" i="54"/>
  <c r="X16" i="54"/>
  <c r="W20" i="54"/>
  <c r="V18" i="54"/>
  <c r="U43" i="54"/>
  <c r="T22" i="54"/>
  <c r="S24" i="54"/>
  <c r="R23" i="54"/>
  <c r="Q26" i="54"/>
  <c r="P15" i="54"/>
  <c r="O14" i="54"/>
  <c r="C45" i="54"/>
  <c r="D45" i="54"/>
  <c r="E45" i="54"/>
  <c r="F45" i="54"/>
  <c r="G45" i="54"/>
  <c r="H45" i="54"/>
  <c r="I45" i="54"/>
  <c r="J45" i="54"/>
  <c r="K45" i="54"/>
  <c r="L45" i="54"/>
  <c r="M45" i="54"/>
  <c r="N45" i="54"/>
  <c r="O45" i="54"/>
  <c r="P45" i="54"/>
  <c r="Q45" i="54"/>
  <c r="R45" i="54"/>
  <c r="S45" i="54"/>
  <c r="T45" i="54"/>
  <c r="U45" i="54"/>
  <c r="V45" i="54"/>
  <c r="W45" i="54"/>
  <c r="X45" i="54"/>
  <c r="Y45" i="54"/>
  <c r="Z45" i="54"/>
  <c r="AA45" i="54"/>
  <c r="L23" i="54"/>
  <c r="K21" i="54"/>
  <c r="J15" i="54"/>
  <c r="I41" i="54"/>
  <c r="H17" i="54"/>
  <c r="G19" i="54"/>
  <c r="F19" i="54"/>
  <c r="B45" i="54"/>
  <c r="S4" i="12"/>
  <c r="U4" i="12"/>
  <c r="S14" i="12"/>
  <c r="S19" i="12"/>
  <c r="U19" i="12"/>
  <c r="Q19" i="12"/>
  <c r="Q14" i="12"/>
  <c r="E14" i="12"/>
  <c r="G14" i="12"/>
  <c r="E19" i="12"/>
  <c r="G19" i="12"/>
  <c r="C19" i="12"/>
  <c r="C14" i="12"/>
  <c r="E4" i="12"/>
  <c r="G4" i="12"/>
  <c r="AH3" i="64" l="1"/>
  <c r="AH3" i="58"/>
  <c r="AK3" i="64"/>
  <c r="AK3" i="58"/>
  <c r="AJ3" i="64"/>
  <c r="AJ3" i="58"/>
  <c r="AI3" i="64"/>
  <c r="AI3" i="58"/>
  <c r="K18" i="58"/>
  <c r="K18" i="64"/>
  <c r="AE13" i="1"/>
  <c r="J18" i="58"/>
  <c r="J18" i="64"/>
  <c r="AD13" i="1"/>
  <c r="Z14" i="54"/>
  <c r="Y14" i="54"/>
  <c r="T33" i="54"/>
  <c r="V14" i="54"/>
  <c r="U14" i="54"/>
  <c r="S33" i="54"/>
  <c r="S14" i="54"/>
  <c r="Z36" i="54"/>
  <c r="Y15" i="54"/>
  <c r="AA43" i="54"/>
  <c r="U33" i="54"/>
  <c r="O15" i="54"/>
  <c r="Y43" i="54"/>
  <c r="AA29" i="54"/>
  <c r="D41" i="54"/>
  <c r="W43" i="54"/>
  <c r="Y29" i="54"/>
  <c r="J38" i="54"/>
  <c r="S43" i="54"/>
  <c r="W29" i="54"/>
  <c r="F29" i="54"/>
  <c r="Y41" i="54"/>
  <c r="Z26" i="54"/>
  <c r="C29" i="54"/>
  <c r="W41" i="54"/>
  <c r="O26" i="54"/>
  <c r="S39" i="54"/>
  <c r="S21" i="54"/>
  <c r="O39" i="54"/>
  <c r="U20" i="54"/>
  <c r="O37" i="54"/>
  <c r="T20" i="54"/>
  <c r="D38" i="54"/>
  <c r="J25" i="54"/>
  <c r="K36" i="54"/>
  <c r="L24" i="54"/>
  <c r="C14" i="54"/>
  <c r="D36" i="54"/>
  <c r="C20" i="54"/>
  <c r="M35" i="54"/>
  <c r="B20" i="54"/>
  <c r="M43" i="54"/>
  <c r="M34" i="54"/>
  <c r="M19" i="54"/>
  <c r="D43" i="54"/>
  <c r="M33" i="54"/>
  <c r="D16" i="54"/>
  <c r="C43" i="54"/>
  <c r="N32" i="54"/>
  <c r="K15" i="54"/>
  <c r="M41" i="54"/>
  <c r="L32" i="54"/>
  <c r="H41" i="54"/>
  <c r="D32" i="54"/>
  <c r="F41" i="54"/>
  <c r="D30" i="54"/>
  <c r="P26" i="54"/>
  <c r="H38" i="54"/>
  <c r="I15" i="54"/>
  <c r="N42" i="54"/>
  <c r="L40" i="54"/>
  <c r="F38" i="54"/>
  <c r="C35" i="54"/>
  <c r="F32" i="54"/>
  <c r="J28" i="54"/>
  <c r="H24" i="54"/>
  <c r="D19" i="54"/>
  <c r="H15" i="54"/>
  <c r="V43" i="54"/>
  <c r="O41" i="54"/>
  <c r="AA38" i="54"/>
  <c r="P36" i="54"/>
  <c r="Q33" i="54"/>
  <c r="O29" i="54"/>
  <c r="AA25" i="54"/>
  <c r="W19" i="54"/>
  <c r="H28" i="54"/>
  <c r="D24" i="54"/>
  <c r="H18" i="54"/>
  <c r="Z40" i="54"/>
  <c r="Z38" i="54"/>
  <c r="AA35" i="54"/>
  <c r="V32" i="54"/>
  <c r="Z28" i="54"/>
  <c r="Q25" i="54"/>
  <c r="W18" i="54"/>
  <c r="J42" i="54"/>
  <c r="H40" i="54"/>
  <c r="B38" i="54"/>
  <c r="L34" i="54"/>
  <c r="M31" i="54"/>
  <c r="F28" i="54"/>
  <c r="M22" i="54"/>
  <c r="F18" i="54"/>
  <c r="Q43" i="54"/>
  <c r="Y40" i="54"/>
  <c r="P38" i="54"/>
  <c r="S35" i="54"/>
  <c r="U32" i="54"/>
  <c r="Y28" i="54"/>
  <c r="P25" i="54"/>
  <c r="Y17" i="54"/>
  <c r="I38" i="54"/>
  <c r="Q39" i="54"/>
  <c r="J24" i="54"/>
  <c r="L42" i="54"/>
  <c r="H42" i="54"/>
  <c r="F40" i="54"/>
  <c r="M37" i="54"/>
  <c r="J34" i="54"/>
  <c r="D31" i="54"/>
  <c r="D28" i="54"/>
  <c r="J22" i="54"/>
  <c r="D18" i="54"/>
  <c r="O43" i="54"/>
  <c r="X40" i="54"/>
  <c r="O38" i="54"/>
  <c r="R35" i="54"/>
  <c r="Y31" i="54"/>
  <c r="AA27" i="54"/>
  <c r="O25" i="54"/>
  <c r="W17" i="54"/>
  <c r="Q41" i="54"/>
  <c r="M14" i="54"/>
  <c r="F42" i="54"/>
  <c r="D40" i="54"/>
  <c r="J37" i="54"/>
  <c r="H34" i="54"/>
  <c r="C31" i="54"/>
  <c r="H27" i="54"/>
  <c r="D22" i="54"/>
  <c r="B18" i="54"/>
  <c r="Z42" i="54"/>
  <c r="P40" i="54"/>
  <c r="AA37" i="54"/>
  <c r="Q35" i="54"/>
  <c r="W31" i="54"/>
  <c r="Z27" i="54"/>
  <c r="Q24" i="54"/>
  <c r="Z16" i="54"/>
  <c r="H36" i="54"/>
  <c r="H32" i="54"/>
  <c r="Q36" i="54"/>
  <c r="J40" i="54"/>
  <c r="J14" i="54"/>
  <c r="D42" i="54"/>
  <c r="M39" i="54"/>
  <c r="H37" i="54"/>
  <c r="F34" i="54"/>
  <c r="N30" i="54"/>
  <c r="J26" i="54"/>
  <c r="B22" i="54"/>
  <c r="F17" i="54"/>
  <c r="T14" i="54"/>
  <c r="W42" i="54"/>
  <c r="AA39" i="54"/>
  <c r="Y37" i="54"/>
  <c r="O35" i="54"/>
  <c r="S31" i="54"/>
  <c r="Y27" i="54"/>
  <c r="P24" i="54"/>
  <c r="Y16" i="54"/>
  <c r="D14" i="54"/>
  <c r="E14" i="54"/>
  <c r="B42" i="54"/>
  <c r="K39" i="54"/>
  <c r="N36" i="54"/>
  <c r="D34" i="54"/>
  <c r="J30" i="54"/>
  <c r="I26" i="54"/>
  <c r="L20" i="54"/>
  <c r="J16" i="54"/>
  <c r="Q14" i="54"/>
  <c r="V42" i="54"/>
  <c r="Z39" i="54"/>
  <c r="S37" i="54"/>
  <c r="S34" i="54"/>
  <c r="Z30" i="54"/>
  <c r="Q27" i="54"/>
  <c r="S23" i="54"/>
  <c r="H30" i="54"/>
  <c r="H26" i="54"/>
  <c r="F20" i="54"/>
  <c r="H16" i="54"/>
  <c r="T42" i="54"/>
  <c r="Y39" i="54"/>
  <c r="Q37" i="54"/>
  <c r="P34" i="54"/>
  <c r="W30" i="54"/>
  <c r="O27" i="54"/>
  <c r="Q23" i="54"/>
  <c r="AA15" i="54"/>
  <c r="H39" i="54"/>
  <c r="K41" i="54"/>
  <c r="L38" i="54"/>
  <c r="J36" i="54"/>
  <c r="B33" i="54"/>
  <c r="F30" i="54"/>
  <c r="F26" i="54"/>
  <c r="D20" i="54"/>
  <c r="F16" i="54"/>
  <c r="AA41" i="54"/>
  <c r="W39" i="54"/>
  <c r="P37" i="54"/>
  <c r="W33" i="54"/>
  <c r="V30" i="54"/>
  <c r="AA26" i="54"/>
  <c r="S22" i="54"/>
  <c r="Z15" i="54"/>
  <c r="E20" i="54"/>
  <c r="E32" i="54"/>
  <c r="E22" i="54"/>
  <c r="E34" i="54"/>
  <c r="E23" i="54"/>
  <c r="E24" i="54"/>
  <c r="E36" i="54"/>
  <c r="E25" i="54"/>
  <c r="E37" i="54"/>
  <c r="E26" i="54"/>
  <c r="E38" i="54"/>
  <c r="E16" i="54"/>
  <c r="E28" i="54"/>
  <c r="E40" i="54"/>
  <c r="G40" i="54"/>
  <c r="E33" i="54"/>
  <c r="E31" i="54"/>
  <c r="E27" i="54"/>
  <c r="X19" i="54"/>
  <c r="X31" i="54"/>
  <c r="X43" i="54"/>
  <c r="X20" i="54"/>
  <c r="X32" i="54"/>
  <c r="X21" i="54"/>
  <c r="X33" i="54"/>
  <c r="X22" i="54"/>
  <c r="X34" i="54"/>
  <c r="X23" i="54"/>
  <c r="X35" i="54"/>
  <c r="X24" i="54"/>
  <c r="X36" i="54"/>
  <c r="X25" i="54"/>
  <c r="X37" i="54"/>
  <c r="X26" i="54"/>
  <c r="X38" i="54"/>
  <c r="X15" i="54"/>
  <c r="X27" i="54"/>
  <c r="X39" i="54"/>
  <c r="G14" i="54"/>
  <c r="B43" i="54"/>
  <c r="L36" i="54"/>
  <c r="N34" i="54"/>
  <c r="C33" i="54"/>
  <c r="E29" i="54"/>
  <c r="L26" i="54"/>
  <c r="K24" i="54"/>
  <c r="L22" i="54"/>
  <c r="E18" i="54"/>
  <c r="X42" i="54"/>
  <c r="R38" i="54"/>
  <c r="X30" i="54"/>
  <c r="R24" i="54"/>
  <c r="V20" i="54"/>
  <c r="N21" i="54"/>
  <c r="G17" i="54"/>
  <c r="G15" i="54"/>
  <c r="V19" i="54"/>
  <c r="I16" i="54"/>
  <c r="I28" i="54"/>
  <c r="I40" i="54"/>
  <c r="I18" i="54"/>
  <c r="I30" i="54"/>
  <c r="I42" i="54"/>
  <c r="I14" i="54"/>
  <c r="I31" i="54"/>
  <c r="I19" i="54"/>
  <c r="I20" i="54"/>
  <c r="I32" i="54"/>
  <c r="I21" i="54"/>
  <c r="I33" i="54"/>
  <c r="I22" i="54"/>
  <c r="I34" i="54"/>
  <c r="I24" i="54"/>
  <c r="I36" i="54"/>
  <c r="N14" i="54"/>
  <c r="I39" i="54"/>
  <c r="G28" i="54"/>
  <c r="B36" i="54"/>
  <c r="M25" i="54"/>
  <c r="M23" i="54"/>
  <c r="E15" i="54"/>
  <c r="R25" i="54"/>
  <c r="R37" i="54"/>
  <c r="R26" i="54"/>
  <c r="R15" i="54"/>
  <c r="R27" i="54"/>
  <c r="R39" i="54"/>
  <c r="R16" i="54"/>
  <c r="R28" i="54"/>
  <c r="R40" i="54"/>
  <c r="R17" i="54"/>
  <c r="R29" i="54"/>
  <c r="R41" i="54"/>
  <c r="R18" i="54"/>
  <c r="R30" i="54"/>
  <c r="R42" i="54"/>
  <c r="R19" i="54"/>
  <c r="R31" i="54"/>
  <c r="R43" i="54"/>
  <c r="R20" i="54"/>
  <c r="R32" i="54"/>
  <c r="R21" i="54"/>
  <c r="R33" i="54"/>
  <c r="R14" i="54"/>
  <c r="T32" i="54"/>
  <c r="X29" i="54"/>
  <c r="U19" i="54"/>
  <c r="G18" i="54"/>
  <c r="G30" i="54"/>
  <c r="G42" i="54"/>
  <c r="G20" i="54"/>
  <c r="G32" i="54"/>
  <c r="G33" i="54"/>
  <c r="G21" i="54"/>
  <c r="G22" i="54"/>
  <c r="G34" i="54"/>
  <c r="G23" i="54"/>
  <c r="G35" i="54"/>
  <c r="G24" i="54"/>
  <c r="G36" i="54"/>
  <c r="G26" i="54"/>
  <c r="G38" i="54"/>
  <c r="E41" i="54"/>
  <c r="B24" i="54"/>
  <c r="K43" i="54"/>
  <c r="C41" i="54"/>
  <c r="E30" i="54"/>
  <c r="K25" i="54"/>
  <c r="E19" i="54"/>
  <c r="E17" i="54"/>
  <c r="X41" i="54"/>
  <c r="T34" i="54"/>
  <c r="X18" i="54"/>
  <c r="G41" i="54"/>
  <c r="I17" i="54"/>
  <c r="N43" i="54"/>
  <c r="K26" i="54"/>
  <c r="K38" i="54"/>
  <c r="K16" i="54"/>
  <c r="K28" i="54"/>
  <c r="K40" i="54"/>
  <c r="K17" i="54"/>
  <c r="K29" i="54"/>
  <c r="K18" i="54"/>
  <c r="K30" i="54"/>
  <c r="K42" i="54"/>
  <c r="K19" i="54"/>
  <c r="K31" i="54"/>
  <c r="K20" i="54"/>
  <c r="K32" i="54"/>
  <c r="K22" i="54"/>
  <c r="K34" i="54"/>
  <c r="K37" i="54"/>
  <c r="L25" i="54"/>
  <c r="L37" i="54"/>
  <c r="L15" i="54"/>
  <c r="L27" i="54"/>
  <c r="L39" i="54"/>
  <c r="L28" i="54"/>
  <c r="L16" i="54"/>
  <c r="L17" i="54"/>
  <c r="L29" i="54"/>
  <c r="L41" i="54"/>
  <c r="L14" i="54"/>
  <c r="L18" i="54"/>
  <c r="L30" i="54"/>
  <c r="L19" i="54"/>
  <c r="L31" i="54"/>
  <c r="L43" i="54"/>
  <c r="L21" i="54"/>
  <c r="L33" i="54"/>
  <c r="E42" i="54"/>
  <c r="G39" i="54"/>
  <c r="M24" i="54"/>
  <c r="M36" i="54"/>
  <c r="M26" i="54"/>
  <c r="M38" i="54"/>
  <c r="M15" i="54"/>
  <c r="M27" i="54"/>
  <c r="M16" i="54"/>
  <c r="M28" i="54"/>
  <c r="M40" i="54"/>
  <c r="M17" i="54"/>
  <c r="M29" i="54"/>
  <c r="M18" i="54"/>
  <c r="M30" i="54"/>
  <c r="M42" i="54"/>
  <c r="M20" i="54"/>
  <c r="M32" i="54"/>
  <c r="K14" i="54"/>
  <c r="I43" i="54"/>
  <c r="E39" i="54"/>
  <c r="I37" i="54"/>
  <c r="L35" i="54"/>
  <c r="C32" i="54"/>
  <c r="K27" i="54"/>
  <c r="K23" i="54"/>
  <c r="E21" i="54"/>
  <c r="C17" i="54"/>
  <c r="T23" i="54"/>
  <c r="T35" i="54"/>
  <c r="T24" i="54"/>
  <c r="T36" i="54"/>
  <c r="T25" i="54"/>
  <c r="T37" i="54"/>
  <c r="T26" i="54"/>
  <c r="T38" i="54"/>
  <c r="T15" i="54"/>
  <c r="T27" i="54"/>
  <c r="T39" i="54"/>
  <c r="T16" i="54"/>
  <c r="T28" i="54"/>
  <c r="T40" i="54"/>
  <c r="T17" i="54"/>
  <c r="T29" i="54"/>
  <c r="T41" i="54"/>
  <c r="T18" i="54"/>
  <c r="T30" i="54"/>
  <c r="T19" i="54"/>
  <c r="T31" i="54"/>
  <c r="T43" i="54"/>
  <c r="B23" i="54"/>
  <c r="B35" i="54"/>
  <c r="B25" i="54"/>
  <c r="B37" i="54"/>
  <c r="B26" i="54"/>
  <c r="B15" i="54"/>
  <c r="B27" i="54"/>
  <c r="B39" i="54"/>
  <c r="B16" i="54"/>
  <c r="B28" i="54"/>
  <c r="B40" i="54"/>
  <c r="B17" i="54"/>
  <c r="B29" i="54"/>
  <c r="B41" i="54"/>
  <c r="B14" i="54"/>
  <c r="B19" i="54"/>
  <c r="B31" i="54"/>
  <c r="N23" i="54"/>
  <c r="N35" i="54"/>
  <c r="N25" i="54"/>
  <c r="N37" i="54"/>
  <c r="N26" i="54"/>
  <c r="N15" i="54"/>
  <c r="N27" i="54"/>
  <c r="N39" i="54"/>
  <c r="N16" i="54"/>
  <c r="N28" i="54"/>
  <c r="N17" i="54"/>
  <c r="N29" i="54"/>
  <c r="N41" i="54"/>
  <c r="N19" i="54"/>
  <c r="N31" i="54"/>
  <c r="G43" i="54"/>
  <c r="C42" i="54"/>
  <c r="N38" i="54"/>
  <c r="K35" i="54"/>
  <c r="N33" i="54"/>
  <c r="B32" i="54"/>
  <c r="B30" i="54"/>
  <c r="I27" i="54"/>
  <c r="I25" i="54"/>
  <c r="I23" i="54"/>
  <c r="C21" i="54"/>
  <c r="X14" i="54"/>
  <c r="U22" i="54"/>
  <c r="U34" i="54"/>
  <c r="U23" i="54"/>
  <c r="U35" i="54"/>
  <c r="U24" i="54"/>
  <c r="U36" i="54"/>
  <c r="U25" i="54"/>
  <c r="U37" i="54"/>
  <c r="U26" i="54"/>
  <c r="U38" i="54"/>
  <c r="U15" i="54"/>
  <c r="U27" i="54"/>
  <c r="U39" i="54"/>
  <c r="U16" i="54"/>
  <c r="U28" i="54"/>
  <c r="U40" i="54"/>
  <c r="U17" i="54"/>
  <c r="U29" i="54"/>
  <c r="U18" i="54"/>
  <c r="U30" i="54"/>
  <c r="U42" i="54"/>
  <c r="U41" i="54"/>
  <c r="R34" i="54"/>
  <c r="V31" i="54"/>
  <c r="R22" i="54"/>
  <c r="C22" i="54"/>
  <c r="C34" i="54"/>
  <c r="C24" i="54"/>
  <c r="C36" i="54"/>
  <c r="C25" i="54"/>
  <c r="C26" i="54"/>
  <c r="C38" i="54"/>
  <c r="C15" i="54"/>
  <c r="C27" i="54"/>
  <c r="C39" i="54"/>
  <c r="C16" i="54"/>
  <c r="C28" i="54"/>
  <c r="C40" i="54"/>
  <c r="C18" i="54"/>
  <c r="C30" i="54"/>
  <c r="I35" i="54"/>
  <c r="I29" i="54"/>
  <c r="G25" i="54"/>
  <c r="C23" i="54"/>
  <c r="B21" i="54"/>
  <c r="N18" i="54"/>
  <c r="V21" i="54"/>
  <c r="V33" i="54"/>
  <c r="V22" i="54"/>
  <c r="V34" i="54"/>
  <c r="V23" i="54"/>
  <c r="V35" i="54"/>
  <c r="V24" i="54"/>
  <c r="V36" i="54"/>
  <c r="V25" i="54"/>
  <c r="V37" i="54"/>
  <c r="V26" i="54"/>
  <c r="V38" i="54"/>
  <c r="V15" i="54"/>
  <c r="V27" i="54"/>
  <c r="V39" i="54"/>
  <c r="V40" i="54"/>
  <c r="V16" i="54"/>
  <c r="V28" i="54"/>
  <c r="V17" i="54"/>
  <c r="V29" i="54"/>
  <c r="V41" i="54"/>
  <c r="U31" i="54"/>
  <c r="U21" i="54"/>
  <c r="E43" i="54"/>
  <c r="G37" i="54"/>
  <c r="C37" i="54"/>
  <c r="E35" i="54"/>
  <c r="K33" i="54"/>
  <c r="G31" i="54"/>
  <c r="G29" i="54"/>
  <c r="G27" i="54"/>
  <c r="N24" i="54"/>
  <c r="N22" i="54"/>
  <c r="N20" i="54"/>
  <c r="G16" i="54"/>
  <c r="R36" i="54"/>
  <c r="X28" i="54"/>
  <c r="T21" i="54"/>
  <c r="X17" i="54"/>
  <c r="F39" i="54"/>
  <c r="J35" i="54"/>
  <c r="D29" i="54"/>
  <c r="F27" i="54"/>
  <c r="H25" i="54"/>
  <c r="J23" i="54"/>
  <c r="D17" i="54"/>
  <c r="F15" i="54"/>
  <c r="W40" i="54"/>
  <c r="Y38" i="54"/>
  <c r="Z37" i="54"/>
  <c r="AA36" i="54"/>
  <c r="O36" i="54"/>
  <c r="P35" i="54"/>
  <c r="Q34" i="54"/>
  <c r="S32" i="54"/>
  <c r="W28" i="54"/>
  <c r="Y26" i="54"/>
  <c r="Z25" i="54"/>
  <c r="AA24" i="54"/>
  <c r="O24" i="54"/>
  <c r="P23" i="54"/>
  <c r="Q22" i="54"/>
  <c r="S20" i="54"/>
  <c r="W16" i="54"/>
  <c r="W27" i="54"/>
  <c r="Y25" i="54"/>
  <c r="Z24" i="54"/>
  <c r="AA23" i="54"/>
  <c r="O23" i="54"/>
  <c r="P22" i="54"/>
  <c r="Q21" i="54"/>
  <c r="S19" i="54"/>
  <c r="W15" i="54"/>
  <c r="D39" i="54"/>
  <c r="F37" i="54"/>
  <c r="H35" i="54"/>
  <c r="J33" i="54"/>
  <c r="D27" i="54"/>
  <c r="F25" i="54"/>
  <c r="H23" i="54"/>
  <c r="J21" i="54"/>
  <c r="D15" i="54"/>
  <c r="P14" i="54"/>
  <c r="S42" i="54"/>
  <c r="W38" i="54"/>
  <c r="Y36" i="54"/>
  <c r="Z35" i="54"/>
  <c r="AA34" i="54"/>
  <c r="O34" i="54"/>
  <c r="P33" i="54"/>
  <c r="Q32" i="54"/>
  <c r="S30" i="54"/>
  <c r="W26" i="54"/>
  <c r="Y24" i="54"/>
  <c r="Z23" i="54"/>
  <c r="AA22" i="54"/>
  <c r="O22" i="54"/>
  <c r="P21" i="54"/>
  <c r="Q20" i="54"/>
  <c r="S18" i="54"/>
  <c r="F36" i="54"/>
  <c r="J32" i="54"/>
  <c r="D26" i="54"/>
  <c r="F24" i="54"/>
  <c r="H22" i="54"/>
  <c r="J20" i="54"/>
  <c r="S41" i="54"/>
  <c r="W37" i="54"/>
  <c r="Y35" i="54"/>
  <c r="Z34" i="54"/>
  <c r="AA33" i="54"/>
  <c r="O33" i="54"/>
  <c r="P32" i="54"/>
  <c r="Q31" i="54"/>
  <c r="S29" i="54"/>
  <c r="W25" i="54"/>
  <c r="Y23" i="54"/>
  <c r="Z22" i="54"/>
  <c r="AA21" i="54"/>
  <c r="O21" i="54"/>
  <c r="P20" i="54"/>
  <c r="Q19" i="54"/>
  <c r="S17" i="54"/>
  <c r="J43" i="54"/>
  <c r="D37" i="54"/>
  <c r="F35" i="54"/>
  <c r="H33" i="54"/>
  <c r="J31" i="54"/>
  <c r="D25" i="54"/>
  <c r="F23" i="54"/>
  <c r="H21" i="54"/>
  <c r="J19" i="54"/>
  <c r="P43" i="54"/>
  <c r="Q42" i="54"/>
  <c r="S40" i="54"/>
  <c r="W36" i="54"/>
  <c r="Y34" i="54"/>
  <c r="Z33" i="54"/>
  <c r="AA32" i="54"/>
  <c r="O32" i="54"/>
  <c r="P31" i="54"/>
  <c r="Q30" i="54"/>
  <c r="S28" i="54"/>
  <c r="W24" i="54"/>
  <c r="Y22" i="54"/>
  <c r="Z21" i="54"/>
  <c r="AA20" i="54"/>
  <c r="O20" i="54"/>
  <c r="P19" i="54"/>
  <c r="Q18" i="54"/>
  <c r="S16" i="54"/>
  <c r="F22" i="54"/>
  <c r="H20" i="54"/>
  <c r="J18" i="54"/>
  <c r="P42" i="54"/>
  <c r="W35" i="54"/>
  <c r="Y33" i="54"/>
  <c r="Z32" i="54"/>
  <c r="AA31" i="54"/>
  <c r="O31" i="54"/>
  <c r="P30" i="54"/>
  <c r="Q29" i="54"/>
  <c r="S27" i="54"/>
  <c r="W23" i="54"/>
  <c r="Y21" i="54"/>
  <c r="Z20" i="54"/>
  <c r="AA19" i="54"/>
  <c r="O19" i="54"/>
  <c r="P18" i="54"/>
  <c r="Q17" i="54"/>
  <c r="S15" i="54"/>
  <c r="H14" i="54"/>
  <c r="H43" i="54"/>
  <c r="J41" i="54"/>
  <c r="D35" i="54"/>
  <c r="F33" i="54"/>
  <c r="H31" i="54"/>
  <c r="J29" i="54"/>
  <c r="D23" i="54"/>
  <c r="F21" i="54"/>
  <c r="H19" i="54"/>
  <c r="J17" i="54"/>
  <c r="Z43" i="54"/>
  <c r="AA42" i="54"/>
  <c r="O42" i="54"/>
  <c r="P41" i="54"/>
  <c r="Q40" i="54"/>
  <c r="S38" i="54"/>
  <c r="W34" i="54"/>
  <c r="Y32" i="54"/>
  <c r="Z31" i="54"/>
  <c r="AA30" i="54"/>
  <c r="O30" i="54"/>
  <c r="P29" i="54"/>
  <c r="Q28" i="54"/>
  <c r="S26" i="54"/>
  <c r="W22" i="54"/>
  <c r="Y20" i="54"/>
  <c r="Z19" i="54"/>
  <c r="AA18" i="54"/>
  <c r="O18" i="54"/>
  <c r="P17" i="54"/>
  <c r="Q16" i="54"/>
  <c r="P28" i="54"/>
  <c r="S25" i="54"/>
  <c r="W21" i="54"/>
  <c r="Y19" i="54"/>
  <c r="Z18" i="54"/>
  <c r="AA17" i="54"/>
  <c r="O17" i="54"/>
  <c r="P16" i="54"/>
  <c r="Q15" i="54"/>
  <c r="F14" i="54"/>
  <c r="F43" i="54"/>
  <c r="J39" i="54"/>
  <c r="D33" i="54"/>
  <c r="F31" i="54"/>
  <c r="H29" i="54"/>
  <c r="J27" i="54"/>
  <c r="W14" i="54"/>
  <c r="Y42" i="54"/>
  <c r="Z41" i="54"/>
  <c r="AA40" i="54"/>
  <c r="O40" i="54"/>
  <c r="P39" i="54"/>
  <c r="Q38" i="54"/>
  <c r="S36" i="54"/>
  <c r="W32" i="54"/>
  <c r="Y30" i="54"/>
  <c r="Z29" i="54"/>
  <c r="AA28" i="54"/>
  <c r="O28" i="54"/>
  <c r="P27" i="54"/>
  <c r="AA16" i="54"/>
  <c r="O16" i="54"/>
  <c r="C3" i="12"/>
  <c r="Q3" i="12"/>
  <c r="C4" i="12"/>
  <c r="AD3" i="12"/>
  <c r="AD4" i="12"/>
  <c r="P19" i="12"/>
  <c r="AD14" i="12"/>
  <c r="P14" i="12"/>
  <c r="AD19" i="12"/>
  <c r="P3" i="12" l="1"/>
  <c r="K19" i="53" l="1"/>
  <c r="J19" i="53"/>
  <c r="I18" i="53"/>
  <c r="H18" i="53"/>
  <c r="G17" i="53"/>
  <c r="F17" i="53"/>
  <c r="E16" i="53"/>
  <c r="D16" i="53"/>
  <c r="C40" i="53"/>
  <c r="B41" i="53"/>
  <c r="C45" i="53"/>
  <c r="D45" i="53"/>
  <c r="E45" i="53"/>
  <c r="F45" i="53"/>
  <c r="G45" i="53"/>
  <c r="H45" i="53"/>
  <c r="I45" i="53"/>
  <c r="J45" i="53"/>
  <c r="K45" i="53"/>
  <c r="B45" i="53"/>
  <c r="C45" i="52"/>
  <c r="D45" i="52"/>
  <c r="E45" i="52"/>
  <c r="F45" i="52"/>
  <c r="G45" i="52"/>
  <c r="H45" i="52"/>
  <c r="I45" i="52"/>
  <c r="J45" i="52"/>
  <c r="K45" i="52"/>
  <c r="K17" i="52"/>
  <c r="J17" i="52"/>
  <c r="I29" i="52"/>
  <c r="H24" i="52"/>
  <c r="F15" i="52"/>
  <c r="E21" i="52"/>
  <c r="D20" i="52"/>
  <c r="C21" i="52"/>
  <c r="B19" i="52"/>
  <c r="B45" i="52"/>
  <c r="C45" i="51"/>
  <c r="D45" i="51"/>
  <c r="E45" i="51"/>
  <c r="F45" i="51"/>
  <c r="G45" i="51"/>
  <c r="H45" i="51"/>
  <c r="I45" i="51"/>
  <c r="J45" i="51"/>
  <c r="K45" i="51"/>
  <c r="K41" i="51"/>
  <c r="J17" i="51"/>
  <c r="I21" i="51"/>
  <c r="H17" i="51"/>
  <c r="G25" i="51"/>
  <c r="F15" i="51"/>
  <c r="E35" i="51"/>
  <c r="D17" i="51"/>
  <c r="C35" i="51"/>
  <c r="B17" i="51"/>
  <c r="B45" i="51"/>
  <c r="K32" i="50"/>
  <c r="J31" i="50"/>
  <c r="I21" i="50"/>
  <c r="H37" i="50"/>
  <c r="G24" i="50"/>
  <c r="F16" i="50"/>
  <c r="E17" i="50"/>
  <c r="D30" i="50"/>
  <c r="C23" i="50"/>
  <c r="B23" i="50"/>
  <c r="C45" i="50"/>
  <c r="D45" i="50"/>
  <c r="E45" i="50"/>
  <c r="F45" i="50"/>
  <c r="G45" i="50"/>
  <c r="H45" i="50"/>
  <c r="I45" i="50"/>
  <c r="J45" i="50"/>
  <c r="K45" i="50"/>
  <c r="B45" i="50"/>
  <c r="J6" i="49"/>
  <c r="B3" i="49"/>
  <c r="C3" i="49"/>
  <c r="F3" i="49"/>
  <c r="G3" i="49"/>
  <c r="H3" i="49"/>
  <c r="I3" i="49"/>
  <c r="B4" i="49"/>
  <c r="C4" i="49"/>
  <c r="F4" i="49"/>
  <c r="G4" i="49"/>
  <c r="H4" i="49"/>
  <c r="I4" i="49"/>
  <c r="B5" i="49"/>
  <c r="C5" i="49"/>
  <c r="F5" i="49"/>
  <c r="G5" i="49"/>
  <c r="H5" i="49"/>
  <c r="I5" i="49"/>
  <c r="B6" i="49"/>
  <c r="C6" i="49"/>
  <c r="F6" i="49"/>
  <c r="G6" i="49"/>
  <c r="H6" i="49"/>
  <c r="I6" i="49"/>
  <c r="B7" i="49"/>
  <c r="C7" i="49"/>
  <c r="F7" i="49"/>
  <c r="G7" i="49"/>
  <c r="H7" i="49"/>
  <c r="I7" i="49"/>
  <c r="B8" i="49"/>
  <c r="C8" i="49"/>
  <c r="F8" i="49"/>
  <c r="G8" i="49"/>
  <c r="H8" i="49"/>
  <c r="I8" i="49"/>
  <c r="B9" i="49"/>
  <c r="C9" i="49"/>
  <c r="F9" i="49"/>
  <c r="G9" i="49"/>
  <c r="H9" i="49"/>
  <c r="I9" i="49"/>
  <c r="B10" i="49"/>
  <c r="C10" i="49"/>
  <c r="F10" i="49"/>
  <c r="G10" i="49"/>
  <c r="H10" i="49"/>
  <c r="I10" i="49"/>
  <c r="B11" i="49"/>
  <c r="C11" i="49"/>
  <c r="F11" i="49"/>
  <c r="G11" i="49"/>
  <c r="H11" i="49"/>
  <c r="I11" i="49"/>
  <c r="B12" i="49"/>
  <c r="C12" i="49"/>
  <c r="F12" i="49"/>
  <c r="G12" i="49"/>
  <c r="H12" i="49"/>
  <c r="I12" i="49"/>
  <c r="I2" i="49"/>
  <c r="H2" i="49"/>
  <c r="G2" i="49"/>
  <c r="F2" i="49"/>
  <c r="C2" i="49"/>
  <c r="I45" i="32"/>
  <c r="I13" i="32" s="1"/>
  <c r="H45" i="32"/>
  <c r="H14" i="32" s="1"/>
  <c r="G45" i="32"/>
  <c r="G21" i="32" s="1"/>
  <c r="F45" i="32"/>
  <c r="F26" i="32" s="1"/>
  <c r="E45" i="32"/>
  <c r="E26" i="32" s="1"/>
  <c r="E26" i="49" s="1"/>
  <c r="D45" i="32"/>
  <c r="D38" i="32" s="1"/>
  <c r="C45" i="32"/>
  <c r="B45" i="32"/>
  <c r="H14" i="30"/>
  <c r="G17" i="30"/>
  <c r="D44" i="30"/>
  <c r="G44" i="30"/>
  <c r="H44" i="30"/>
  <c r="D20" i="30"/>
  <c r="E21" i="47" s="1"/>
  <c r="C18" i="30"/>
  <c r="D19" i="47" s="1"/>
  <c r="H8" i="9" l="1"/>
  <c r="K8" i="9"/>
  <c r="K23" i="9" s="1"/>
  <c r="I8" i="9"/>
  <c r="J8" i="9"/>
  <c r="L8" i="9"/>
  <c r="L23" i="9" s="1"/>
  <c r="J9" i="9"/>
  <c r="K9" i="9"/>
  <c r="K24" i="9" s="1"/>
  <c r="H9" i="9"/>
  <c r="L9" i="9"/>
  <c r="L24" i="9" s="1"/>
  <c r="I9" i="9"/>
  <c r="K2" i="49"/>
  <c r="D8" i="9"/>
  <c r="E8" i="9"/>
  <c r="F8" i="9"/>
  <c r="G8" i="9"/>
  <c r="C8" i="9"/>
  <c r="D9" i="9"/>
  <c r="E9" i="9"/>
  <c r="C9" i="9"/>
  <c r="F9" i="9"/>
  <c r="G9" i="9"/>
  <c r="K19" i="52"/>
  <c r="C33" i="32"/>
  <c r="C42" i="32"/>
  <c r="G40" i="32"/>
  <c r="B17" i="32"/>
  <c r="B13" i="32"/>
  <c r="E31" i="32"/>
  <c r="E31" i="49" s="1"/>
  <c r="G17" i="32"/>
  <c r="G27" i="51"/>
  <c r="I19" i="51"/>
  <c r="H34" i="51"/>
  <c r="H42" i="50"/>
  <c r="D40" i="50"/>
  <c r="D42" i="52"/>
  <c r="G43" i="53"/>
  <c r="F41" i="52"/>
  <c r="G40" i="53"/>
  <c r="K35" i="52"/>
  <c r="G38" i="53"/>
  <c r="F32" i="51"/>
  <c r="I42" i="50"/>
  <c r="B41" i="52"/>
  <c r="K40" i="53"/>
  <c r="G14" i="51"/>
  <c r="B39" i="50"/>
  <c r="K35" i="53"/>
  <c r="D41" i="32"/>
  <c r="G35" i="50"/>
  <c r="B40" i="51"/>
  <c r="G35" i="53"/>
  <c r="B31" i="50"/>
  <c r="G42" i="51"/>
  <c r="K32" i="53"/>
  <c r="E17" i="32"/>
  <c r="E17" i="49" s="1"/>
  <c r="E37" i="32"/>
  <c r="E37" i="49" s="1"/>
  <c r="E23" i="50"/>
  <c r="F41" i="51"/>
  <c r="G32" i="53"/>
  <c r="E34" i="32"/>
  <c r="E34" i="49" s="1"/>
  <c r="K18" i="50"/>
  <c r="H38" i="51"/>
  <c r="I26" i="53"/>
  <c r="C34" i="32"/>
  <c r="G38" i="51"/>
  <c r="K20" i="53"/>
  <c r="J39" i="52"/>
  <c r="J43" i="52"/>
  <c r="J40" i="51"/>
  <c r="J14" i="51"/>
  <c r="J34" i="51"/>
  <c r="J31" i="51"/>
  <c r="J28" i="51"/>
  <c r="J27" i="51"/>
  <c r="J43" i="51"/>
  <c r="J23" i="51"/>
  <c r="J19" i="51"/>
  <c r="I35" i="50"/>
  <c r="I37" i="50"/>
  <c r="I33" i="50"/>
  <c r="I31" i="50"/>
  <c r="I30" i="50"/>
  <c r="I28" i="50"/>
  <c r="I25" i="50"/>
  <c r="I40" i="50"/>
  <c r="I22" i="50"/>
  <c r="I18" i="50"/>
  <c r="G28" i="50"/>
  <c r="G40" i="50"/>
  <c r="G15" i="50"/>
  <c r="G37" i="32"/>
  <c r="G16" i="32"/>
  <c r="G35" i="32"/>
  <c r="G28" i="32"/>
  <c r="I27" i="32"/>
  <c r="I24" i="32"/>
  <c r="G13" i="32"/>
  <c r="G20" i="32"/>
  <c r="G20" i="49" s="1"/>
  <c r="C15" i="51"/>
  <c r="C38" i="50"/>
  <c r="E22" i="50"/>
  <c r="E41" i="51"/>
  <c r="C31" i="51"/>
  <c r="F30" i="50"/>
  <c r="B20" i="50"/>
  <c r="D36" i="53"/>
  <c r="C14" i="50"/>
  <c r="F36" i="50"/>
  <c r="E29" i="50"/>
  <c r="E39" i="51"/>
  <c r="E43" i="50"/>
  <c r="F18" i="50"/>
  <c r="C25" i="51"/>
  <c r="F35" i="52"/>
  <c r="E35" i="50"/>
  <c r="D28" i="50"/>
  <c r="E16" i="50"/>
  <c r="B38" i="51"/>
  <c r="F37" i="51"/>
  <c r="D24" i="51"/>
  <c r="D34" i="52"/>
  <c r="F42" i="50"/>
  <c r="D34" i="50"/>
  <c r="B27" i="50"/>
  <c r="B36" i="51"/>
  <c r="D36" i="51"/>
  <c r="F29" i="52"/>
  <c r="E30" i="53"/>
  <c r="E41" i="50"/>
  <c r="C26" i="50"/>
  <c r="E15" i="50"/>
  <c r="B20" i="51"/>
  <c r="C21" i="51"/>
  <c r="D28" i="52"/>
  <c r="D30" i="53"/>
  <c r="E33" i="50"/>
  <c r="B18" i="51"/>
  <c r="F23" i="52"/>
  <c r="F43" i="53"/>
  <c r="B33" i="50"/>
  <c r="C25" i="50"/>
  <c r="F34" i="51"/>
  <c r="B14" i="51"/>
  <c r="B21" i="52"/>
  <c r="B37" i="32"/>
  <c r="B31" i="32"/>
  <c r="B27" i="32"/>
  <c r="B40" i="32"/>
  <c r="B22" i="32"/>
  <c r="B21" i="32"/>
  <c r="H38" i="53"/>
  <c r="I32" i="53"/>
  <c r="H26" i="53"/>
  <c r="I20" i="53"/>
  <c r="H13" i="32"/>
  <c r="E40" i="32"/>
  <c r="E40" i="49" s="1"/>
  <c r="C37" i="32"/>
  <c r="B34" i="32"/>
  <c r="I30" i="32"/>
  <c r="C27" i="32"/>
  <c r="B24" i="32"/>
  <c r="H20" i="32"/>
  <c r="D17" i="32"/>
  <c r="D17" i="49" s="1"/>
  <c r="G42" i="50"/>
  <c r="E40" i="50"/>
  <c r="J37" i="50"/>
  <c r="F35" i="50"/>
  <c r="C33" i="50"/>
  <c r="G30" i="50"/>
  <c r="E28" i="50"/>
  <c r="G25" i="50"/>
  <c r="J21" i="50"/>
  <c r="G18" i="50"/>
  <c r="B37" i="51"/>
  <c r="B16" i="51"/>
  <c r="C41" i="51"/>
  <c r="F38" i="51"/>
  <c r="G34" i="51"/>
  <c r="J30" i="51"/>
  <c r="I27" i="51"/>
  <c r="J22" i="51"/>
  <c r="J18" i="51"/>
  <c r="H14" i="51"/>
  <c r="K43" i="52"/>
  <c r="D40" i="52"/>
  <c r="I34" i="52"/>
  <c r="B27" i="52"/>
  <c r="J19" i="52"/>
  <c r="E43" i="53"/>
  <c r="I40" i="53"/>
  <c r="E38" i="53"/>
  <c r="I35" i="53"/>
  <c r="H32" i="53"/>
  <c r="K29" i="53"/>
  <c r="E26" i="53"/>
  <c r="H20" i="53"/>
  <c r="H30" i="51"/>
  <c r="H22" i="51"/>
  <c r="H18" i="51"/>
  <c r="K26" i="52"/>
  <c r="K18" i="52"/>
  <c r="K42" i="53"/>
  <c r="K37" i="53"/>
  <c r="E29" i="53"/>
  <c r="I25" i="53"/>
  <c r="I19" i="53"/>
  <c r="H27" i="32"/>
  <c r="D13" i="32"/>
  <c r="I39" i="32"/>
  <c r="I36" i="32"/>
  <c r="H33" i="32"/>
  <c r="B30" i="32"/>
  <c r="I26" i="32"/>
  <c r="H23" i="32"/>
  <c r="E20" i="32"/>
  <c r="E20" i="49" s="1"/>
  <c r="E16" i="32"/>
  <c r="E16" i="49" s="1"/>
  <c r="G18" i="30"/>
  <c r="D19" i="44" s="1"/>
  <c r="E14" i="50"/>
  <c r="E42" i="50"/>
  <c r="C40" i="50"/>
  <c r="E37" i="50"/>
  <c r="D35" i="50"/>
  <c r="J32" i="50"/>
  <c r="E30" i="50"/>
  <c r="C28" i="50"/>
  <c r="I24" i="50"/>
  <c r="F21" i="50"/>
  <c r="E18" i="50"/>
  <c r="B34" i="51"/>
  <c r="G43" i="51"/>
  <c r="H40" i="51"/>
  <c r="D37" i="51"/>
  <c r="D34" i="51"/>
  <c r="F30" i="51"/>
  <c r="C27" i="51"/>
  <c r="G22" i="51"/>
  <c r="G18" i="51"/>
  <c r="F14" i="51"/>
  <c r="C43" i="52"/>
  <c r="D39" i="52"/>
  <c r="B33" i="52"/>
  <c r="C26" i="52"/>
  <c r="I17" i="52"/>
  <c r="B14" i="52"/>
  <c r="I42" i="53"/>
  <c r="E40" i="53"/>
  <c r="I37" i="53"/>
  <c r="E35" i="53"/>
  <c r="E32" i="53"/>
  <c r="K28" i="53"/>
  <c r="G25" i="53"/>
  <c r="G19" i="53"/>
  <c r="K37" i="50"/>
  <c r="I33" i="32"/>
  <c r="I42" i="32"/>
  <c r="H39" i="32"/>
  <c r="H36" i="32"/>
  <c r="B33" i="32"/>
  <c r="I29" i="32"/>
  <c r="H26" i="32"/>
  <c r="G23" i="32"/>
  <c r="D20" i="32"/>
  <c r="B16" i="32"/>
  <c r="I14" i="50"/>
  <c r="C42" i="50"/>
  <c r="B40" i="50"/>
  <c r="C37" i="50"/>
  <c r="C35" i="50"/>
  <c r="E32" i="50"/>
  <c r="C30" i="50"/>
  <c r="B28" i="50"/>
  <c r="F24" i="50"/>
  <c r="E21" i="50"/>
  <c r="G17" i="50"/>
  <c r="B32" i="51"/>
  <c r="F43" i="51"/>
  <c r="F40" i="51"/>
  <c r="C37" i="51"/>
  <c r="E33" i="51"/>
  <c r="K29" i="51"/>
  <c r="J26" i="51"/>
  <c r="F22" i="51"/>
  <c r="F18" i="51"/>
  <c r="K42" i="52"/>
  <c r="B39" i="52"/>
  <c r="K32" i="52"/>
  <c r="K25" i="52"/>
  <c r="F17" i="52"/>
  <c r="K14" i="53"/>
  <c r="G42" i="53"/>
  <c r="K39" i="53"/>
  <c r="G37" i="53"/>
  <c r="K34" i="53"/>
  <c r="K31" i="53"/>
  <c r="I28" i="53"/>
  <c r="F25" i="53"/>
  <c r="F19" i="53"/>
  <c r="H24" i="32"/>
  <c r="H30" i="32"/>
  <c r="G21" i="50"/>
  <c r="H42" i="32"/>
  <c r="C39" i="32"/>
  <c r="B36" i="32"/>
  <c r="I32" i="32"/>
  <c r="H29" i="32"/>
  <c r="G26" i="32"/>
  <c r="D23" i="32"/>
  <c r="G19" i="32"/>
  <c r="I15" i="32"/>
  <c r="K14" i="50"/>
  <c r="I41" i="50"/>
  <c r="I39" i="50"/>
  <c r="B37" i="50"/>
  <c r="I34" i="50"/>
  <c r="C32" i="50"/>
  <c r="I29" i="50"/>
  <c r="I27" i="50"/>
  <c r="E24" i="50"/>
  <c r="D21" i="50"/>
  <c r="D17" i="50"/>
  <c r="B30" i="51"/>
  <c r="C43" i="51"/>
  <c r="J39" i="51"/>
  <c r="J36" i="51"/>
  <c r="C33" i="51"/>
  <c r="G29" i="51"/>
  <c r="H26" i="51"/>
  <c r="G21" i="51"/>
  <c r="C17" i="51"/>
  <c r="J42" i="52"/>
  <c r="K38" i="52"/>
  <c r="C32" i="52"/>
  <c r="J25" i="52"/>
  <c r="D16" i="52"/>
  <c r="J14" i="53"/>
  <c r="E42" i="53"/>
  <c r="J39" i="53"/>
  <c r="F37" i="53"/>
  <c r="I34" i="53"/>
  <c r="I31" i="53"/>
  <c r="C28" i="53"/>
  <c r="G24" i="53"/>
  <c r="G18" i="53"/>
  <c r="I23" i="32"/>
  <c r="B42" i="32"/>
  <c r="B39" i="32"/>
  <c r="I35" i="32"/>
  <c r="H32" i="32"/>
  <c r="G29" i="32"/>
  <c r="D26" i="32"/>
  <c r="G22" i="32"/>
  <c r="B19" i="32"/>
  <c r="H15" i="32"/>
  <c r="J43" i="50"/>
  <c r="G41" i="50"/>
  <c r="E39" i="50"/>
  <c r="I36" i="50"/>
  <c r="G34" i="50"/>
  <c r="K31" i="50"/>
  <c r="G29" i="50"/>
  <c r="E27" i="50"/>
  <c r="D24" i="50"/>
  <c r="E20" i="50"/>
  <c r="C17" i="50"/>
  <c r="B28" i="51"/>
  <c r="J42" i="51"/>
  <c r="G39" i="51"/>
  <c r="H36" i="51"/>
  <c r="J32" i="51"/>
  <c r="E29" i="51"/>
  <c r="F26" i="51"/>
  <c r="E21" i="51"/>
  <c r="J16" i="51"/>
  <c r="I42" i="52"/>
  <c r="C38" i="52"/>
  <c r="K31" i="52"/>
  <c r="K24" i="52"/>
  <c r="B15" i="52"/>
  <c r="I14" i="53"/>
  <c r="D42" i="53"/>
  <c r="I39" i="53"/>
  <c r="E37" i="53"/>
  <c r="E34" i="53"/>
  <c r="G31" i="53"/>
  <c r="K27" i="53"/>
  <c r="E24" i="53"/>
  <c r="E18" i="53"/>
  <c r="I20" i="32"/>
  <c r="I41" i="32"/>
  <c r="I38" i="32"/>
  <c r="H35" i="32"/>
  <c r="G32" i="32"/>
  <c r="D29" i="32"/>
  <c r="G25" i="32"/>
  <c r="C22" i="32"/>
  <c r="I18" i="32"/>
  <c r="B15" i="32"/>
  <c r="I43" i="50"/>
  <c r="F41" i="50"/>
  <c r="C39" i="50"/>
  <c r="G36" i="50"/>
  <c r="E34" i="50"/>
  <c r="F29" i="50"/>
  <c r="C27" i="50"/>
  <c r="C24" i="50"/>
  <c r="C20" i="50"/>
  <c r="B17" i="50"/>
  <c r="B26" i="51"/>
  <c r="H42" i="51"/>
  <c r="F39" i="51"/>
  <c r="F36" i="51"/>
  <c r="H32" i="51"/>
  <c r="C29" i="51"/>
  <c r="E25" i="51"/>
  <c r="D21" i="51"/>
  <c r="F16" i="51"/>
  <c r="H42" i="52"/>
  <c r="B38" i="52"/>
  <c r="J31" i="52"/>
  <c r="K23" i="52"/>
  <c r="H14" i="53"/>
  <c r="K41" i="53"/>
  <c r="G39" i="53"/>
  <c r="K36" i="53"/>
  <c r="K33" i="53"/>
  <c r="F31" i="53"/>
  <c r="J27" i="53"/>
  <c r="D24" i="53"/>
  <c r="D18" i="53"/>
  <c r="B25" i="51"/>
  <c r="K15" i="51"/>
  <c r="K37" i="52"/>
  <c r="K30" i="52"/>
  <c r="E14" i="53"/>
  <c r="I41" i="53"/>
  <c r="E39" i="53"/>
  <c r="I36" i="53"/>
  <c r="J33" i="53"/>
  <c r="E31" i="53"/>
  <c r="I27" i="53"/>
  <c r="E23" i="53"/>
  <c r="E17" i="53"/>
  <c r="K27" i="51"/>
  <c r="H38" i="32"/>
  <c r="E32" i="32"/>
  <c r="E32" i="49" s="1"/>
  <c r="I14" i="32"/>
  <c r="I14" i="49" s="1"/>
  <c r="G41" i="32"/>
  <c r="G38" i="32"/>
  <c r="D35" i="32"/>
  <c r="D32" i="32"/>
  <c r="E28" i="32"/>
  <c r="E28" i="49" s="1"/>
  <c r="C25" i="32"/>
  <c r="I21" i="32"/>
  <c r="B18" i="32"/>
  <c r="G14" i="32"/>
  <c r="C43" i="50"/>
  <c r="D41" i="50"/>
  <c r="E38" i="50"/>
  <c r="E36" i="50"/>
  <c r="C34" i="50"/>
  <c r="E31" i="50"/>
  <c r="D29" i="50"/>
  <c r="K26" i="50"/>
  <c r="D23" i="50"/>
  <c r="I19" i="50"/>
  <c r="B16" i="50"/>
  <c r="B14" i="50"/>
  <c r="B24" i="51"/>
  <c r="F42" i="51"/>
  <c r="C39" i="51"/>
  <c r="J35" i="51"/>
  <c r="D32" i="51"/>
  <c r="H28" i="51"/>
  <c r="J24" i="51"/>
  <c r="J20" i="51"/>
  <c r="J15" i="51"/>
  <c r="K41" i="52"/>
  <c r="J37" i="52"/>
  <c r="K29" i="52"/>
  <c r="D22" i="52"/>
  <c r="K43" i="53"/>
  <c r="G41" i="53"/>
  <c r="K38" i="53"/>
  <c r="G36" i="53"/>
  <c r="I33" i="53"/>
  <c r="I30" i="53"/>
  <c r="G27" i="53"/>
  <c r="K21" i="53"/>
  <c r="K15" i="53"/>
  <c r="H41" i="32"/>
  <c r="E25" i="32"/>
  <c r="E25" i="49" s="1"/>
  <c r="H18" i="32"/>
  <c r="E41" i="32"/>
  <c r="E41" i="49" s="1"/>
  <c r="G34" i="32"/>
  <c r="G31" i="32"/>
  <c r="B28" i="32"/>
  <c r="B25" i="32"/>
  <c r="H21" i="32"/>
  <c r="I17" i="32"/>
  <c r="C14" i="32"/>
  <c r="B43" i="50"/>
  <c r="C41" i="50"/>
  <c r="D38" i="50"/>
  <c r="C36" i="50"/>
  <c r="B34" i="50"/>
  <c r="C31" i="50"/>
  <c r="C29" i="50"/>
  <c r="E26" i="50"/>
  <c r="C19" i="50"/>
  <c r="I15" i="50"/>
  <c r="B42" i="51"/>
  <c r="B22" i="51"/>
  <c r="G41" i="51"/>
  <c r="J38" i="51"/>
  <c r="K31" i="51"/>
  <c r="F28" i="51"/>
  <c r="F24" i="51"/>
  <c r="F20" i="51"/>
  <c r="I15" i="51"/>
  <c r="I41" i="52"/>
  <c r="K36" i="52"/>
  <c r="I43" i="53"/>
  <c r="E41" i="53"/>
  <c r="I38" i="53"/>
  <c r="E36" i="53"/>
  <c r="G33" i="53"/>
  <c r="G30" i="53"/>
  <c r="K26" i="53"/>
  <c r="J21" i="53"/>
  <c r="J15" i="53"/>
  <c r="E32" i="52"/>
  <c r="G15" i="52"/>
  <c r="G21" i="52"/>
  <c r="G27" i="52"/>
  <c r="G20" i="52"/>
  <c r="G26" i="52"/>
  <c r="G32" i="52"/>
  <c r="G38" i="52"/>
  <c r="G14" i="52"/>
  <c r="G19" i="52"/>
  <c r="G25" i="52"/>
  <c r="G31" i="52"/>
  <c r="G37" i="52"/>
  <c r="G43" i="52"/>
  <c r="G18" i="52"/>
  <c r="G24" i="52"/>
  <c r="G17" i="52"/>
  <c r="G22" i="52"/>
  <c r="G30" i="52"/>
  <c r="G36" i="52"/>
  <c r="G23" i="52"/>
  <c r="G33" i="52"/>
  <c r="G41" i="52"/>
  <c r="G28" i="52"/>
  <c r="G39" i="52"/>
  <c r="G42" i="52"/>
  <c r="G34" i="52"/>
  <c r="E22" i="32"/>
  <c r="E22" i="49" s="1"/>
  <c r="E14" i="32"/>
  <c r="E14" i="49" s="1"/>
  <c r="K43" i="50"/>
  <c r="H31" i="50"/>
  <c r="F32" i="32"/>
  <c r="F14" i="32"/>
  <c r="F41" i="32"/>
  <c r="G16" i="52"/>
  <c r="C36" i="32"/>
  <c r="F31" i="32"/>
  <c r="E29" i="32"/>
  <c r="E29" i="49" s="1"/>
  <c r="C24" i="32"/>
  <c r="E19" i="32"/>
  <c r="E19" i="49" s="1"/>
  <c r="F16" i="32"/>
  <c r="G40" i="52"/>
  <c r="E16" i="52"/>
  <c r="F20" i="32"/>
  <c r="F22" i="32"/>
  <c r="F13" i="32"/>
  <c r="C19" i="32"/>
  <c r="H18" i="50"/>
  <c r="H24" i="50"/>
  <c r="H15" i="50"/>
  <c r="H21" i="50"/>
  <c r="H29" i="50"/>
  <c r="H35" i="50"/>
  <c r="H41" i="50"/>
  <c r="H14" i="50"/>
  <c r="H17" i="50"/>
  <c r="H28" i="50"/>
  <c r="H34" i="50"/>
  <c r="H40" i="50"/>
  <c r="H20" i="50"/>
  <c r="H23" i="50"/>
  <c r="H27" i="50"/>
  <c r="H33" i="50"/>
  <c r="H39" i="50"/>
  <c r="H22" i="50"/>
  <c r="H16" i="50"/>
  <c r="H26" i="50"/>
  <c r="H32" i="50"/>
  <c r="H38" i="50"/>
  <c r="H19" i="50"/>
  <c r="E40" i="52"/>
  <c r="G35" i="52"/>
  <c r="E15" i="44"/>
  <c r="C15" i="44"/>
  <c r="F38" i="32"/>
  <c r="C31" i="32"/>
  <c r="C16" i="32"/>
  <c r="K30" i="50"/>
  <c r="I29" i="51"/>
  <c r="F15" i="32"/>
  <c r="F18" i="32"/>
  <c r="F21" i="32"/>
  <c r="F24" i="32"/>
  <c r="F27" i="32"/>
  <c r="F30" i="32"/>
  <c r="F33" i="32"/>
  <c r="F36" i="32"/>
  <c r="F39" i="32"/>
  <c r="F42" i="32"/>
  <c r="D18" i="44"/>
  <c r="B18" i="44"/>
  <c r="G14" i="30"/>
  <c r="G15" i="30"/>
  <c r="H43" i="50"/>
  <c r="C13" i="32"/>
  <c r="F40" i="32"/>
  <c r="E38" i="32"/>
  <c r="E38" i="49" s="1"/>
  <c r="F28" i="32"/>
  <c r="J19" i="50"/>
  <c r="J25" i="50"/>
  <c r="J16" i="50"/>
  <c r="J22" i="50"/>
  <c r="J18" i="50"/>
  <c r="J30" i="50"/>
  <c r="J36" i="50"/>
  <c r="J42" i="50"/>
  <c r="J24" i="50"/>
  <c r="J29" i="50"/>
  <c r="J35" i="50"/>
  <c r="J41" i="50"/>
  <c r="J17" i="50"/>
  <c r="J28" i="50"/>
  <c r="J34" i="50"/>
  <c r="J40" i="50"/>
  <c r="J14" i="50"/>
  <c r="J26" i="50"/>
  <c r="J20" i="50"/>
  <c r="J23" i="50"/>
  <c r="J27" i="50"/>
  <c r="J33" i="50"/>
  <c r="J39" i="50"/>
  <c r="E35" i="52"/>
  <c r="G29" i="52"/>
  <c r="F29" i="32"/>
  <c r="E20" i="52"/>
  <c r="E26" i="52"/>
  <c r="E19" i="52"/>
  <c r="E25" i="52"/>
  <c r="E31" i="52"/>
  <c r="E37" i="52"/>
  <c r="E43" i="52"/>
  <c r="E18" i="52"/>
  <c r="E24" i="52"/>
  <c r="E30" i="52"/>
  <c r="E36" i="52"/>
  <c r="E42" i="52"/>
  <c r="E17" i="52"/>
  <c r="E23" i="52"/>
  <c r="E22" i="52"/>
  <c r="E38" i="52"/>
  <c r="E33" i="52"/>
  <c r="E41" i="52"/>
  <c r="E27" i="52"/>
  <c r="E28" i="52"/>
  <c r="E39" i="52"/>
  <c r="E34" i="52"/>
  <c r="E14" i="52"/>
  <c r="E15" i="52"/>
  <c r="E29" i="52"/>
  <c r="F34" i="32"/>
  <c r="F19" i="32"/>
  <c r="C15" i="32"/>
  <c r="C18" i="32"/>
  <c r="C21" i="32"/>
  <c r="C17" i="32"/>
  <c r="C26" i="32"/>
  <c r="C29" i="32"/>
  <c r="C32" i="32"/>
  <c r="C35" i="32"/>
  <c r="C38" i="32"/>
  <c r="C20" i="32"/>
  <c r="C20" i="49" s="1"/>
  <c r="C23" i="32"/>
  <c r="C41" i="32"/>
  <c r="K15" i="50"/>
  <c r="K21" i="50"/>
  <c r="K24" i="50"/>
  <c r="K29" i="50"/>
  <c r="K35" i="50"/>
  <c r="K41" i="50"/>
  <c r="K40" i="50"/>
  <c r="K17" i="50"/>
  <c r="K28" i="50"/>
  <c r="K34" i="50"/>
  <c r="K20" i="50"/>
  <c r="K16" i="50"/>
  <c r="K23" i="50"/>
  <c r="K27" i="50"/>
  <c r="K33" i="50"/>
  <c r="K39" i="50"/>
  <c r="K38" i="50"/>
  <c r="H30" i="50"/>
  <c r="K25" i="50"/>
  <c r="K19" i="50"/>
  <c r="D16" i="32"/>
  <c r="D19" i="32"/>
  <c r="D22" i="32"/>
  <c r="D25" i="32"/>
  <c r="D28" i="32"/>
  <c r="D31" i="32"/>
  <c r="D34" i="32"/>
  <c r="D37" i="32"/>
  <c r="D40" i="32"/>
  <c r="D15" i="32"/>
  <c r="D18" i="32"/>
  <c r="D18" i="49" s="1"/>
  <c r="D21" i="32"/>
  <c r="D24" i="32"/>
  <c r="D27" i="32"/>
  <c r="D30" i="32"/>
  <c r="D33" i="32"/>
  <c r="D36" i="32"/>
  <c r="D39" i="32"/>
  <c r="D42" i="32"/>
  <c r="D14" i="32"/>
  <c r="C40" i="32"/>
  <c r="F35" i="32"/>
  <c r="C28" i="32"/>
  <c r="F23" i="32"/>
  <c r="G21" i="30"/>
  <c r="K42" i="50"/>
  <c r="J38" i="50"/>
  <c r="K22" i="50"/>
  <c r="C19" i="52"/>
  <c r="C25" i="52"/>
  <c r="C18" i="52"/>
  <c r="C24" i="52"/>
  <c r="C30" i="52"/>
  <c r="C36" i="52"/>
  <c r="C42" i="52"/>
  <c r="C17" i="52"/>
  <c r="C23" i="52"/>
  <c r="C29" i="52"/>
  <c r="C35" i="52"/>
  <c r="C41" i="52"/>
  <c r="C16" i="52"/>
  <c r="C22" i="52"/>
  <c r="C28" i="52"/>
  <c r="C33" i="52"/>
  <c r="C27" i="52"/>
  <c r="C39" i="52"/>
  <c r="C34" i="52"/>
  <c r="C31" i="52"/>
  <c r="C14" i="52"/>
  <c r="C15" i="52"/>
  <c r="C37" i="52"/>
  <c r="C40" i="52"/>
  <c r="C20" i="52"/>
  <c r="F17" i="32"/>
  <c r="K36" i="50"/>
  <c r="E13" i="32"/>
  <c r="E13" i="49" s="1"/>
  <c r="E15" i="32"/>
  <c r="E15" i="49" s="1"/>
  <c r="E18" i="32"/>
  <c r="E18" i="49" s="1"/>
  <c r="E21" i="32"/>
  <c r="E21" i="49" s="1"/>
  <c r="E24" i="32"/>
  <c r="E24" i="49" s="1"/>
  <c r="E27" i="32"/>
  <c r="E27" i="49" s="1"/>
  <c r="E30" i="32"/>
  <c r="E30" i="49" s="1"/>
  <c r="E33" i="32"/>
  <c r="E33" i="49" s="1"/>
  <c r="E36" i="32"/>
  <c r="E36" i="49" s="1"/>
  <c r="E39" i="32"/>
  <c r="E39" i="49" s="1"/>
  <c r="E42" i="32"/>
  <c r="E42" i="49" s="1"/>
  <c r="F37" i="32"/>
  <c r="E35" i="32"/>
  <c r="E35" i="49" s="1"/>
  <c r="C30" i="32"/>
  <c r="F25" i="32"/>
  <c r="E23" i="32"/>
  <c r="E23" i="49" s="1"/>
  <c r="G20" i="30"/>
  <c r="H36" i="50"/>
  <c r="H25" i="50"/>
  <c r="J15" i="50"/>
  <c r="I16" i="51"/>
  <c r="I20" i="51"/>
  <c r="I24" i="51"/>
  <c r="I28" i="51"/>
  <c r="I32" i="51"/>
  <c r="I36" i="51"/>
  <c r="I40" i="51"/>
  <c r="I14" i="51"/>
  <c r="I18" i="51"/>
  <c r="I22" i="51"/>
  <c r="I26" i="51"/>
  <c r="I30" i="51"/>
  <c r="I34" i="51"/>
  <c r="I38" i="51"/>
  <c r="I42" i="51"/>
  <c r="I25" i="51"/>
  <c r="I43" i="51"/>
  <c r="I39" i="51"/>
  <c r="I41" i="51"/>
  <c r="I23" i="51"/>
  <c r="I35" i="51"/>
  <c r="I37" i="51"/>
  <c r="I31" i="51"/>
  <c r="I17" i="51"/>
  <c r="I33" i="51"/>
  <c r="K33" i="51"/>
  <c r="G36" i="32"/>
  <c r="G33" i="32"/>
  <c r="G30" i="32"/>
  <c r="G27" i="32"/>
  <c r="G18" i="32"/>
  <c r="G15" i="32"/>
  <c r="B14" i="32"/>
  <c r="B15" i="50"/>
  <c r="B21" i="50"/>
  <c r="B18" i="50"/>
  <c r="B24" i="50"/>
  <c r="D14" i="50"/>
  <c r="G43" i="50"/>
  <c r="I38" i="50"/>
  <c r="G37" i="50"/>
  <c r="I32" i="50"/>
  <c r="G31" i="50"/>
  <c r="I26" i="50"/>
  <c r="F25" i="50"/>
  <c r="G22" i="50"/>
  <c r="C21" i="50"/>
  <c r="D18" i="50"/>
  <c r="I16" i="50"/>
  <c r="C15" i="50"/>
  <c r="D40" i="51"/>
  <c r="D38" i="51"/>
  <c r="K35" i="51"/>
  <c r="G31" i="51"/>
  <c r="D29" i="51"/>
  <c r="K23" i="51"/>
  <c r="I16" i="52"/>
  <c r="I22" i="52"/>
  <c r="I15" i="52"/>
  <c r="I21" i="52"/>
  <c r="I27" i="52"/>
  <c r="I33" i="52"/>
  <c r="I39" i="52"/>
  <c r="I20" i="52"/>
  <c r="I26" i="52"/>
  <c r="I32" i="52"/>
  <c r="I38" i="52"/>
  <c r="I14" i="52"/>
  <c r="I19" i="52"/>
  <c r="I25" i="52"/>
  <c r="I37" i="52"/>
  <c r="I28" i="52"/>
  <c r="I24" i="52"/>
  <c r="C23" i="53"/>
  <c r="G42" i="32"/>
  <c r="G39" i="32"/>
  <c r="G24" i="32"/>
  <c r="B41" i="32"/>
  <c r="B38" i="32"/>
  <c r="B35" i="32"/>
  <c r="B32" i="32"/>
  <c r="B29" i="32"/>
  <c r="B26" i="32"/>
  <c r="B23" i="32"/>
  <c r="B20" i="32"/>
  <c r="F43" i="50"/>
  <c r="D42" i="50"/>
  <c r="B41" i="50"/>
  <c r="F37" i="50"/>
  <c r="D36" i="50"/>
  <c r="B35" i="50"/>
  <c r="F31" i="50"/>
  <c r="B29" i="50"/>
  <c r="E25" i="50"/>
  <c r="F22" i="50"/>
  <c r="G19" i="50"/>
  <c r="C18" i="50"/>
  <c r="D42" i="51"/>
  <c r="K39" i="51"/>
  <c r="K37" i="51"/>
  <c r="G33" i="51"/>
  <c r="E31" i="51"/>
  <c r="G26" i="51"/>
  <c r="G17" i="51"/>
  <c r="I31" i="52"/>
  <c r="B14" i="53"/>
  <c r="B15" i="53"/>
  <c r="B21" i="53"/>
  <c r="B27" i="53"/>
  <c r="B33" i="53"/>
  <c r="B39" i="53"/>
  <c r="B20" i="53"/>
  <c r="B26" i="53"/>
  <c r="B32" i="53"/>
  <c r="B38" i="53"/>
  <c r="B19" i="53"/>
  <c r="B25" i="53"/>
  <c r="B31" i="53"/>
  <c r="B37" i="53"/>
  <c r="B43" i="53"/>
  <c r="B18" i="53"/>
  <c r="B24" i="53"/>
  <c r="B30" i="53"/>
  <c r="B36" i="53"/>
  <c r="B42" i="53"/>
  <c r="B16" i="53"/>
  <c r="B22" i="53"/>
  <c r="B28" i="53"/>
  <c r="B34" i="53"/>
  <c r="B40" i="53"/>
  <c r="B23" i="53"/>
  <c r="G32" i="50"/>
  <c r="G26" i="50"/>
  <c r="I23" i="50"/>
  <c r="F19" i="50"/>
  <c r="G16" i="50"/>
  <c r="K43" i="51"/>
  <c r="E17" i="51"/>
  <c r="C15" i="53"/>
  <c r="C21" i="53"/>
  <c r="C27" i="53"/>
  <c r="C33" i="53"/>
  <c r="C39" i="53"/>
  <c r="C14" i="53"/>
  <c r="C20" i="53"/>
  <c r="C26" i="53"/>
  <c r="C32" i="53"/>
  <c r="C38" i="53"/>
  <c r="C19" i="53"/>
  <c r="C25" i="53"/>
  <c r="C31" i="53"/>
  <c r="C37" i="53"/>
  <c r="C43" i="53"/>
  <c r="C18" i="53"/>
  <c r="C24" i="53"/>
  <c r="C30" i="53"/>
  <c r="C36" i="53"/>
  <c r="C42" i="53"/>
  <c r="C35" i="53"/>
  <c r="C22" i="53"/>
  <c r="K14" i="51"/>
  <c r="K18" i="51"/>
  <c r="K22" i="51"/>
  <c r="K26" i="51"/>
  <c r="K30" i="51"/>
  <c r="K34" i="51"/>
  <c r="K38" i="51"/>
  <c r="K42" i="51"/>
  <c r="K17" i="51"/>
  <c r="K21" i="51"/>
  <c r="K25" i="51"/>
  <c r="K16" i="51"/>
  <c r="K20" i="51"/>
  <c r="K24" i="51"/>
  <c r="K28" i="51"/>
  <c r="K32" i="51"/>
  <c r="K36" i="51"/>
  <c r="K40" i="51"/>
  <c r="H16" i="52"/>
  <c r="H22" i="52"/>
  <c r="H28" i="52"/>
  <c r="H34" i="52"/>
  <c r="H40" i="52"/>
  <c r="H15" i="52"/>
  <c r="H21" i="52"/>
  <c r="H27" i="52"/>
  <c r="H33" i="52"/>
  <c r="H39" i="52"/>
  <c r="H20" i="52"/>
  <c r="H26" i="52"/>
  <c r="H32" i="52"/>
  <c r="H38" i="52"/>
  <c r="H14" i="52"/>
  <c r="H19" i="52"/>
  <c r="H25" i="52"/>
  <c r="H31" i="52"/>
  <c r="H37" i="52"/>
  <c r="H43" i="52"/>
  <c r="H17" i="52"/>
  <c r="H23" i="52"/>
  <c r="H29" i="52"/>
  <c r="H35" i="52"/>
  <c r="H41" i="52"/>
  <c r="H13" i="30"/>
  <c r="I13" i="49" s="1"/>
  <c r="I40" i="32"/>
  <c r="I37" i="32"/>
  <c r="I34" i="32"/>
  <c r="I31" i="32"/>
  <c r="I28" i="32"/>
  <c r="I25" i="32"/>
  <c r="I22" i="32"/>
  <c r="I19" i="32"/>
  <c r="I16" i="32"/>
  <c r="D16" i="50"/>
  <c r="D22" i="50"/>
  <c r="D15" i="50"/>
  <c r="D19" i="50"/>
  <c r="D25" i="50"/>
  <c r="F14" i="50"/>
  <c r="G38" i="50"/>
  <c r="G13" i="30"/>
  <c r="H40" i="32"/>
  <c r="H37" i="32"/>
  <c r="H34" i="32"/>
  <c r="H31" i="32"/>
  <c r="H28" i="32"/>
  <c r="H25" i="32"/>
  <c r="H22" i="32"/>
  <c r="H19" i="32"/>
  <c r="H16" i="32"/>
  <c r="D43" i="50"/>
  <c r="B42" i="50"/>
  <c r="F38" i="50"/>
  <c r="D37" i="50"/>
  <c r="B36" i="50"/>
  <c r="F32" i="50"/>
  <c r="D31" i="50"/>
  <c r="B30" i="50"/>
  <c r="F26" i="50"/>
  <c r="B25" i="50"/>
  <c r="C22" i="50"/>
  <c r="I20" i="50"/>
  <c r="E19" i="50"/>
  <c r="C14" i="51"/>
  <c r="C18" i="51"/>
  <c r="C22" i="51"/>
  <c r="C26" i="51"/>
  <c r="C30" i="51"/>
  <c r="C34" i="51"/>
  <c r="C38" i="51"/>
  <c r="C42" i="51"/>
  <c r="C16" i="51"/>
  <c r="C20" i="51"/>
  <c r="C24" i="51"/>
  <c r="C28" i="51"/>
  <c r="C32" i="51"/>
  <c r="C36" i="51"/>
  <c r="C40" i="51"/>
  <c r="G37" i="51"/>
  <c r="G35" i="51"/>
  <c r="D33" i="51"/>
  <c r="D26" i="51"/>
  <c r="C23" i="51"/>
  <c r="D20" i="51"/>
  <c r="I36" i="52"/>
  <c r="I23" i="52"/>
  <c r="B35" i="53"/>
  <c r="C17" i="53"/>
  <c r="F17" i="50"/>
  <c r="F23" i="50"/>
  <c r="F15" i="50"/>
  <c r="F20" i="50"/>
  <c r="G39" i="50"/>
  <c r="G33" i="50"/>
  <c r="G27" i="50"/>
  <c r="G23" i="50"/>
  <c r="B22" i="50"/>
  <c r="I17" i="50"/>
  <c r="D15" i="51"/>
  <c r="D19" i="51"/>
  <c r="D23" i="51"/>
  <c r="D27" i="51"/>
  <c r="D31" i="51"/>
  <c r="D35" i="51"/>
  <c r="D39" i="51"/>
  <c r="D43" i="51"/>
  <c r="D14" i="51"/>
  <c r="D18" i="51"/>
  <c r="D22" i="51"/>
  <c r="K19" i="51"/>
  <c r="H36" i="52"/>
  <c r="I30" i="52"/>
  <c r="I18" i="52"/>
  <c r="C29" i="53"/>
  <c r="B17" i="53"/>
  <c r="G14" i="50"/>
  <c r="F39" i="50"/>
  <c r="F33" i="50"/>
  <c r="D32" i="50"/>
  <c r="F27" i="50"/>
  <c r="D26" i="50"/>
  <c r="G20" i="50"/>
  <c r="B19" i="50"/>
  <c r="C16" i="50"/>
  <c r="E16" i="51"/>
  <c r="E20" i="51"/>
  <c r="E24" i="51"/>
  <c r="E28" i="51"/>
  <c r="E32" i="51"/>
  <c r="E36" i="51"/>
  <c r="E40" i="51"/>
  <c r="E15" i="51"/>
  <c r="E19" i="51"/>
  <c r="E23" i="51"/>
  <c r="E27" i="51"/>
  <c r="E14" i="51"/>
  <c r="E18" i="51"/>
  <c r="E22" i="51"/>
  <c r="E26" i="51"/>
  <c r="E30" i="51"/>
  <c r="E34" i="51"/>
  <c r="E38" i="51"/>
  <c r="E42" i="51"/>
  <c r="E37" i="51"/>
  <c r="G30" i="51"/>
  <c r="D28" i="51"/>
  <c r="I43" i="52"/>
  <c r="H30" i="52"/>
  <c r="H18" i="52"/>
  <c r="B29" i="53"/>
  <c r="C16" i="53"/>
  <c r="H17" i="32"/>
  <c r="H17" i="49" s="1"/>
  <c r="F40" i="50"/>
  <c r="D39" i="50"/>
  <c r="B38" i="50"/>
  <c r="F34" i="50"/>
  <c r="D33" i="50"/>
  <c r="B32" i="50"/>
  <c r="F28" i="50"/>
  <c r="D27" i="50"/>
  <c r="B26" i="50"/>
  <c r="D20" i="50"/>
  <c r="G16" i="51"/>
  <c r="G20" i="51"/>
  <c r="G24" i="51"/>
  <c r="G28" i="51"/>
  <c r="G32" i="51"/>
  <c r="G36" i="51"/>
  <c r="G40" i="51"/>
  <c r="G15" i="51"/>
  <c r="G19" i="51"/>
  <c r="G23" i="51"/>
  <c r="E43" i="51"/>
  <c r="D41" i="51"/>
  <c r="D30" i="51"/>
  <c r="D25" i="51"/>
  <c r="C19" i="51"/>
  <c r="D16" i="51"/>
  <c r="I40" i="52"/>
  <c r="I35" i="52"/>
  <c r="C41" i="53"/>
  <c r="C34" i="53"/>
  <c r="B39" i="51"/>
  <c r="B27" i="51"/>
  <c r="B15" i="51"/>
  <c r="F33" i="51"/>
  <c r="F29" i="51"/>
  <c r="F25" i="51"/>
  <c r="F21" i="51"/>
  <c r="F17" i="51"/>
  <c r="K14" i="52"/>
  <c r="F40" i="52"/>
  <c r="J36" i="52"/>
  <c r="F34" i="52"/>
  <c r="D33" i="52"/>
  <c r="B32" i="52"/>
  <c r="J30" i="52"/>
  <c r="F28" i="52"/>
  <c r="D27" i="52"/>
  <c r="B26" i="52"/>
  <c r="J24" i="52"/>
  <c r="F22" i="52"/>
  <c r="D21" i="52"/>
  <c r="B20" i="52"/>
  <c r="J18" i="52"/>
  <c r="F16" i="52"/>
  <c r="D15" i="52"/>
  <c r="H43" i="53"/>
  <c r="F42" i="53"/>
  <c r="D41" i="53"/>
  <c r="J38" i="53"/>
  <c r="H37" i="53"/>
  <c r="F36" i="53"/>
  <c r="D35" i="53"/>
  <c r="J32" i="53"/>
  <c r="H31" i="53"/>
  <c r="F30" i="53"/>
  <c r="D29" i="53"/>
  <c r="J26" i="53"/>
  <c r="H25" i="53"/>
  <c r="F24" i="53"/>
  <c r="D23" i="53"/>
  <c r="J20" i="53"/>
  <c r="H19" i="53"/>
  <c r="F18" i="53"/>
  <c r="D17" i="53"/>
  <c r="K20" i="52"/>
  <c r="G26" i="53"/>
  <c r="E25" i="53"/>
  <c r="K22" i="53"/>
  <c r="I21" i="53"/>
  <c r="G20" i="53"/>
  <c r="E19" i="53"/>
  <c r="K16" i="53"/>
  <c r="I15" i="53"/>
  <c r="B35" i="51"/>
  <c r="B23" i="51"/>
  <c r="H43" i="51"/>
  <c r="H39" i="51"/>
  <c r="H35" i="51"/>
  <c r="H31" i="51"/>
  <c r="H27" i="51"/>
  <c r="H23" i="51"/>
  <c r="H19" i="51"/>
  <c r="H15" i="51"/>
  <c r="J14" i="52"/>
  <c r="F42" i="52"/>
  <c r="D41" i="52"/>
  <c r="B40" i="52"/>
  <c r="J38" i="52"/>
  <c r="F36" i="52"/>
  <c r="D35" i="52"/>
  <c r="B34" i="52"/>
  <c r="J32" i="52"/>
  <c r="F30" i="52"/>
  <c r="D29" i="52"/>
  <c r="B28" i="52"/>
  <c r="J26" i="52"/>
  <c r="F24" i="52"/>
  <c r="D23" i="52"/>
  <c r="B22" i="52"/>
  <c r="J20" i="52"/>
  <c r="F18" i="52"/>
  <c r="D17" i="52"/>
  <c r="B16" i="52"/>
  <c r="G14" i="53"/>
  <c r="D43" i="53"/>
  <c r="J40" i="53"/>
  <c r="H39" i="53"/>
  <c r="F38" i="53"/>
  <c r="D37" i="53"/>
  <c r="J34" i="53"/>
  <c r="H33" i="53"/>
  <c r="F32" i="53"/>
  <c r="D31" i="53"/>
  <c r="J28" i="53"/>
  <c r="H27" i="53"/>
  <c r="F26" i="53"/>
  <c r="D25" i="53"/>
  <c r="J22" i="53"/>
  <c r="H21" i="53"/>
  <c r="F20" i="53"/>
  <c r="D19" i="53"/>
  <c r="J16" i="53"/>
  <c r="H15" i="53"/>
  <c r="K39" i="52"/>
  <c r="K33" i="52"/>
  <c r="K27" i="52"/>
  <c r="K21" i="52"/>
  <c r="K15" i="52"/>
  <c r="F14" i="53"/>
  <c r="K23" i="53"/>
  <c r="I22" i="53"/>
  <c r="G21" i="53"/>
  <c r="E20" i="53"/>
  <c r="K17" i="53"/>
  <c r="I16" i="53"/>
  <c r="G15" i="53"/>
  <c r="B33" i="51"/>
  <c r="B21" i="51"/>
  <c r="F35" i="51"/>
  <c r="F31" i="51"/>
  <c r="F27" i="51"/>
  <c r="F23" i="51"/>
  <c r="F19" i="51"/>
  <c r="F43" i="52"/>
  <c r="F37" i="52"/>
  <c r="D36" i="52"/>
  <c r="B35" i="52"/>
  <c r="J33" i="52"/>
  <c r="F31" i="52"/>
  <c r="D30" i="52"/>
  <c r="B29" i="52"/>
  <c r="J27" i="52"/>
  <c r="F25" i="52"/>
  <c r="D24" i="52"/>
  <c r="B23" i="52"/>
  <c r="J21" i="52"/>
  <c r="F19" i="52"/>
  <c r="D18" i="52"/>
  <c r="B17" i="52"/>
  <c r="J15" i="52"/>
  <c r="J41" i="53"/>
  <c r="H40" i="53"/>
  <c r="F39" i="53"/>
  <c r="D38" i="53"/>
  <c r="J35" i="53"/>
  <c r="H34" i="53"/>
  <c r="F33" i="53"/>
  <c r="D32" i="53"/>
  <c r="J29" i="53"/>
  <c r="H28" i="53"/>
  <c r="F27" i="53"/>
  <c r="D26" i="53"/>
  <c r="J23" i="53"/>
  <c r="H22" i="53"/>
  <c r="F21" i="53"/>
  <c r="D20" i="53"/>
  <c r="J17" i="53"/>
  <c r="H16" i="53"/>
  <c r="F15" i="53"/>
  <c r="H24" i="51"/>
  <c r="H20" i="51"/>
  <c r="H16" i="51"/>
  <c r="K40" i="52"/>
  <c r="K34" i="52"/>
  <c r="K28" i="52"/>
  <c r="K22" i="52"/>
  <c r="K16" i="52"/>
  <c r="D14" i="53"/>
  <c r="G34" i="53"/>
  <c r="E33" i="53"/>
  <c r="K30" i="53"/>
  <c r="I29" i="53"/>
  <c r="G28" i="53"/>
  <c r="E27" i="53"/>
  <c r="K24" i="53"/>
  <c r="I23" i="53"/>
  <c r="G22" i="53"/>
  <c r="E21" i="53"/>
  <c r="K18" i="53"/>
  <c r="I17" i="53"/>
  <c r="G16" i="53"/>
  <c r="E15" i="53"/>
  <c r="B43" i="51"/>
  <c r="B31" i="51"/>
  <c r="B19" i="51"/>
  <c r="J41" i="51"/>
  <c r="J37" i="51"/>
  <c r="J33" i="51"/>
  <c r="J29" i="51"/>
  <c r="J25" i="51"/>
  <c r="J21" i="51"/>
  <c r="F14" i="52"/>
  <c r="D43" i="52"/>
  <c r="B42" i="52"/>
  <c r="J40" i="52"/>
  <c r="F38" i="52"/>
  <c r="D37" i="52"/>
  <c r="B36" i="52"/>
  <c r="J34" i="52"/>
  <c r="F32" i="52"/>
  <c r="D31" i="52"/>
  <c r="B30" i="52"/>
  <c r="J28" i="52"/>
  <c r="F26" i="52"/>
  <c r="D25" i="52"/>
  <c r="B24" i="52"/>
  <c r="J22" i="52"/>
  <c r="F20" i="52"/>
  <c r="D19" i="52"/>
  <c r="B18" i="52"/>
  <c r="J16" i="52"/>
  <c r="J42" i="53"/>
  <c r="H41" i="53"/>
  <c r="F40" i="53"/>
  <c r="D39" i="53"/>
  <c r="J36" i="53"/>
  <c r="H35" i="53"/>
  <c r="F34" i="53"/>
  <c r="D33" i="53"/>
  <c r="J30" i="53"/>
  <c r="H29" i="53"/>
  <c r="F28" i="53"/>
  <c r="D27" i="53"/>
  <c r="J24" i="53"/>
  <c r="H23" i="53"/>
  <c r="F22" i="53"/>
  <c r="D21" i="53"/>
  <c r="J18" i="53"/>
  <c r="H17" i="53"/>
  <c r="F16" i="53"/>
  <c r="D15" i="53"/>
  <c r="G29" i="53"/>
  <c r="E28" i="53"/>
  <c r="K25" i="53"/>
  <c r="I24" i="53"/>
  <c r="G23" i="53"/>
  <c r="E22" i="53"/>
  <c r="B41" i="51"/>
  <c r="B29" i="51"/>
  <c r="H41" i="51"/>
  <c r="H37" i="51"/>
  <c r="H33" i="51"/>
  <c r="H29" i="51"/>
  <c r="H25" i="51"/>
  <c r="H21" i="51"/>
  <c r="D14" i="52"/>
  <c r="B43" i="52"/>
  <c r="J41" i="52"/>
  <c r="F39" i="52"/>
  <c r="D38" i="52"/>
  <c r="B37" i="52"/>
  <c r="J35" i="52"/>
  <c r="F33" i="52"/>
  <c r="D32" i="52"/>
  <c r="B31" i="52"/>
  <c r="J29" i="52"/>
  <c r="F27" i="52"/>
  <c r="D26" i="52"/>
  <c r="B25" i="52"/>
  <c r="J23" i="52"/>
  <c r="F21" i="52"/>
  <c r="J43" i="53"/>
  <c r="H42" i="53"/>
  <c r="F41" i="53"/>
  <c r="D40" i="53"/>
  <c r="J37" i="53"/>
  <c r="H36" i="53"/>
  <c r="F35" i="53"/>
  <c r="D34" i="53"/>
  <c r="J31" i="53"/>
  <c r="H30" i="53"/>
  <c r="F29" i="53"/>
  <c r="D28" i="53"/>
  <c r="J25" i="53"/>
  <c r="H24" i="53"/>
  <c r="F23" i="53"/>
  <c r="D22" i="53"/>
  <c r="D15" i="30"/>
  <c r="D13" i="30"/>
  <c r="E14" i="47" s="1"/>
  <c r="D21" i="30"/>
  <c r="D18" i="30"/>
  <c r="C15" i="30"/>
  <c r="D16" i="47" s="1"/>
  <c r="C21" i="30"/>
  <c r="D22" i="47" s="1"/>
  <c r="H21" i="30"/>
  <c r="H18" i="30"/>
  <c r="H15" i="30"/>
  <c r="H17" i="30"/>
  <c r="D17" i="30"/>
  <c r="E18" i="47" s="1"/>
  <c r="D14" i="30"/>
  <c r="E15" i="47" s="1"/>
  <c r="C20" i="30"/>
  <c r="D21" i="47" s="1"/>
  <c r="C17" i="30"/>
  <c r="D18" i="47" s="1"/>
  <c r="C14" i="30"/>
  <c r="D15" i="47" s="1"/>
  <c r="H19" i="30"/>
  <c r="H16" i="30"/>
  <c r="H20" i="30"/>
  <c r="G19" i="30"/>
  <c r="G16" i="30"/>
  <c r="D19" i="30"/>
  <c r="E20" i="47" s="1"/>
  <c r="D16" i="30"/>
  <c r="E17" i="47" s="1"/>
  <c r="C19" i="30"/>
  <c r="D20" i="47" s="1"/>
  <c r="C16" i="30"/>
  <c r="D17" i="47" s="1"/>
  <c r="C13" i="30"/>
  <c r="J7" i="49"/>
  <c r="J3" i="49"/>
  <c r="K11" i="49"/>
  <c r="K6" i="49"/>
  <c r="J11" i="49"/>
  <c r="J5" i="49"/>
  <c r="J9" i="49"/>
  <c r="K10" i="49"/>
  <c r="J12" i="49"/>
  <c r="J10" i="49"/>
  <c r="J8" i="49"/>
  <c r="J4" i="49"/>
  <c r="K3" i="49"/>
  <c r="K9" i="49"/>
  <c r="K5" i="49"/>
  <c r="K12" i="49"/>
  <c r="K4" i="49"/>
  <c r="J2" i="49"/>
  <c r="K8" i="49"/>
  <c r="G28" i="30"/>
  <c r="K7" i="49"/>
  <c r="C22" i="30"/>
  <c r="H22" i="30"/>
  <c r="C33" i="30"/>
  <c r="D34" i="47" s="1"/>
  <c r="C31" i="30"/>
  <c r="D32" i="47" s="1"/>
  <c r="G41" i="30"/>
  <c r="G31" i="30"/>
  <c r="C24" i="30"/>
  <c r="D25" i="47" s="1"/>
  <c r="G29" i="30"/>
  <c r="H25" i="30"/>
  <c r="H36" i="30"/>
  <c r="H24" i="30"/>
  <c r="C32" i="30"/>
  <c r="D37" i="30"/>
  <c r="E38" i="47" s="1"/>
  <c r="D25" i="30"/>
  <c r="E26" i="47" s="1"/>
  <c r="G42" i="30"/>
  <c r="G30" i="30"/>
  <c r="H35" i="30"/>
  <c r="H23" i="30"/>
  <c r="D38" i="30"/>
  <c r="E39" i="47" s="1"/>
  <c r="D26" i="30"/>
  <c r="E27" i="47" s="1"/>
  <c r="D24" i="30"/>
  <c r="E25" i="47" s="1"/>
  <c r="C30" i="30"/>
  <c r="D31" i="47" s="1"/>
  <c r="C41" i="30"/>
  <c r="D42" i="47" s="1"/>
  <c r="C29" i="30"/>
  <c r="D30" i="47" s="1"/>
  <c r="D34" i="30"/>
  <c r="E35" i="47" s="1"/>
  <c r="D22" i="30"/>
  <c r="G39" i="30"/>
  <c r="G27" i="30"/>
  <c r="H32" i="30"/>
  <c r="G40" i="30"/>
  <c r="C28" i="30"/>
  <c r="D29" i="47" s="1"/>
  <c r="D33" i="30"/>
  <c r="E34" i="47" s="1"/>
  <c r="G38" i="30"/>
  <c r="D38" i="49" s="1"/>
  <c r="G26" i="30"/>
  <c r="H31" i="30"/>
  <c r="C27" i="30"/>
  <c r="D28" i="47" s="1"/>
  <c r="D32" i="30"/>
  <c r="G37" i="30"/>
  <c r="G25" i="30"/>
  <c r="H42" i="30"/>
  <c r="H30" i="30"/>
  <c r="D36" i="30"/>
  <c r="E37" i="47" s="1"/>
  <c r="G36" i="30"/>
  <c r="G24" i="30"/>
  <c r="H41" i="30"/>
  <c r="H29" i="30"/>
  <c r="H33" i="30"/>
  <c r="C39" i="30"/>
  <c r="D40" i="47" s="1"/>
  <c r="C26" i="30"/>
  <c r="D27" i="47" s="1"/>
  <c r="C37" i="30"/>
  <c r="D38" i="47" s="1"/>
  <c r="C25" i="30"/>
  <c r="D26" i="47" s="1"/>
  <c r="D42" i="30"/>
  <c r="D30" i="30"/>
  <c r="E31" i="47" s="1"/>
  <c r="G35" i="30"/>
  <c r="G23" i="30"/>
  <c r="H40" i="30"/>
  <c r="H28" i="30"/>
  <c r="H34" i="30"/>
  <c r="D35" i="30"/>
  <c r="E36" i="47" s="1"/>
  <c r="C40" i="30"/>
  <c r="D41" i="47" s="1"/>
  <c r="C38" i="30"/>
  <c r="D39" i="47" s="1"/>
  <c r="D31" i="30"/>
  <c r="E32" i="47" s="1"/>
  <c r="C36" i="30"/>
  <c r="D37" i="47" s="1"/>
  <c r="D41" i="30"/>
  <c r="E42" i="47" s="1"/>
  <c r="D29" i="30"/>
  <c r="E30" i="47" s="1"/>
  <c r="G34" i="30"/>
  <c r="G22" i="30"/>
  <c r="H39" i="30"/>
  <c r="H27" i="30"/>
  <c r="C42" i="30"/>
  <c r="C35" i="30"/>
  <c r="D36" i="47" s="1"/>
  <c r="C23" i="30"/>
  <c r="D24" i="47" s="1"/>
  <c r="D40" i="30"/>
  <c r="E41" i="47" s="1"/>
  <c r="D28" i="30"/>
  <c r="E29" i="47" s="1"/>
  <c r="G33" i="30"/>
  <c r="H38" i="30"/>
  <c r="H26" i="30"/>
  <c r="D23" i="30"/>
  <c r="E24" i="47" s="1"/>
  <c r="C34" i="30"/>
  <c r="D35" i="47" s="1"/>
  <c r="D39" i="30"/>
  <c r="E40" i="47" s="1"/>
  <c r="D27" i="30"/>
  <c r="E28" i="47" s="1"/>
  <c r="G32" i="30"/>
  <c r="H37" i="30"/>
  <c r="D30" i="49" l="1"/>
  <c r="D22" i="49"/>
  <c r="D39" i="49"/>
  <c r="D31" i="49"/>
  <c r="D33" i="49"/>
  <c r="D25" i="49"/>
  <c r="D29" i="49"/>
  <c r="D14" i="49"/>
  <c r="D36" i="49"/>
  <c r="D28" i="49"/>
  <c r="D20" i="49"/>
  <c r="D27" i="49"/>
  <c r="D19" i="49"/>
  <c r="D23" i="49"/>
  <c r="D24" i="49"/>
  <c r="D16" i="49"/>
  <c r="D32" i="49"/>
  <c r="D21" i="49"/>
  <c r="D35" i="49"/>
  <c r="D13" i="49"/>
  <c r="D15" i="49"/>
  <c r="D40" i="49"/>
  <c r="D26" i="49"/>
  <c r="D37" i="49"/>
  <c r="D42" i="49"/>
  <c r="D34" i="49"/>
  <c r="D41" i="49"/>
  <c r="R4" i="10"/>
  <c r="S4" i="10"/>
  <c r="T4" i="10"/>
  <c r="U4" i="10"/>
  <c r="Q4" i="10"/>
  <c r="V4" i="10"/>
  <c r="AA4" i="10"/>
  <c r="W4" i="10"/>
  <c r="X4" i="10"/>
  <c r="Y4" i="10"/>
  <c r="Z4" i="10"/>
  <c r="P4" i="10"/>
  <c r="O4" i="10"/>
  <c r="Q9" i="12"/>
  <c r="H24" i="9"/>
  <c r="U9" i="12"/>
  <c r="J24" i="9"/>
  <c r="S9" i="12"/>
  <c r="I24" i="9"/>
  <c r="R3" i="10"/>
  <c r="S3" i="10"/>
  <c r="T3" i="10"/>
  <c r="U3" i="10"/>
  <c r="V3" i="10"/>
  <c r="W3" i="10"/>
  <c r="X3" i="10"/>
  <c r="Y3" i="10"/>
  <c r="Z3" i="10"/>
  <c r="AA3" i="10"/>
  <c r="P3" i="10"/>
  <c r="O3" i="10"/>
  <c r="Q3" i="10"/>
  <c r="J23" i="9"/>
  <c r="U8" i="12"/>
  <c r="S8" i="12"/>
  <c r="I23" i="9"/>
  <c r="Q8" i="12"/>
  <c r="H23" i="9"/>
  <c r="AP4" i="64"/>
  <c r="AP4" i="58"/>
  <c r="G24" i="9"/>
  <c r="AO4" i="64"/>
  <c r="AO4" i="58"/>
  <c r="F24" i="9"/>
  <c r="AL4" i="64"/>
  <c r="AL4" i="58"/>
  <c r="C9" i="12"/>
  <c r="C24" i="9"/>
  <c r="AN4" i="64"/>
  <c r="AN4" i="58"/>
  <c r="G9" i="12"/>
  <c r="E24" i="9"/>
  <c r="AM4" i="64"/>
  <c r="AM4" i="58"/>
  <c r="E9" i="12"/>
  <c r="D24" i="9"/>
  <c r="AL3" i="64"/>
  <c r="AL3" i="58"/>
  <c r="C8" i="12"/>
  <c r="C23" i="9"/>
  <c r="AP3" i="64"/>
  <c r="AP3" i="58"/>
  <c r="G23" i="9"/>
  <c r="AO3" i="64"/>
  <c r="AO3" i="58"/>
  <c r="F23" i="9"/>
  <c r="AN3" i="64"/>
  <c r="AN3" i="58"/>
  <c r="G8" i="12"/>
  <c r="E23" i="9"/>
  <c r="AM3" i="64"/>
  <c r="AM3" i="58"/>
  <c r="E8" i="12"/>
  <c r="D23" i="9"/>
  <c r="H31" i="58"/>
  <c r="H31" i="64"/>
  <c r="I31" i="58"/>
  <c r="I31" i="64"/>
  <c r="H30" i="58"/>
  <c r="H30" i="64"/>
  <c r="I32" i="64"/>
  <c r="I32" i="58"/>
  <c r="H32" i="64"/>
  <c r="H32" i="58"/>
  <c r="E43" i="47"/>
  <c r="I25" i="58"/>
  <c r="I25" i="64"/>
  <c r="E23" i="47"/>
  <c r="I23" i="58"/>
  <c r="I23" i="64"/>
  <c r="I30" i="64"/>
  <c r="I30" i="58"/>
  <c r="E33" i="47"/>
  <c r="I24" i="64"/>
  <c r="I24" i="58"/>
  <c r="H24" i="64"/>
  <c r="H24" i="58"/>
  <c r="H25" i="58"/>
  <c r="H25" i="64"/>
  <c r="H23" i="58"/>
  <c r="H23" i="64"/>
  <c r="D43" i="47"/>
  <c r="D33" i="47"/>
  <c r="B22" i="49"/>
  <c r="E5" i="9" s="1"/>
  <c r="C21" i="49"/>
  <c r="C18" i="49"/>
  <c r="H18" i="49"/>
  <c r="B19" i="44"/>
  <c r="C15" i="49"/>
  <c r="G13" i="49"/>
  <c r="D34" i="44"/>
  <c r="B34" i="44"/>
  <c r="B26" i="44"/>
  <c r="D26" i="44"/>
  <c r="D40" i="44"/>
  <c r="B40" i="44"/>
  <c r="D43" i="44"/>
  <c r="P37" i="12" s="1"/>
  <c r="E8" i="59" s="1"/>
  <c r="J17" i="64" s="1"/>
  <c r="B43" i="44"/>
  <c r="P32" i="12" s="1"/>
  <c r="E7" i="59" s="1"/>
  <c r="J16" i="64" s="1"/>
  <c r="B20" i="44"/>
  <c r="D20" i="44"/>
  <c r="I21" i="49"/>
  <c r="E22" i="44"/>
  <c r="C22" i="44"/>
  <c r="C14" i="44"/>
  <c r="E14" i="44"/>
  <c r="H14" i="49"/>
  <c r="B15" i="44"/>
  <c r="D15" i="44"/>
  <c r="E43" i="44"/>
  <c r="AD37" i="12" s="1"/>
  <c r="F8" i="59" s="1"/>
  <c r="K17" i="64" s="1"/>
  <c r="C43" i="44"/>
  <c r="AD32" i="12" s="1"/>
  <c r="F7" i="59" s="1"/>
  <c r="K16" i="64" s="1"/>
  <c r="B21" i="44"/>
  <c r="D21" i="44"/>
  <c r="H20" i="49"/>
  <c r="D22" i="44"/>
  <c r="B22" i="44"/>
  <c r="B38" i="44"/>
  <c r="D38" i="44"/>
  <c r="C13" i="49"/>
  <c r="C20" i="44"/>
  <c r="E20" i="44"/>
  <c r="E25" i="44"/>
  <c r="C25" i="44"/>
  <c r="E39" i="44"/>
  <c r="C39" i="44"/>
  <c r="E19" i="44"/>
  <c r="C19" i="44"/>
  <c r="C32" i="44"/>
  <c r="E32" i="44"/>
  <c r="B33" i="44"/>
  <c r="P31" i="12" s="1"/>
  <c r="D33" i="44"/>
  <c r="P36" i="12" s="1"/>
  <c r="E35" i="44"/>
  <c r="C35" i="44"/>
  <c r="E30" i="44"/>
  <c r="C30" i="44"/>
  <c r="B27" i="44"/>
  <c r="D27" i="44"/>
  <c r="E37" i="44"/>
  <c r="C37" i="44"/>
  <c r="D16" i="44"/>
  <c r="B16" i="44"/>
  <c r="E17" i="44"/>
  <c r="C17" i="44"/>
  <c r="C38" i="44"/>
  <c r="E38" i="44"/>
  <c r="E34" i="44"/>
  <c r="C34" i="44"/>
  <c r="D29" i="44"/>
  <c r="B29" i="44"/>
  <c r="E28" i="44"/>
  <c r="C28" i="44"/>
  <c r="E29" i="44"/>
  <c r="C29" i="44"/>
  <c r="E42" i="44"/>
  <c r="C42" i="44"/>
  <c r="B39" i="44"/>
  <c r="D39" i="44"/>
  <c r="C26" i="44"/>
  <c r="E26" i="44"/>
  <c r="H15" i="49"/>
  <c r="D31" i="44"/>
  <c r="B31" i="44"/>
  <c r="E23" i="44"/>
  <c r="AD35" i="12" s="1"/>
  <c r="C23" i="44"/>
  <c r="AD30" i="12" s="1"/>
  <c r="E41" i="44"/>
  <c r="C41" i="44"/>
  <c r="B14" i="44"/>
  <c r="D14" i="44"/>
  <c r="E40" i="44"/>
  <c r="C40" i="44"/>
  <c r="D17" i="44"/>
  <c r="B17" i="44"/>
  <c r="D23" i="44"/>
  <c r="P35" i="12" s="1"/>
  <c r="B23" i="44"/>
  <c r="P30" i="12" s="1"/>
  <c r="D37" i="44"/>
  <c r="B37" i="44"/>
  <c r="D35" i="44"/>
  <c r="B35" i="44"/>
  <c r="D36" i="44"/>
  <c r="B36" i="44"/>
  <c r="D41" i="44"/>
  <c r="B41" i="44"/>
  <c r="E24" i="44"/>
  <c r="C24" i="44"/>
  <c r="D32" i="44"/>
  <c r="B32" i="44"/>
  <c r="H13" i="49"/>
  <c r="I17" i="49"/>
  <c r="E18" i="44"/>
  <c r="C18" i="44"/>
  <c r="D28" i="44"/>
  <c r="B28" i="44"/>
  <c r="E21" i="44"/>
  <c r="C21" i="44"/>
  <c r="D25" i="44"/>
  <c r="B25" i="44"/>
  <c r="D30" i="44"/>
  <c r="B30" i="44"/>
  <c r="D24" i="44"/>
  <c r="B24" i="44"/>
  <c r="I18" i="49"/>
  <c r="E27" i="44"/>
  <c r="C27" i="44"/>
  <c r="E31" i="44"/>
  <c r="C31" i="44"/>
  <c r="E33" i="44"/>
  <c r="AD36" i="12" s="1"/>
  <c r="C33" i="44"/>
  <c r="AD31" i="12" s="1"/>
  <c r="E36" i="44"/>
  <c r="C36" i="44"/>
  <c r="D42" i="44"/>
  <c r="B42" i="44"/>
  <c r="H21" i="49"/>
  <c r="I15" i="49"/>
  <c r="E16" i="44"/>
  <c r="C16" i="44"/>
  <c r="G18" i="49"/>
  <c r="E19" i="47"/>
  <c r="G21" i="49"/>
  <c r="E22" i="47"/>
  <c r="G15" i="49"/>
  <c r="E16" i="47"/>
  <c r="F13" i="49"/>
  <c r="D14" i="47"/>
  <c r="F22" i="49"/>
  <c r="D23" i="47"/>
  <c r="B13" i="49"/>
  <c r="H19" i="49"/>
  <c r="I20" i="49"/>
  <c r="H16" i="49"/>
  <c r="G17" i="49"/>
  <c r="C17" i="49"/>
  <c r="I19" i="49"/>
  <c r="C19" i="49"/>
  <c r="G19" i="49"/>
  <c r="C16" i="49"/>
  <c r="G16" i="49"/>
  <c r="I16" i="49"/>
  <c r="G14" i="49"/>
  <c r="C14" i="49"/>
  <c r="H42" i="49"/>
  <c r="C22" i="49"/>
  <c r="G22" i="49"/>
  <c r="C37" i="49"/>
  <c r="G37" i="49"/>
  <c r="I29" i="49"/>
  <c r="I27" i="49"/>
  <c r="I25" i="49"/>
  <c r="I39" i="49"/>
  <c r="C26" i="49"/>
  <c r="G26" i="49"/>
  <c r="H23" i="49"/>
  <c r="H36" i="49"/>
  <c r="G38" i="49"/>
  <c r="C38" i="49"/>
  <c r="H39" i="49"/>
  <c r="C28" i="49"/>
  <c r="G28" i="49"/>
  <c r="C25" i="49"/>
  <c r="G25" i="49"/>
  <c r="G32" i="49"/>
  <c r="C32" i="49"/>
  <c r="I37" i="49"/>
  <c r="G35" i="49"/>
  <c r="C35" i="49"/>
  <c r="I31" i="49"/>
  <c r="G27" i="49"/>
  <c r="C27" i="49"/>
  <c r="H38" i="49"/>
  <c r="G39" i="49"/>
  <c r="C39" i="49"/>
  <c r="H29" i="49"/>
  <c r="C23" i="49"/>
  <c r="G23" i="49"/>
  <c r="H34" i="49"/>
  <c r="H35" i="49"/>
  <c r="C36" i="49"/>
  <c r="G36" i="49"/>
  <c r="H40" i="49"/>
  <c r="I23" i="49"/>
  <c r="H31" i="49"/>
  <c r="H28" i="49"/>
  <c r="H33" i="49"/>
  <c r="H25" i="49"/>
  <c r="C31" i="49"/>
  <c r="G31" i="49"/>
  <c r="I22" i="49"/>
  <c r="C34" i="49"/>
  <c r="G34" i="49"/>
  <c r="I33" i="49"/>
  <c r="I34" i="49"/>
  <c r="H26" i="49"/>
  <c r="I28" i="49"/>
  <c r="G24" i="49"/>
  <c r="C24" i="49"/>
  <c r="I40" i="49"/>
  <c r="C33" i="49"/>
  <c r="G33" i="49"/>
  <c r="H22" i="49"/>
  <c r="I26" i="49"/>
  <c r="C29" i="49"/>
  <c r="G29" i="49"/>
  <c r="G30" i="49"/>
  <c r="C30" i="49"/>
  <c r="I30" i="49"/>
  <c r="I32" i="49"/>
  <c r="I35" i="49"/>
  <c r="H41" i="49"/>
  <c r="H37" i="49"/>
  <c r="C40" i="49"/>
  <c r="G40" i="49"/>
  <c r="I24" i="49"/>
  <c r="H32" i="49"/>
  <c r="I36" i="49"/>
  <c r="I41" i="49"/>
  <c r="H24" i="49"/>
  <c r="I38" i="49"/>
  <c r="C41" i="49"/>
  <c r="G41" i="49"/>
  <c r="C42" i="49"/>
  <c r="G42" i="49"/>
  <c r="I42" i="49"/>
  <c r="H27" i="49"/>
  <c r="H30" i="49"/>
  <c r="B24" i="49"/>
  <c r="F24" i="49"/>
  <c r="B41" i="49"/>
  <c r="F41" i="49"/>
  <c r="F28" i="49"/>
  <c r="B28" i="49"/>
  <c r="F20" i="49"/>
  <c r="B20" i="49"/>
  <c r="B36" i="49"/>
  <c r="F36" i="49"/>
  <c r="B30" i="49"/>
  <c r="F30" i="49"/>
  <c r="B32" i="49"/>
  <c r="C6" i="9" s="1"/>
  <c r="C6" i="12" s="1"/>
  <c r="F32" i="49"/>
  <c r="F31" i="49"/>
  <c r="B31" i="49"/>
  <c r="F38" i="49"/>
  <c r="B38" i="49"/>
  <c r="F34" i="49"/>
  <c r="B34" i="49"/>
  <c r="B42" i="49"/>
  <c r="C7" i="9" s="1"/>
  <c r="F42" i="49"/>
  <c r="B15" i="49"/>
  <c r="F15" i="49"/>
  <c r="B21" i="49"/>
  <c r="F21" i="49"/>
  <c r="B17" i="49"/>
  <c r="F17" i="49"/>
  <c r="B33" i="49"/>
  <c r="F33" i="49"/>
  <c r="B18" i="49"/>
  <c r="F18" i="49"/>
  <c r="F14" i="49"/>
  <c r="B14" i="49"/>
  <c r="F40" i="49"/>
  <c r="B40" i="49"/>
  <c r="F37" i="49"/>
  <c r="B37" i="49"/>
  <c r="F19" i="49"/>
  <c r="B19" i="49"/>
  <c r="B29" i="49"/>
  <c r="F29" i="49"/>
  <c r="B23" i="49"/>
  <c r="F23" i="49"/>
  <c r="F25" i="49"/>
  <c r="B25" i="49"/>
  <c r="F26" i="49"/>
  <c r="B26" i="49"/>
  <c r="F16" i="49"/>
  <c r="B16" i="49"/>
  <c r="F35" i="49"/>
  <c r="B35" i="49"/>
  <c r="B27" i="49"/>
  <c r="F27" i="49"/>
  <c r="B39" i="49"/>
  <c r="F39" i="49"/>
  <c r="Q4" i="11" l="1"/>
  <c r="R24" i="12"/>
  <c r="R44" i="12" s="1"/>
  <c r="W23" i="12"/>
  <c r="W43" i="12" s="1"/>
  <c r="V3" i="11"/>
  <c r="AA4" i="11"/>
  <c r="AB24" i="12"/>
  <c r="AB44" i="12" s="1"/>
  <c r="X23" i="12"/>
  <c r="X43" i="12" s="1"/>
  <c r="W3" i="11"/>
  <c r="U23" i="12"/>
  <c r="T3" i="11"/>
  <c r="Y4" i="11"/>
  <c r="Z24" i="12"/>
  <c r="Z44" i="12" s="1"/>
  <c r="S23" i="12"/>
  <c r="S43" i="12" s="1"/>
  <c r="R3" i="11"/>
  <c r="T23" i="12"/>
  <c r="T43" i="12" s="1"/>
  <c r="S3" i="11"/>
  <c r="Y24" i="12"/>
  <c r="Y44" i="12" s="1"/>
  <c r="X4" i="11"/>
  <c r="D18" i="64"/>
  <c r="D18" i="58"/>
  <c r="Q23" i="12"/>
  <c r="Q43" i="12" s="1"/>
  <c r="AC24" i="12"/>
  <c r="AC44" i="12" s="1"/>
  <c r="AB4" i="11"/>
  <c r="Q3" i="11"/>
  <c r="R23" i="12"/>
  <c r="R43" i="12" s="1"/>
  <c r="X24" i="12"/>
  <c r="X44" i="12" s="1"/>
  <c r="W4" i="11"/>
  <c r="AC23" i="12"/>
  <c r="AC43" i="12" s="1"/>
  <c r="AB3" i="11"/>
  <c r="R4" i="11"/>
  <c r="S24" i="12"/>
  <c r="S44" i="12" s="1"/>
  <c r="U43" i="12"/>
  <c r="AA3" i="11"/>
  <c r="AB23" i="12"/>
  <c r="AB43" i="12" s="1"/>
  <c r="W24" i="12"/>
  <c r="W44" i="12" s="1"/>
  <c r="V4" i="11"/>
  <c r="V23" i="12"/>
  <c r="V43" i="12" s="1"/>
  <c r="U3" i="11"/>
  <c r="Z3" i="11"/>
  <c r="AA23" i="12"/>
  <c r="AA43" i="12" s="1"/>
  <c r="U4" i="11"/>
  <c r="V24" i="12"/>
  <c r="V44" i="12" s="1"/>
  <c r="P3" i="11"/>
  <c r="Y3" i="11"/>
  <c r="Z23" i="12"/>
  <c r="Z43" i="12" s="1"/>
  <c r="AD9" i="12"/>
  <c r="T4" i="11"/>
  <c r="U24" i="12"/>
  <c r="U44" i="12" s="1"/>
  <c r="AA24" i="12"/>
  <c r="AA44" i="12" s="1"/>
  <c r="Z4" i="11"/>
  <c r="AD8" i="12"/>
  <c r="Y23" i="12"/>
  <c r="Y43" i="12" s="1"/>
  <c r="X3" i="11"/>
  <c r="D19" i="64"/>
  <c r="D19" i="58"/>
  <c r="Q24" i="12"/>
  <c r="P4" i="11"/>
  <c r="T24" i="12"/>
  <c r="T44" i="12" s="1"/>
  <c r="S4" i="11"/>
  <c r="AB3" i="64"/>
  <c r="AB3" i="58"/>
  <c r="AB4" i="58"/>
  <c r="AB4" i="64"/>
  <c r="P8" i="12"/>
  <c r="P9" i="12"/>
  <c r="AD3" i="64"/>
  <c r="AD3" i="58"/>
  <c r="AC4" i="64"/>
  <c r="AC4" i="58"/>
  <c r="AE4" i="64"/>
  <c r="AE4" i="58"/>
  <c r="AE3" i="64"/>
  <c r="AE3" i="58"/>
  <c r="AF4" i="64"/>
  <c r="AF4" i="58"/>
  <c r="D4" i="10"/>
  <c r="E4" i="10"/>
  <c r="C4" i="10"/>
  <c r="F4" i="10"/>
  <c r="B4" i="10"/>
  <c r="G4" i="10"/>
  <c r="H4" i="10"/>
  <c r="I4" i="10"/>
  <c r="J4" i="10"/>
  <c r="K4" i="10"/>
  <c r="L4" i="10"/>
  <c r="N4" i="10"/>
  <c r="M4" i="10"/>
  <c r="AC3" i="64"/>
  <c r="AC3" i="58"/>
  <c r="AD4" i="64"/>
  <c r="AD4" i="58"/>
  <c r="AF3" i="64"/>
  <c r="AF3" i="58"/>
  <c r="D3" i="10"/>
  <c r="N3" i="10"/>
  <c r="E3" i="10"/>
  <c r="F3" i="10"/>
  <c r="G3" i="10"/>
  <c r="B3" i="10"/>
  <c r="H3" i="10"/>
  <c r="I3" i="10"/>
  <c r="J3" i="10"/>
  <c r="C3" i="10"/>
  <c r="K3" i="10"/>
  <c r="L3" i="10"/>
  <c r="M3" i="10"/>
  <c r="AG6" i="58"/>
  <c r="AG6" i="64"/>
  <c r="C5" i="9"/>
  <c r="G5" i="9"/>
  <c r="F5" i="9"/>
  <c r="D5" i="9"/>
  <c r="E5" i="12" s="1"/>
  <c r="K16" i="58"/>
  <c r="K17" i="58"/>
  <c r="AE12" i="1"/>
  <c r="J16" i="58"/>
  <c r="AD11" i="1"/>
  <c r="J17" i="58"/>
  <c r="AD12" i="1"/>
  <c r="K20" i="49"/>
  <c r="C7" i="12"/>
  <c r="J22" i="49"/>
  <c r="K21" i="49"/>
  <c r="K15" i="49"/>
  <c r="K13" i="49"/>
  <c r="K18" i="49"/>
  <c r="J33" i="49"/>
  <c r="J19" i="49"/>
  <c r="J37" i="49"/>
  <c r="K39" i="49"/>
  <c r="I20" i="9"/>
  <c r="S20" i="12" s="1"/>
  <c r="J20" i="9"/>
  <c r="U20" i="12" s="1"/>
  <c r="K20" i="9"/>
  <c r="L20" i="9"/>
  <c r="H20" i="9"/>
  <c r="K10" i="9"/>
  <c r="L10" i="9"/>
  <c r="I10" i="9"/>
  <c r="S10" i="12" s="1"/>
  <c r="J10" i="9"/>
  <c r="U10" i="12" s="1"/>
  <c r="H10" i="9"/>
  <c r="Q10" i="12" s="1"/>
  <c r="J25" i="49"/>
  <c r="J14" i="49"/>
  <c r="I21" i="9"/>
  <c r="S21" i="12" s="1"/>
  <c r="J21" i="9"/>
  <c r="U21" i="12" s="1"/>
  <c r="K21" i="9"/>
  <c r="H21" i="9"/>
  <c r="L21" i="9"/>
  <c r="K22" i="9"/>
  <c r="L22" i="9"/>
  <c r="H22" i="9"/>
  <c r="AV7" i="64" s="1"/>
  <c r="I22" i="9"/>
  <c r="AW7" i="64" s="1"/>
  <c r="J22" i="9"/>
  <c r="AX7" i="64" s="1"/>
  <c r="I12" i="9"/>
  <c r="AM7" i="64" s="1"/>
  <c r="J12" i="9"/>
  <c r="AN7" i="64" s="1"/>
  <c r="K12" i="9"/>
  <c r="H12" i="9"/>
  <c r="AL7" i="64" s="1"/>
  <c r="L12" i="9"/>
  <c r="G20" i="9"/>
  <c r="D20" i="9"/>
  <c r="E20" i="12" s="1"/>
  <c r="E20" i="9"/>
  <c r="G20" i="12" s="1"/>
  <c r="C20" i="9"/>
  <c r="F20" i="9"/>
  <c r="D22" i="9"/>
  <c r="E22" i="9"/>
  <c r="C22" i="9"/>
  <c r="F22" i="9"/>
  <c r="G22" i="9"/>
  <c r="D21" i="9"/>
  <c r="E21" i="12" s="1"/>
  <c r="E21" i="9"/>
  <c r="G21" i="12" s="1"/>
  <c r="F21" i="9"/>
  <c r="G21" i="9"/>
  <c r="C21" i="9"/>
  <c r="D10" i="9"/>
  <c r="E10" i="12" s="1"/>
  <c r="E10" i="9"/>
  <c r="G10" i="12" s="1"/>
  <c r="F10" i="9"/>
  <c r="G10" i="9"/>
  <c r="C10" i="9"/>
  <c r="C10" i="12" s="1"/>
  <c r="D12" i="9"/>
  <c r="E12" i="9"/>
  <c r="F12" i="9"/>
  <c r="G12" i="9"/>
  <c r="C12" i="9"/>
  <c r="J13" i="49"/>
  <c r="G11" i="9"/>
  <c r="C11" i="9"/>
  <c r="C11" i="12" s="1"/>
  <c r="D11" i="9"/>
  <c r="E11" i="12" s="1"/>
  <c r="E11" i="9"/>
  <c r="G11" i="12" s="1"/>
  <c r="F11" i="9"/>
  <c r="I11" i="9"/>
  <c r="S11" i="12" s="1"/>
  <c r="J11" i="9"/>
  <c r="U11" i="12" s="1"/>
  <c r="K11" i="9"/>
  <c r="L11" i="9"/>
  <c r="H11" i="9"/>
  <c r="Q11" i="12" s="1"/>
  <c r="K14" i="49"/>
  <c r="H16" i="9"/>
  <c r="Q16" i="12" s="1"/>
  <c r="I16" i="9"/>
  <c r="S16" i="12" s="1"/>
  <c r="J16" i="9"/>
  <c r="U16" i="12" s="1"/>
  <c r="K16" i="9"/>
  <c r="L16" i="9"/>
  <c r="I15" i="9"/>
  <c r="S15" i="12" s="1"/>
  <c r="J15" i="9"/>
  <c r="U15" i="12" s="1"/>
  <c r="K15" i="9"/>
  <c r="H15" i="9"/>
  <c r="Q15" i="12" s="1"/>
  <c r="L15" i="9"/>
  <c r="L5" i="9"/>
  <c r="I5" i="9"/>
  <c r="J5" i="9"/>
  <c r="K5" i="9"/>
  <c r="H17" i="9"/>
  <c r="AQ7" i="64" s="1"/>
  <c r="L17" i="9"/>
  <c r="I17" i="9"/>
  <c r="AR7" i="64" s="1"/>
  <c r="J17" i="9"/>
  <c r="AS7" i="64" s="1"/>
  <c r="K17" i="9"/>
  <c r="I6" i="9"/>
  <c r="J6" i="9"/>
  <c r="K6" i="9"/>
  <c r="L6" i="9"/>
  <c r="I7" i="9"/>
  <c r="J7" i="9"/>
  <c r="K7" i="9"/>
  <c r="L7" i="9"/>
  <c r="H6" i="9"/>
  <c r="H5" i="9"/>
  <c r="H7" i="9"/>
  <c r="C5" i="12"/>
  <c r="F15" i="9"/>
  <c r="G15" i="9"/>
  <c r="D15" i="9"/>
  <c r="E15" i="12" s="1"/>
  <c r="C15" i="9"/>
  <c r="C15" i="12" s="1"/>
  <c r="E15" i="9"/>
  <c r="G15" i="12" s="1"/>
  <c r="D16" i="9"/>
  <c r="E16" i="12" s="1"/>
  <c r="E16" i="9"/>
  <c r="G16" i="12" s="1"/>
  <c r="F16" i="9"/>
  <c r="G16" i="9"/>
  <c r="C16" i="9"/>
  <c r="C16" i="12" s="1"/>
  <c r="D6" i="9"/>
  <c r="E6" i="9"/>
  <c r="F6" i="9"/>
  <c r="G6" i="9"/>
  <c r="J26" i="49"/>
  <c r="J40" i="49"/>
  <c r="D17" i="9"/>
  <c r="E17" i="9"/>
  <c r="F17" i="9"/>
  <c r="C17" i="9"/>
  <c r="G17" i="9"/>
  <c r="D7" i="9"/>
  <c r="E7" i="9"/>
  <c r="F7" i="9"/>
  <c r="G7" i="9"/>
  <c r="G5" i="12"/>
  <c r="J20" i="49"/>
  <c r="J16" i="49"/>
  <c r="K16" i="49"/>
  <c r="K19" i="49"/>
  <c r="J18" i="49"/>
  <c r="K17" i="49"/>
  <c r="J27" i="49"/>
  <c r="J31" i="49"/>
  <c r="J21" i="49"/>
  <c r="J15" i="49"/>
  <c r="J29" i="49"/>
  <c r="K42" i="49"/>
  <c r="K32" i="49"/>
  <c r="J35" i="49"/>
  <c r="J17" i="49"/>
  <c r="K35" i="49"/>
  <c r="K25" i="49"/>
  <c r="J41" i="49"/>
  <c r="K37" i="49"/>
  <c r="J30" i="49"/>
  <c r="J42" i="49"/>
  <c r="J36" i="49"/>
  <c r="K33" i="49"/>
  <c r="K41" i="49"/>
  <c r="J24" i="49"/>
  <c r="K24" i="49"/>
  <c r="K29" i="49"/>
  <c r="J34" i="49"/>
  <c r="K26" i="49"/>
  <c r="K36" i="49"/>
  <c r="K22" i="49"/>
  <c r="K31" i="49"/>
  <c r="K23" i="49"/>
  <c r="K38" i="49"/>
  <c r="J39" i="49"/>
  <c r="J23" i="49"/>
  <c r="K27" i="49"/>
  <c r="K34" i="49"/>
  <c r="J32" i="49"/>
  <c r="K30" i="49"/>
  <c r="K40" i="49"/>
  <c r="J38" i="49"/>
  <c r="J28" i="49"/>
  <c r="K28" i="49"/>
  <c r="P4" i="12"/>
  <c r="AD23" i="12" l="1"/>
  <c r="AD43" i="12"/>
  <c r="AC3" i="11"/>
  <c r="AC4" i="11"/>
  <c r="AD24" i="12"/>
  <c r="AD44" i="12" s="1"/>
  <c r="Q44" i="12"/>
  <c r="C18" i="64"/>
  <c r="O3" i="64"/>
  <c r="C18" i="58"/>
  <c r="O3" i="58"/>
  <c r="C23" i="12"/>
  <c r="Z4" i="64"/>
  <c r="Z4" i="58"/>
  <c r="M4" i="11"/>
  <c r="N24" i="12"/>
  <c r="N44" i="12" s="1"/>
  <c r="Q4" i="64"/>
  <c r="Q4" i="58"/>
  <c r="D4" i="11"/>
  <c r="E24" i="12"/>
  <c r="E44" i="12" s="1"/>
  <c r="T3" i="64"/>
  <c r="T3" i="58"/>
  <c r="H23" i="12"/>
  <c r="H43" i="12" s="1"/>
  <c r="G3" i="11"/>
  <c r="AA4" i="64"/>
  <c r="AA4" i="58"/>
  <c r="O24" i="12"/>
  <c r="O44" i="12" s="1"/>
  <c r="N4" i="11"/>
  <c r="S3" i="64"/>
  <c r="S3" i="58"/>
  <c r="G23" i="12"/>
  <c r="G43" i="12" s="1"/>
  <c r="F3" i="11"/>
  <c r="Y4" i="64"/>
  <c r="Y4" i="58"/>
  <c r="L4" i="11"/>
  <c r="M24" i="12"/>
  <c r="M44" i="12" s="1"/>
  <c r="R3" i="64"/>
  <c r="R3" i="58"/>
  <c r="F23" i="12"/>
  <c r="F43" i="12" s="1"/>
  <c r="E3" i="11"/>
  <c r="X4" i="64"/>
  <c r="X4" i="58"/>
  <c r="L24" i="12"/>
  <c r="L44" i="12" s="1"/>
  <c r="K4" i="11"/>
  <c r="AA3" i="64"/>
  <c r="AA3" i="58"/>
  <c r="O23" i="12"/>
  <c r="O43" i="12" s="1"/>
  <c r="N3" i="11"/>
  <c r="W4" i="64"/>
  <c r="W4" i="58"/>
  <c r="K24" i="12"/>
  <c r="K44" i="12" s="1"/>
  <c r="J4" i="11"/>
  <c r="Z3" i="64"/>
  <c r="Z3" i="58"/>
  <c r="N23" i="12"/>
  <c r="N43" i="12" s="1"/>
  <c r="M3" i="11"/>
  <c r="Q3" i="64"/>
  <c r="Q3" i="58"/>
  <c r="E23" i="12"/>
  <c r="E43" i="12" s="1"/>
  <c r="D3" i="11"/>
  <c r="V4" i="64"/>
  <c r="V4" i="58"/>
  <c r="I4" i="11"/>
  <c r="J24" i="12"/>
  <c r="J44" i="12" s="1"/>
  <c r="Y3" i="64"/>
  <c r="Y3" i="58"/>
  <c r="L3" i="11"/>
  <c r="M23" i="12"/>
  <c r="M43" i="12" s="1"/>
  <c r="U4" i="64"/>
  <c r="U4" i="58"/>
  <c r="H4" i="11"/>
  <c r="I24" i="12"/>
  <c r="I44" i="12" s="1"/>
  <c r="X3" i="64"/>
  <c r="X3" i="58"/>
  <c r="K3" i="11"/>
  <c r="L23" i="12"/>
  <c r="L43" i="12" s="1"/>
  <c r="T4" i="64"/>
  <c r="T4" i="58"/>
  <c r="G4" i="11"/>
  <c r="H24" i="12"/>
  <c r="H44" i="12" s="1"/>
  <c r="P3" i="64"/>
  <c r="P3" i="58"/>
  <c r="D23" i="12"/>
  <c r="D43" i="12" s="1"/>
  <c r="C3" i="11"/>
  <c r="C19" i="64"/>
  <c r="O4" i="64"/>
  <c r="C19" i="58"/>
  <c r="O4" i="58"/>
  <c r="C24" i="12"/>
  <c r="B4" i="11"/>
  <c r="U3" i="64"/>
  <c r="U3" i="58"/>
  <c r="H3" i="11"/>
  <c r="I23" i="12"/>
  <c r="I43" i="12" s="1"/>
  <c r="W3" i="64"/>
  <c r="W3" i="58"/>
  <c r="J3" i="11"/>
  <c r="K23" i="12"/>
  <c r="K43" i="12" s="1"/>
  <c r="S4" i="64"/>
  <c r="S4" i="58"/>
  <c r="G24" i="12"/>
  <c r="G44" i="12" s="1"/>
  <c r="F4" i="11"/>
  <c r="B3" i="11"/>
  <c r="R4" i="64"/>
  <c r="R4" i="58"/>
  <c r="E4" i="11"/>
  <c r="F24" i="12"/>
  <c r="F44" i="12" s="1"/>
  <c r="V3" i="64"/>
  <c r="V3" i="58"/>
  <c r="I3" i="11"/>
  <c r="J23" i="12"/>
  <c r="J43" i="12" s="1"/>
  <c r="P4" i="64"/>
  <c r="P4" i="58"/>
  <c r="D24" i="12"/>
  <c r="D44" i="12" s="1"/>
  <c r="C4" i="11"/>
  <c r="AX6" i="58"/>
  <c r="AX6" i="64"/>
  <c r="AW6" i="58"/>
  <c r="AW6" i="64"/>
  <c r="AU7" i="58"/>
  <c r="AU7" i="64"/>
  <c r="AK7" i="58"/>
  <c r="AK7" i="64"/>
  <c r="AZ7" i="58"/>
  <c r="AZ7" i="64"/>
  <c r="AG7" i="58"/>
  <c r="AG7" i="64"/>
  <c r="AJ7" i="58"/>
  <c r="AJ7" i="64"/>
  <c r="AY7" i="58"/>
  <c r="AY7" i="64"/>
  <c r="AI7" i="58"/>
  <c r="AI7" i="64"/>
  <c r="AH7" i="58"/>
  <c r="AH7" i="64"/>
  <c r="AL6" i="64"/>
  <c r="AL6" i="58"/>
  <c r="AT7" i="58"/>
  <c r="AT7" i="64"/>
  <c r="AP6" i="64"/>
  <c r="AP6" i="58"/>
  <c r="AP7" i="58"/>
  <c r="AP7" i="64"/>
  <c r="AO6" i="58"/>
  <c r="AO6" i="64"/>
  <c r="AN6" i="64"/>
  <c r="AN6" i="58"/>
  <c r="AZ6" i="58"/>
  <c r="AZ6" i="64"/>
  <c r="AO7" i="58"/>
  <c r="AO7" i="64"/>
  <c r="AV6" i="58"/>
  <c r="AV6" i="64"/>
  <c r="AM6" i="64"/>
  <c r="AM6" i="58"/>
  <c r="AY6" i="58"/>
  <c r="AY6" i="64"/>
  <c r="AQ6" i="58"/>
  <c r="AQ6" i="64"/>
  <c r="AJ6" i="58"/>
  <c r="AJ6" i="64"/>
  <c r="AT6" i="58"/>
  <c r="AT6" i="64"/>
  <c r="AU6" i="58"/>
  <c r="AU6" i="64"/>
  <c r="AS6" i="58"/>
  <c r="AS6" i="64"/>
  <c r="AR6" i="58"/>
  <c r="AR6" i="64"/>
  <c r="AH6" i="58"/>
  <c r="AH6" i="64"/>
  <c r="AI6" i="58"/>
  <c r="AI6" i="64"/>
  <c r="AK6" i="58"/>
  <c r="AK6" i="64"/>
  <c r="Q20" i="12"/>
  <c r="AD20" i="12" s="1"/>
  <c r="Q21" i="12"/>
  <c r="C20" i="12"/>
  <c r="P20" i="12" s="1"/>
  <c r="C21" i="12"/>
  <c r="P21" i="12" s="1"/>
  <c r="E12" i="12"/>
  <c r="U12" i="12"/>
  <c r="AN7" i="58"/>
  <c r="C22" i="12"/>
  <c r="S12" i="12"/>
  <c r="AM7" i="58"/>
  <c r="U17" i="12"/>
  <c r="AS7" i="58"/>
  <c r="G22" i="12"/>
  <c r="U22" i="12"/>
  <c r="AX7" i="58"/>
  <c r="S17" i="12"/>
  <c r="AR7" i="58"/>
  <c r="E22" i="12"/>
  <c r="S22" i="12"/>
  <c r="AW7" i="58"/>
  <c r="G12" i="12"/>
  <c r="Q22" i="12"/>
  <c r="AV7" i="58"/>
  <c r="C17" i="12"/>
  <c r="Q17" i="12"/>
  <c r="AQ7" i="58"/>
  <c r="G17" i="12"/>
  <c r="E17" i="12"/>
  <c r="C12" i="12"/>
  <c r="Q12" i="12"/>
  <c r="AL7" i="58"/>
  <c r="G25" i="9"/>
  <c r="L5" i="10" s="1"/>
  <c r="P15" i="12"/>
  <c r="AD21" i="12"/>
  <c r="L26" i="9"/>
  <c r="O6" i="10" s="1"/>
  <c r="F27" i="9"/>
  <c r="F26" i="9"/>
  <c r="F25" i="9"/>
  <c r="AD11" i="12"/>
  <c r="P10" i="12"/>
  <c r="AD10" i="12"/>
  <c r="P11" i="12"/>
  <c r="L25" i="9"/>
  <c r="O5" i="10" s="1"/>
  <c r="K26" i="9"/>
  <c r="G27" i="9"/>
  <c r="G26" i="9"/>
  <c r="B6" i="10" s="1"/>
  <c r="S6" i="12"/>
  <c r="I26" i="9"/>
  <c r="AD15" i="12"/>
  <c r="Q7" i="12"/>
  <c r="H27" i="9"/>
  <c r="Q5" i="12"/>
  <c r="H25" i="9"/>
  <c r="I27" i="9"/>
  <c r="S7" i="12"/>
  <c r="Q6" i="12"/>
  <c r="H26" i="9"/>
  <c r="L27" i="9"/>
  <c r="S5" i="12"/>
  <c r="I25" i="9"/>
  <c r="U6" i="12"/>
  <c r="J26" i="9"/>
  <c r="K27" i="9"/>
  <c r="K25" i="9"/>
  <c r="U7" i="12"/>
  <c r="J27" i="9"/>
  <c r="U5" i="12"/>
  <c r="J25" i="9"/>
  <c r="AD16" i="12"/>
  <c r="E25" i="9"/>
  <c r="D27" i="9"/>
  <c r="E7" i="12"/>
  <c r="E26" i="9"/>
  <c r="G6" i="12"/>
  <c r="P5" i="12"/>
  <c r="G7" i="12"/>
  <c r="E27" i="9"/>
  <c r="E6" i="12"/>
  <c r="D26" i="9"/>
  <c r="C25" i="9"/>
  <c r="P16" i="12"/>
  <c r="D25" i="9"/>
  <c r="O4" i="11" l="1"/>
  <c r="D12" i="58"/>
  <c r="D12" i="64"/>
  <c r="D26" i="64"/>
  <c r="D26" i="58"/>
  <c r="D25" i="58"/>
  <c r="D25" i="64"/>
  <c r="D11" i="58"/>
  <c r="D11" i="64"/>
  <c r="D4" i="64"/>
  <c r="D4" i="58"/>
  <c r="P24" i="12"/>
  <c r="C44" i="12"/>
  <c r="K3" i="64"/>
  <c r="K3" i="58"/>
  <c r="I4" i="64"/>
  <c r="I4" i="58"/>
  <c r="J4" i="64"/>
  <c r="J4" i="58"/>
  <c r="E3" i="64"/>
  <c r="E3" i="58"/>
  <c r="N4" i="64"/>
  <c r="N4" i="58"/>
  <c r="I3" i="64"/>
  <c r="I3" i="58"/>
  <c r="J3" i="64"/>
  <c r="J3" i="58"/>
  <c r="M4" i="64"/>
  <c r="M4" i="58"/>
  <c r="C3" i="64"/>
  <c r="C3" i="58"/>
  <c r="D3" i="64"/>
  <c r="D3" i="58"/>
  <c r="E4" i="64"/>
  <c r="E4" i="58"/>
  <c r="H4" i="64"/>
  <c r="H4" i="58"/>
  <c r="N3" i="64"/>
  <c r="N3" i="58"/>
  <c r="G3" i="64"/>
  <c r="G3" i="58"/>
  <c r="P23" i="12"/>
  <c r="C43" i="12"/>
  <c r="B4" i="58"/>
  <c r="B4" i="64"/>
  <c r="L4" i="64"/>
  <c r="L4" i="58"/>
  <c r="H3" i="64"/>
  <c r="H3" i="58"/>
  <c r="C4" i="64"/>
  <c r="C4" i="58"/>
  <c r="B3" i="64"/>
  <c r="O3" i="11"/>
  <c r="B3" i="58"/>
  <c r="M3" i="64"/>
  <c r="M3" i="58"/>
  <c r="F4" i="64"/>
  <c r="F4" i="58"/>
  <c r="G4" i="64"/>
  <c r="G4" i="58"/>
  <c r="L3" i="58"/>
  <c r="L3" i="64"/>
  <c r="K4" i="64"/>
  <c r="K4" i="58"/>
  <c r="F3" i="64"/>
  <c r="F3" i="58"/>
  <c r="C26" i="64"/>
  <c r="C26" i="58"/>
  <c r="AB7" i="58"/>
  <c r="AB7" i="64"/>
  <c r="AE7" i="58"/>
  <c r="AE7" i="64"/>
  <c r="AC7" i="58"/>
  <c r="AC7" i="64"/>
  <c r="AF7" i="58"/>
  <c r="AF7" i="64"/>
  <c r="AD7" i="58"/>
  <c r="AD7" i="64"/>
  <c r="AE6" i="58"/>
  <c r="AE6" i="64"/>
  <c r="AF6" i="58"/>
  <c r="AF6" i="64"/>
  <c r="AC6" i="58"/>
  <c r="AC6" i="64"/>
  <c r="AD6" i="58"/>
  <c r="AD6" i="64"/>
  <c r="E5" i="10"/>
  <c r="F25" i="12" s="1"/>
  <c r="F45" i="12" s="1"/>
  <c r="D5" i="10"/>
  <c r="E25" i="12" s="1"/>
  <c r="E45" i="12" s="1"/>
  <c r="K5" i="10"/>
  <c r="K5" i="11" s="1"/>
  <c r="C5" i="10"/>
  <c r="D25" i="12" s="1"/>
  <c r="D45" i="12" s="1"/>
  <c r="H5" i="10"/>
  <c r="I25" i="12" s="1"/>
  <c r="I45" i="12" s="1"/>
  <c r="G5" i="10"/>
  <c r="H25" i="12" s="1"/>
  <c r="H45" i="12" s="1"/>
  <c r="F5" i="10"/>
  <c r="F5" i="11" s="1"/>
  <c r="AD17" i="12"/>
  <c r="F4" i="59" s="1"/>
  <c r="K13" i="64" s="1"/>
  <c r="AD22" i="12"/>
  <c r="F5" i="59" s="1"/>
  <c r="K14" i="64" s="1"/>
  <c r="AD12" i="12"/>
  <c r="F3" i="59" s="1"/>
  <c r="K12" i="64" s="1"/>
  <c r="J5" i="10"/>
  <c r="J5" i="11" s="1"/>
  <c r="I5" i="10"/>
  <c r="I5" i="11" s="1"/>
  <c r="C26" i="12"/>
  <c r="C46" i="12" s="1"/>
  <c r="L7" i="10"/>
  <c r="P12" i="12"/>
  <c r="E3" i="59" s="1"/>
  <c r="J12" i="64" s="1"/>
  <c r="P17" i="12"/>
  <c r="E4" i="59" s="1"/>
  <c r="J13" i="64" s="1"/>
  <c r="M7" i="10"/>
  <c r="N5" i="10"/>
  <c r="N5" i="11" s="1"/>
  <c r="B5" i="10"/>
  <c r="M5" i="10"/>
  <c r="N25" i="12" s="1"/>
  <c r="N45" i="12" s="1"/>
  <c r="P22" i="12"/>
  <c r="E5" i="59" s="1"/>
  <c r="J14" i="64" s="1"/>
  <c r="G7" i="10"/>
  <c r="N7" i="10"/>
  <c r="J6" i="10"/>
  <c r="J6" i="11" s="1"/>
  <c r="B7" i="10"/>
  <c r="F7" i="10"/>
  <c r="G6" i="10"/>
  <c r="H26" i="12" s="1"/>
  <c r="H46" i="12" s="1"/>
  <c r="K7" i="10"/>
  <c r="M6" i="10"/>
  <c r="N26" i="12" s="1"/>
  <c r="N46" i="12" s="1"/>
  <c r="J7" i="10"/>
  <c r="Y6" i="10"/>
  <c r="AA26" i="12" s="1"/>
  <c r="AA46" i="12" s="1"/>
  <c r="L6" i="10"/>
  <c r="L6" i="11" s="1"/>
  <c r="I7" i="10"/>
  <c r="Z6" i="10"/>
  <c r="AB26" i="12" s="1"/>
  <c r="AB46" i="12" s="1"/>
  <c r="K6" i="10"/>
  <c r="K6" i="11" s="1"/>
  <c r="T6" i="10"/>
  <c r="V26" i="12" s="1"/>
  <c r="V46" i="12" s="1"/>
  <c r="I6" i="10"/>
  <c r="I6" i="11" s="1"/>
  <c r="W6" i="10"/>
  <c r="Y26" i="12" s="1"/>
  <c r="Y46" i="12" s="1"/>
  <c r="H6" i="10"/>
  <c r="I26" i="12" s="1"/>
  <c r="I46" i="12" s="1"/>
  <c r="E7" i="10"/>
  <c r="R6" i="10"/>
  <c r="S6" i="11" s="1"/>
  <c r="F6" i="10"/>
  <c r="F6" i="11" s="1"/>
  <c r="D7" i="10"/>
  <c r="S6" i="10"/>
  <c r="U26" i="12" s="1"/>
  <c r="U46" i="12" s="1"/>
  <c r="E6" i="10"/>
  <c r="E6" i="11" s="1"/>
  <c r="C7" i="10"/>
  <c r="AA6" i="10"/>
  <c r="AC26" i="12" s="1"/>
  <c r="AC46" i="12" s="1"/>
  <c r="X6" i="10"/>
  <c r="Y6" i="11" s="1"/>
  <c r="V6" i="10"/>
  <c r="W6" i="11" s="1"/>
  <c r="Q6" i="10"/>
  <c r="S26" i="12" s="1"/>
  <c r="S46" i="12" s="1"/>
  <c r="U6" i="10"/>
  <c r="V6" i="11" s="1"/>
  <c r="P6" i="10"/>
  <c r="Q6" i="11" s="1"/>
  <c r="Y5" i="10"/>
  <c r="Z5" i="11" s="1"/>
  <c r="W5" i="10"/>
  <c r="Y25" i="12" s="1"/>
  <c r="Y45" i="12" s="1"/>
  <c r="Z5" i="10"/>
  <c r="AB25" i="12" s="1"/>
  <c r="AB45" i="12" s="1"/>
  <c r="V5" i="10"/>
  <c r="X25" i="12" s="1"/>
  <c r="X45" i="12" s="1"/>
  <c r="S5" i="10"/>
  <c r="T5" i="11" s="1"/>
  <c r="P5" i="10"/>
  <c r="Q5" i="11" s="1"/>
  <c r="U5" i="10"/>
  <c r="W25" i="12" s="1"/>
  <c r="W45" i="12" s="1"/>
  <c r="R5" i="10"/>
  <c r="T25" i="12" s="1"/>
  <c r="T45" i="12" s="1"/>
  <c r="Q5" i="10"/>
  <c r="R5" i="11" s="1"/>
  <c r="D6" i="10"/>
  <c r="D6" i="11" s="1"/>
  <c r="C6" i="10"/>
  <c r="D26" i="12" s="1"/>
  <c r="D46" i="12" s="1"/>
  <c r="H7" i="10"/>
  <c r="X5" i="10"/>
  <c r="Y5" i="11" s="1"/>
  <c r="N6" i="10"/>
  <c r="N6" i="11" s="1"/>
  <c r="AA5" i="10"/>
  <c r="AC25" i="12" s="1"/>
  <c r="AC45" i="12" s="1"/>
  <c r="T5" i="10"/>
  <c r="V25" i="12" s="1"/>
  <c r="V45" i="12" s="1"/>
  <c r="AD7" i="12"/>
  <c r="F2" i="59" s="1"/>
  <c r="K11" i="64" s="1"/>
  <c r="AD6" i="12"/>
  <c r="Q26" i="12"/>
  <c r="P6" i="11"/>
  <c r="AD5" i="12"/>
  <c r="Z7" i="10"/>
  <c r="W7" i="10"/>
  <c r="X7" i="10"/>
  <c r="AA7" i="10"/>
  <c r="P7" i="10"/>
  <c r="Y7" i="10"/>
  <c r="R7" i="10"/>
  <c r="V7" i="10"/>
  <c r="T7" i="10"/>
  <c r="U7" i="10"/>
  <c r="Q7" i="10"/>
  <c r="S7" i="10"/>
  <c r="O7" i="10"/>
  <c r="P5" i="11"/>
  <c r="Q25" i="12"/>
  <c r="Q45" i="12" s="1"/>
  <c r="P6" i="12"/>
  <c r="H5" i="11"/>
  <c r="P7" i="12"/>
  <c r="E2" i="59" s="1"/>
  <c r="J11" i="64" s="1"/>
  <c r="L5" i="11"/>
  <c r="M25" i="12"/>
  <c r="M45" i="12" s="1"/>
  <c r="C27" i="9"/>
  <c r="B6" i="59" l="1"/>
  <c r="P43" i="12"/>
  <c r="C25" i="58"/>
  <c r="C25" i="64"/>
  <c r="C6" i="59"/>
  <c r="P44" i="12"/>
  <c r="E5" i="11"/>
  <c r="W7" i="58"/>
  <c r="W7" i="64"/>
  <c r="D21" i="64"/>
  <c r="D35" i="64" s="1"/>
  <c r="X7" i="58"/>
  <c r="X7" i="64"/>
  <c r="S7" i="58"/>
  <c r="S7" i="64"/>
  <c r="U7" i="58"/>
  <c r="U7" i="64"/>
  <c r="T7" i="58"/>
  <c r="T7" i="64"/>
  <c r="O7" i="64"/>
  <c r="D22" i="64"/>
  <c r="D36" i="64" s="1"/>
  <c r="Q7" i="58"/>
  <c r="Q7" i="64"/>
  <c r="D5" i="11"/>
  <c r="V7" i="58"/>
  <c r="V7" i="64"/>
  <c r="Z7" i="58"/>
  <c r="Z7" i="64"/>
  <c r="R7" i="58"/>
  <c r="R7" i="64"/>
  <c r="Y7" i="58"/>
  <c r="Y7" i="64"/>
  <c r="P7" i="58"/>
  <c r="P7" i="64"/>
  <c r="AA7" i="58"/>
  <c r="AA7" i="64"/>
  <c r="D20" i="64"/>
  <c r="D34" i="64" s="1"/>
  <c r="Y6" i="58"/>
  <c r="Y6" i="64"/>
  <c r="O6" i="58"/>
  <c r="C22" i="64"/>
  <c r="C36" i="64" s="1"/>
  <c r="O6" i="64"/>
  <c r="AA6" i="58"/>
  <c r="AA6" i="64"/>
  <c r="P6" i="58"/>
  <c r="P6" i="64"/>
  <c r="T6" i="58"/>
  <c r="T6" i="64"/>
  <c r="V6" i="58"/>
  <c r="V6" i="64"/>
  <c r="Q6" i="58"/>
  <c r="Q6" i="64"/>
  <c r="C20" i="64"/>
  <c r="C34" i="64" s="1"/>
  <c r="S6" i="58"/>
  <c r="S6" i="64"/>
  <c r="L25" i="12"/>
  <c r="L45" i="12" s="1"/>
  <c r="C21" i="64"/>
  <c r="C35" i="64" s="1"/>
  <c r="W6" i="58"/>
  <c r="W6" i="64"/>
  <c r="Z6" i="58"/>
  <c r="Z6" i="64"/>
  <c r="AB6" i="58"/>
  <c r="AB6" i="64"/>
  <c r="U6" i="58"/>
  <c r="U6" i="64"/>
  <c r="R6" i="58"/>
  <c r="R6" i="64"/>
  <c r="X6" i="58"/>
  <c r="X6" i="64"/>
  <c r="G5" i="11"/>
  <c r="G25" i="12"/>
  <c r="G45" i="12" s="1"/>
  <c r="K11" i="58"/>
  <c r="AE6" i="1"/>
  <c r="J14" i="58"/>
  <c r="AD9" i="1"/>
  <c r="K12" i="58"/>
  <c r="AE7" i="1"/>
  <c r="K14" i="58"/>
  <c r="AE9" i="1"/>
  <c r="K13" i="58"/>
  <c r="AE8" i="1"/>
  <c r="J13" i="58"/>
  <c r="AD8" i="1"/>
  <c r="J12" i="58"/>
  <c r="AD7" i="1"/>
  <c r="J11" i="58"/>
  <c r="AD6" i="1"/>
  <c r="C5" i="11"/>
  <c r="J25" i="12"/>
  <c r="J45" i="12" s="1"/>
  <c r="K25" i="12"/>
  <c r="K45" i="12" s="1"/>
  <c r="M27" i="12"/>
  <c r="M47" i="12" s="1"/>
  <c r="L7" i="11"/>
  <c r="N27" i="12"/>
  <c r="N47" i="12" s="1"/>
  <c r="T26" i="12"/>
  <c r="T46" i="12" s="1"/>
  <c r="O25" i="12"/>
  <c r="O45" i="12" s="1"/>
  <c r="O7" i="58"/>
  <c r="D22" i="58"/>
  <c r="D36" i="58" s="1"/>
  <c r="D20" i="58"/>
  <c r="D34" i="58" s="1"/>
  <c r="D21" i="58"/>
  <c r="D35" i="58" s="1"/>
  <c r="M7" i="11"/>
  <c r="C25" i="12"/>
  <c r="C45" i="12" s="1"/>
  <c r="C20" i="58"/>
  <c r="C34" i="58" s="1"/>
  <c r="C22" i="58"/>
  <c r="C36" i="58" s="1"/>
  <c r="C21" i="58"/>
  <c r="C35" i="58" s="1"/>
  <c r="L26" i="12"/>
  <c r="L46" i="12" s="1"/>
  <c r="J7" i="11"/>
  <c r="B5" i="11"/>
  <c r="M5" i="11"/>
  <c r="H27" i="12"/>
  <c r="H47" i="12" s="1"/>
  <c r="G7" i="11"/>
  <c r="H6" i="11"/>
  <c r="L27" i="12"/>
  <c r="L47" i="12" s="1"/>
  <c r="K26" i="12"/>
  <c r="K46" i="12" s="1"/>
  <c r="N7" i="11"/>
  <c r="O27" i="12"/>
  <c r="O47" i="12" s="1"/>
  <c r="K7" i="11"/>
  <c r="G27" i="12"/>
  <c r="G47" i="12" s="1"/>
  <c r="F7" i="11"/>
  <c r="M6" i="11"/>
  <c r="AA5" i="11"/>
  <c r="G6" i="11"/>
  <c r="G26" i="12"/>
  <c r="G46" i="12" s="1"/>
  <c r="X6" i="11"/>
  <c r="D7" i="11"/>
  <c r="K27" i="12"/>
  <c r="K47" i="12" s="1"/>
  <c r="I27" i="12"/>
  <c r="I47" i="12" s="1"/>
  <c r="F27" i="12"/>
  <c r="F47" i="12" s="1"/>
  <c r="B7" i="11"/>
  <c r="B6" i="64" s="1"/>
  <c r="C27" i="12"/>
  <c r="C47" i="12" s="1"/>
  <c r="R6" i="11"/>
  <c r="C7" i="11"/>
  <c r="J27" i="12"/>
  <c r="J47" i="12" s="1"/>
  <c r="Z6" i="11"/>
  <c r="E27" i="12"/>
  <c r="E47" i="12" s="1"/>
  <c r="R26" i="12"/>
  <c r="R46" i="12" s="1"/>
  <c r="E7" i="11"/>
  <c r="O26" i="12"/>
  <c r="O46" i="12" s="1"/>
  <c r="I7" i="11"/>
  <c r="M26" i="12"/>
  <c r="M46" i="12" s="1"/>
  <c r="F26" i="12"/>
  <c r="F46" i="12" s="1"/>
  <c r="AA6" i="11"/>
  <c r="AA25" i="12"/>
  <c r="AA45" i="12" s="1"/>
  <c r="Z25" i="12"/>
  <c r="Z45" i="12" s="1"/>
  <c r="W26" i="12"/>
  <c r="W46" i="12" s="1"/>
  <c r="X5" i="11"/>
  <c r="U6" i="11"/>
  <c r="U5" i="11"/>
  <c r="J26" i="12"/>
  <c r="J46" i="12" s="1"/>
  <c r="S25" i="12"/>
  <c r="S45" i="12" s="1"/>
  <c r="AB6" i="11"/>
  <c r="X26" i="12"/>
  <c r="X46" i="12" s="1"/>
  <c r="U25" i="12"/>
  <c r="U45" i="12" s="1"/>
  <c r="D27" i="12"/>
  <c r="D47" i="12" s="1"/>
  <c r="T6" i="11"/>
  <c r="Z26" i="12"/>
  <c r="Z46" i="12" s="1"/>
  <c r="W5" i="11"/>
  <c r="V5" i="11"/>
  <c r="H7" i="11"/>
  <c r="R25" i="12"/>
  <c r="R45" i="12" s="1"/>
  <c r="E26" i="12"/>
  <c r="E46" i="12" s="1"/>
  <c r="S5" i="11"/>
  <c r="C6" i="11"/>
  <c r="AB5" i="11"/>
  <c r="R7" i="11"/>
  <c r="S27" i="12"/>
  <c r="S47" i="12" s="1"/>
  <c r="V7" i="11"/>
  <c r="W27" i="12"/>
  <c r="W47" i="12" s="1"/>
  <c r="U7" i="11"/>
  <c r="V27" i="12"/>
  <c r="V47" i="12" s="1"/>
  <c r="X27" i="12"/>
  <c r="X47" i="12" s="1"/>
  <c r="W7" i="11"/>
  <c r="T27" i="12"/>
  <c r="T47" i="12" s="1"/>
  <c r="S7" i="11"/>
  <c r="AA27" i="12"/>
  <c r="AA47" i="12" s="1"/>
  <c r="Z7" i="11"/>
  <c r="Q46" i="12"/>
  <c r="R27" i="12"/>
  <c r="R47" i="12" s="1"/>
  <c r="Q7" i="11"/>
  <c r="AC27" i="12"/>
  <c r="AC47" i="12" s="1"/>
  <c r="AB7" i="11"/>
  <c r="Y7" i="11"/>
  <c r="Z27" i="12"/>
  <c r="Z47" i="12" s="1"/>
  <c r="X7" i="11"/>
  <c r="Y27" i="12"/>
  <c r="Y47" i="12" s="1"/>
  <c r="U27" i="12"/>
  <c r="U47" i="12" s="1"/>
  <c r="T7" i="11"/>
  <c r="Q27" i="12"/>
  <c r="P7" i="11"/>
  <c r="AA7" i="11"/>
  <c r="AB27" i="12"/>
  <c r="AB47" i="12" s="1"/>
  <c r="C26" i="9"/>
  <c r="B6" i="11" s="1"/>
  <c r="B7" i="64" l="1"/>
  <c r="B7" i="58"/>
  <c r="C12" i="58"/>
  <c r="C12" i="64"/>
  <c r="AB10" i="1"/>
  <c r="C10" i="59"/>
  <c r="AB14" i="1" s="1"/>
  <c r="H15" i="64"/>
  <c r="H15" i="58"/>
  <c r="C11" i="58"/>
  <c r="C11" i="64"/>
  <c r="B10" i="59"/>
  <c r="AA14" i="1" s="1"/>
  <c r="G15" i="64"/>
  <c r="G15" i="58"/>
  <c r="AA10" i="1"/>
  <c r="F7" i="58"/>
  <c r="F7" i="64"/>
  <c r="D7" i="58"/>
  <c r="D7" i="64"/>
  <c r="I7" i="58"/>
  <c r="I7" i="64"/>
  <c r="K7" i="58"/>
  <c r="K7" i="64"/>
  <c r="L7" i="58"/>
  <c r="L7" i="64"/>
  <c r="N7" i="58"/>
  <c r="N7" i="64"/>
  <c r="G7" i="58"/>
  <c r="G7" i="64"/>
  <c r="E7" i="58"/>
  <c r="E7" i="64"/>
  <c r="C7" i="58"/>
  <c r="C7" i="64"/>
  <c r="H7" i="58"/>
  <c r="H7" i="64"/>
  <c r="J7" i="58"/>
  <c r="J7" i="64"/>
  <c r="M7" i="58"/>
  <c r="M7" i="64"/>
  <c r="C6" i="58"/>
  <c r="C6" i="64"/>
  <c r="F6" i="58"/>
  <c r="F6" i="64"/>
  <c r="J6" i="58"/>
  <c r="J6" i="64"/>
  <c r="L6" i="58"/>
  <c r="L6" i="64"/>
  <c r="I6" i="58"/>
  <c r="I6" i="64"/>
  <c r="N6" i="58"/>
  <c r="N6" i="64"/>
  <c r="E6" i="58"/>
  <c r="E6" i="64"/>
  <c r="M6" i="58"/>
  <c r="M6" i="64"/>
  <c r="D6" i="58"/>
  <c r="D6" i="64"/>
  <c r="K6" i="58"/>
  <c r="K6" i="64"/>
  <c r="H6" i="58"/>
  <c r="H6" i="64"/>
  <c r="G6" i="58"/>
  <c r="G6" i="64"/>
  <c r="B6" i="58"/>
  <c r="P25" i="12"/>
  <c r="P45" i="12" s="1"/>
  <c r="O5" i="11"/>
  <c r="C27" i="58" s="1"/>
  <c r="O7" i="11"/>
  <c r="AC6" i="11"/>
  <c r="AD26" i="12"/>
  <c r="AD46" i="12" s="1"/>
  <c r="P27" i="12"/>
  <c r="O6" i="11"/>
  <c r="AD25" i="12"/>
  <c r="AD45" i="12" s="1"/>
  <c r="AC5" i="11"/>
  <c r="P26" i="12"/>
  <c r="P46" i="12" s="1"/>
  <c r="AC7" i="11"/>
  <c r="AD27" i="12"/>
  <c r="Q47" i="12"/>
  <c r="D27" i="58" l="1"/>
  <c r="D27" i="64"/>
  <c r="D13" i="58"/>
  <c r="D13" i="64"/>
  <c r="D14" i="58"/>
  <c r="D14" i="64"/>
  <c r="D28" i="58"/>
  <c r="D28" i="64"/>
  <c r="D29" i="58"/>
  <c r="D29" i="64"/>
  <c r="C14" i="58"/>
  <c r="C14" i="64"/>
  <c r="C27" i="64"/>
  <c r="C29" i="58"/>
  <c r="C29" i="64"/>
  <c r="C28" i="58"/>
  <c r="C28" i="64"/>
  <c r="C13" i="58"/>
  <c r="C13" i="64"/>
  <c r="P47" i="12"/>
  <c r="E6" i="59"/>
  <c r="AD47" i="12"/>
  <c r="F6" i="59"/>
  <c r="AE10" i="1" l="1"/>
  <c r="K15" i="64"/>
  <c r="D15" i="58"/>
  <c r="D15" i="64"/>
  <c r="C15" i="58"/>
  <c r="C15" i="64"/>
  <c r="AD10" i="1"/>
  <c r="J15" i="64"/>
  <c r="J15" i="58"/>
  <c r="E10" i="59"/>
  <c r="AD14" i="1" s="1"/>
  <c r="K15" i="58"/>
  <c r="F10" i="59"/>
  <c r="AE14" i="1" s="1"/>
</calcChain>
</file>

<file path=xl/sharedStrings.xml><?xml version="1.0" encoding="utf-8"?>
<sst xmlns="http://schemas.openxmlformats.org/spreadsheetml/2006/main" count="576" uniqueCount="115">
  <si>
    <t>シナリオ1</t>
    <phoneticPr fontId="1"/>
  </si>
  <si>
    <t>省エネレベル</t>
    <rPh sb="0" eb="1">
      <t>ショウ</t>
    </rPh>
    <phoneticPr fontId="1"/>
  </si>
  <si>
    <t>産業</t>
    <rPh sb="0" eb="2">
      <t>サンギョウ</t>
    </rPh>
    <phoneticPr fontId="1"/>
  </si>
  <si>
    <t>運輸</t>
    <rPh sb="0" eb="2">
      <t>ウンユ</t>
    </rPh>
    <phoneticPr fontId="1"/>
  </si>
  <si>
    <t>業務</t>
    <rPh sb="0" eb="2">
      <t>ギョウム</t>
    </rPh>
    <phoneticPr fontId="1"/>
  </si>
  <si>
    <t>家庭</t>
    <rPh sb="0" eb="2">
      <t>カテイ</t>
    </rPh>
    <phoneticPr fontId="1"/>
  </si>
  <si>
    <t>シナリオ2</t>
    <phoneticPr fontId="1"/>
  </si>
  <si>
    <t>石炭</t>
    <rPh sb="0" eb="2">
      <t>セキタン</t>
    </rPh>
    <phoneticPr fontId="1"/>
  </si>
  <si>
    <t>石油</t>
    <rPh sb="0" eb="2">
      <t>セキユ</t>
    </rPh>
    <phoneticPr fontId="1"/>
  </si>
  <si>
    <t>天然ガス</t>
    <rPh sb="0" eb="2">
      <t>テンネン</t>
    </rPh>
    <phoneticPr fontId="1"/>
  </si>
  <si>
    <t>バイオマス</t>
    <phoneticPr fontId="1"/>
  </si>
  <si>
    <t>電力</t>
    <rPh sb="0" eb="2">
      <t>デンリョク</t>
    </rPh>
    <phoneticPr fontId="1"/>
  </si>
  <si>
    <t>COL</t>
  </si>
  <si>
    <t>COLX</t>
  </si>
  <si>
    <t>OIL</t>
  </si>
  <si>
    <t>OILX</t>
  </si>
  <si>
    <t>GAS</t>
  </si>
  <si>
    <t>GASX</t>
  </si>
  <si>
    <t>NUC</t>
  </si>
  <si>
    <t>BMS</t>
  </si>
  <si>
    <t>BMSX</t>
  </si>
  <si>
    <t>HYD</t>
  </si>
  <si>
    <t>GEO</t>
  </si>
  <si>
    <t>WIN</t>
  </si>
  <si>
    <t>PV</t>
  </si>
  <si>
    <t>エネルギー
キャリアシェア(%)</t>
    <phoneticPr fontId="1"/>
  </si>
  <si>
    <t>電源構成(%)</t>
    <rPh sb="0" eb="4">
      <t>デンゲンコウセイ</t>
    </rPh>
    <phoneticPr fontId="1"/>
  </si>
  <si>
    <t>合計</t>
    <rPh sb="0" eb="2">
      <t>ゴウケイ</t>
    </rPh>
    <phoneticPr fontId="1"/>
  </si>
  <si>
    <t>Total</t>
    <phoneticPr fontId="1"/>
  </si>
  <si>
    <t>Year</t>
  </si>
  <si>
    <t>発電</t>
    <rPh sb="0" eb="2">
      <t>ハツデン</t>
    </rPh>
    <phoneticPr fontId="1"/>
  </si>
  <si>
    <t>COMFLOOR</t>
  </si>
  <si>
    <t>Sector</t>
  </si>
  <si>
    <t>intensity</t>
  </si>
  <si>
    <t>ELE</t>
  </si>
  <si>
    <t>ー</t>
    <phoneticPr fontId="1"/>
  </si>
  <si>
    <t>Blast furnaces</t>
  </si>
  <si>
    <t>GDP(Baseline)</t>
    <phoneticPr fontId="1"/>
  </si>
  <si>
    <t>POP(Baseline)</t>
    <phoneticPr fontId="1"/>
  </si>
  <si>
    <t>GDP(シナリオ1)</t>
    <phoneticPr fontId="1"/>
  </si>
  <si>
    <t>GDP(シナリオ2)</t>
    <phoneticPr fontId="1"/>
  </si>
  <si>
    <t>POP(シナリオ1)</t>
    <phoneticPr fontId="1"/>
  </si>
  <si>
    <t>POP(シナリオ2)</t>
    <phoneticPr fontId="1"/>
  </si>
  <si>
    <t>Industry(シナリオ1)</t>
    <phoneticPr fontId="1"/>
  </si>
  <si>
    <t>Industry(シナリオ2)</t>
    <phoneticPr fontId="1"/>
  </si>
  <si>
    <t>Transport(シナリオ1)</t>
    <phoneticPr fontId="1"/>
  </si>
  <si>
    <t>Commercial and public services(シナリオ1)</t>
    <phoneticPr fontId="1"/>
  </si>
  <si>
    <t>Residential(シナリオ1)</t>
    <phoneticPr fontId="1"/>
  </si>
  <si>
    <t>Transport(シナリオ2)</t>
    <phoneticPr fontId="1"/>
  </si>
  <si>
    <t>Residential(シナリオ2)</t>
    <phoneticPr fontId="1"/>
  </si>
  <si>
    <t>Commercial and public services(シナリオ2)</t>
    <phoneticPr fontId="1"/>
  </si>
  <si>
    <t>Commercial and public services
(シナリオ1)</t>
    <phoneticPr fontId="1"/>
  </si>
  <si>
    <t>Commercial and public services
(シナリオ2)</t>
    <phoneticPr fontId="1"/>
  </si>
  <si>
    <t>Residential
(シナリオ1)</t>
    <phoneticPr fontId="1"/>
  </si>
  <si>
    <t>Residential
(シナリオ2)</t>
    <phoneticPr fontId="1"/>
  </si>
  <si>
    <t>Transport
(シナリオ2)</t>
    <phoneticPr fontId="1"/>
  </si>
  <si>
    <t>Transport
(シナリオ1)</t>
    <phoneticPr fontId="1"/>
  </si>
  <si>
    <t>Industry
(シナリオ2)</t>
    <phoneticPr fontId="1"/>
  </si>
  <si>
    <t>Industry
(シナリオ1)</t>
    <phoneticPr fontId="1"/>
  </si>
  <si>
    <t>IND
(シナリオ1)</t>
    <phoneticPr fontId="1"/>
  </si>
  <si>
    <t>IND
(シナリオ2)</t>
    <phoneticPr fontId="1"/>
  </si>
  <si>
    <t>TRA
(シナリオ1)</t>
    <phoneticPr fontId="1"/>
  </si>
  <si>
    <t>COM
(シナリオ1)</t>
    <phoneticPr fontId="1"/>
  </si>
  <si>
    <t>RES
(シナリオ1)</t>
    <phoneticPr fontId="1"/>
  </si>
  <si>
    <t>Total (EJ/yr)
(シナリオ1)</t>
    <phoneticPr fontId="1"/>
  </si>
  <si>
    <t>TRA
(シナリオ2)</t>
    <phoneticPr fontId="1"/>
  </si>
  <si>
    <t>COM
(シナリオ2)</t>
    <phoneticPr fontId="1"/>
  </si>
  <si>
    <t>RES
(シナリオ2)</t>
    <phoneticPr fontId="1"/>
  </si>
  <si>
    <t>Total (EJ/yr)
(シナリオ2)</t>
    <phoneticPr fontId="1"/>
  </si>
  <si>
    <t>Cement</t>
    <phoneticPr fontId="1"/>
  </si>
  <si>
    <t>Waste</t>
    <phoneticPr fontId="1"/>
  </si>
  <si>
    <t>LULUCF</t>
    <phoneticPr fontId="1"/>
  </si>
  <si>
    <t>Consumption</t>
    <phoneticPr fontId="1"/>
  </si>
  <si>
    <t>セメント</t>
    <phoneticPr fontId="1"/>
  </si>
  <si>
    <t>廃棄物</t>
    <rPh sb="0" eb="3">
      <t>ハイキブツ</t>
    </rPh>
    <phoneticPr fontId="1"/>
  </si>
  <si>
    <t>土地利用</t>
    <rPh sb="0" eb="4">
      <t>トチリヨウ</t>
    </rPh>
    <phoneticPr fontId="1"/>
  </si>
  <si>
    <t>石炭CCS</t>
    <rPh sb="0" eb="2">
      <t>セキタン</t>
    </rPh>
    <phoneticPr fontId="1"/>
  </si>
  <si>
    <t>石油CCS</t>
    <rPh sb="0" eb="2">
      <t>セキユ</t>
    </rPh>
    <phoneticPr fontId="1"/>
  </si>
  <si>
    <t>天然ガスCCS</t>
    <rPh sb="0" eb="2">
      <t>テンネン</t>
    </rPh>
    <phoneticPr fontId="1"/>
  </si>
  <si>
    <t>原子力</t>
    <rPh sb="0" eb="3">
      <t>ゲンシリョク</t>
    </rPh>
    <phoneticPr fontId="1"/>
  </si>
  <si>
    <t>バイオマスCCS</t>
    <phoneticPr fontId="1"/>
  </si>
  <si>
    <t>水力</t>
    <rPh sb="0" eb="2">
      <t>スイリョク</t>
    </rPh>
    <phoneticPr fontId="1"/>
  </si>
  <si>
    <t>地熱</t>
    <rPh sb="0" eb="2">
      <t>チネツ</t>
    </rPh>
    <phoneticPr fontId="1"/>
  </si>
  <si>
    <t>風力</t>
    <rPh sb="0" eb="2">
      <t>フウリョク</t>
    </rPh>
    <phoneticPr fontId="1"/>
  </si>
  <si>
    <t>太陽光</t>
    <rPh sb="0" eb="3">
      <t>タイヨウコウ</t>
    </rPh>
    <phoneticPr fontId="1"/>
  </si>
  <si>
    <t>一次エネルギー供給</t>
    <rPh sb="0" eb="2">
      <t>イチジ</t>
    </rPh>
    <rPh sb="7" eb="9">
      <t>キョウキュウ</t>
    </rPh>
    <phoneticPr fontId="1"/>
  </si>
  <si>
    <t>発電電力量</t>
    <rPh sb="0" eb="2">
      <t>ハツデン</t>
    </rPh>
    <rPh sb="2" eb="4">
      <t>デンリョク</t>
    </rPh>
    <rPh sb="4" eb="5">
      <t>リョウ</t>
    </rPh>
    <phoneticPr fontId="1"/>
  </si>
  <si>
    <t>最終エネルギー消費
（全部門）</t>
    <rPh sb="0" eb="2">
      <t>サイシュウ</t>
    </rPh>
    <rPh sb="7" eb="9">
      <t>ショウヒ</t>
    </rPh>
    <rPh sb="11" eb="12">
      <t>ゼン</t>
    </rPh>
    <rPh sb="12" eb="14">
      <t>ブモン</t>
    </rPh>
    <phoneticPr fontId="1"/>
  </si>
  <si>
    <t>最終エネルギー消費
（産業）</t>
    <rPh sb="0" eb="2">
      <t>サイシュウ</t>
    </rPh>
    <rPh sb="7" eb="9">
      <t>ショウヒ</t>
    </rPh>
    <rPh sb="11" eb="13">
      <t>サンギョウ</t>
    </rPh>
    <phoneticPr fontId="1"/>
  </si>
  <si>
    <t>最終エネルギー消費
（運輸）</t>
    <rPh sb="0" eb="2">
      <t>サイシュウ</t>
    </rPh>
    <rPh sb="7" eb="9">
      <t>ショウヒ</t>
    </rPh>
    <rPh sb="11" eb="13">
      <t>ウンユ</t>
    </rPh>
    <phoneticPr fontId="1"/>
  </si>
  <si>
    <t>最終エネルギー消費
（業務）</t>
    <rPh sb="0" eb="2">
      <t>サイシュウ</t>
    </rPh>
    <rPh sb="7" eb="9">
      <t>ショウヒ</t>
    </rPh>
    <rPh sb="11" eb="13">
      <t>ギョウム</t>
    </rPh>
    <phoneticPr fontId="1"/>
  </si>
  <si>
    <t>最終エネルギー消費
（家庭）</t>
    <rPh sb="0" eb="2">
      <t>サイシュウ</t>
    </rPh>
    <rPh sb="7" eb="9">
      <t>ショウヒ</t>
    </rPh>
    <rPh sb="11" eb="13">
      <t>カテイ</t>
    </rPh>
    <phoneticPr fontId="1"/>
  </si>
  <si>
    <t>2050
シナリオ1</t>
    <phoneticPr fontId="1"/>
  </si>
  <si>
    <t>2050
シナリオ2</t>
    <phoneticPr fontId="1"/>
  </si>
  <si>
    <t>排出量</t>
    <rPh sb="0" eb="2">
      <t>ハイシュツ</t>
    </rPh>
    <rPh sb="2" eb="3">
      <t>リョウ</t>
    </rPh>
    <phoneticPr fontId="1"/>
  </si>
  <si>
    <t>LCOE</t>
    <phoneticPr fontId="1"/>
  </si>
  <si>
    <t>輸入依存度</t>
    <rPh sb="0" eb="2">
      <t>ユニュウ</t>
    </rPh>
    <rPh sb="2" eb="4">
      <t>イゾン</t>
    </rPh>
    <rPh sb="4" eb="5">
      <t>ド</t>
    </rPh>
    <phoneticPr fontId="1"/>
  </si>
  <si>
    <t>ベースライン</t>
  </si>
  <si>
    <t>ベースライン</t>
    <phoneticPr fontId="1"/>
  </si>
  <si>
    <t>シナリオ2</t>
  </si>
  <si>
    <t>(2020年)</t>
    <rPh sb="5" eb="6">
      <t>ネン</t>
    </rPh>
    <phoneticPr fontId="1"/>
  </si>
  <si>
    <t>(2050年)</t>
    <rPh sb="5" eb="6">
      <t>ネン</t>
    </rPh>
    <phoneticPr fontId="1"/>
  </si>
  <si>
    <t>家庭のエネルギー関連支出</t>
    <rPh sb="0" eb="2">
      <t>カテイ</t>
    </rPh>
    <rPh sb="8" eb="10">
      <t>カンレン</t>
    </rPh>
    <rPh sb="10" eb="12">
      <t>シシュツ</t>
    </rPh>
    <phoneticPr fontId="1"/>
  </si>
  <si>
    <t>人口（百万人）</t>
    <rPh sb="0" eb="2">
      <t>ジンコウ</t>
    </rPh>
    <rPh sb="3" eb="5">
      <t>ヒャクマン</t>
    </rPh>
    <rPh sb="5" eb="6">
      <t>ニン</t>
    </rPh>
    <phoneticPr fontId="1"/>
  </si>
  <si>
    <t>GDP（兆円）</t>
    <rPh sb="4" eb="6">
      <t>チョウエン</t>
    </rPh>
    <phoneticPr fontId="1"/>
  </si>
  <si>
    <t>1ドル=137円</t>
    <rPh sb="7" eb="8">
      <t>エン</t>
    </rPh>
    <phoneticPr fontId="1"/>
  </si>
  <si>
    <t>2050
ベースライン</t>
    <phoneticPr fontId="1"/>
  </si>
  <si>
    <t>部門別CO₂排出量
（MtCO₂/年）</t>
    <rPh sb="0" eb="3">
      <t>ブモンベツ</t>
    </rPh>
    <rPh sb="6" eb="9">
      <t>ハイシュツリョウ</t>
    </rPh>
    <rPh sb="17" eb="18">
      <t>ネン</t>
    </rPh>
    <phoneticPr fontId="1"/>
  </si>
  <si>
    <t>人口</t>
    <rPh sb="0" eb="2">
      <t>ジンコウ</t>
    </rPh>
    <phoneticPr fontId="1"/>
  </si>
  <si>
    <t>GDP</t>
    <phoneticPr fontId="1"/>
  </si>
  <si>
    <r>
      <t>社会経済条件</t>
    </r>
    <r>
      <rPr>
        <b/>
        <vertAlign val="superscript"/>
        <sz val="11"/>
        <color theme="1"/>
        <rFont val="游ゴシック"/>
        <family val="3"/>
        <charset val="128"/>
        <scheme val="minor"/>
      </rPr>
      <t>1</t>
    </r>
    <rPh sb="0" eb="6">
      <t>シャカイケイザイジョウケン</t>
    </rPh>
    <phoneticPr fontId="1"/>
  </si>
  <si>
    <r>
      <t>ベースライン</t>
    </r>
    <r>
      <rPr>
        <b/>
        <vertAlign val="superscript"/>
        <sz val="11"/>
        <rFont val="游ゴシック"/>
        <family val="3"/>
        <charset val="128"/>
        <scheme val="minor"/>
      </rPr>
      <t>2</t>
    </r>
    <phoneticPr fontId="1"/>
  </si>
  <si>
    <r>
      <t>セメント</t>
    </r>
    <r>
      <rPr>
        <b/>
        <vertAlign val="superscript"/>
        <sz val="11"/>
        <color theme="1"/>
        <rFont val="游ゴシック"/>
        <family val="3"/>
        <charset val="128"/>
        <scheme val="minor"/>
      </rPr>
      <t>4</t>
    </r>
    <phoneticPr fontId="1"/>
  </si>
  <si>
    <r>
      <t>廃棄物</t>
    </r>
    <r>
      <rPr>
        <b/>
        <vertAlign val="superscript"/>
        <sz val="11"/>
        <color theme="1"/>
        <rFont val="游ゴシック"/>
        <family val="3"/>
        <charset val="128"/>
        <scheme val="minor"/>
      </rPr>
      <t>4</t>
    </r>
    <rPh sb="0" eb="3">
      <t>ハイキブツ</t>
    </rPh>
    <phoneticPr fontId="1"/>
  </si>
  <si>
    <r>
      <t>土地利用</t>
    </r>
    <r>
      <rPr>
        <b/>
        <vertAlign val="superscript"/>
        <sz val="11"/>
        <color theme="1"/>
        <rFont val="游ゴシック"/>
        <family val="3"/>
        <charset val="128"/>
        <scheme val="minor"/>
      </rPr>
      <t>4</t>
    </r>
    <rPh sb="0" eb="4">
      <t>トチリヨウ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</si>
</sst>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_ "/>
    <numFmt numFmtId="177" formatCode="0.0"/>
    <numFmt numFmtId="178" formatCode="0_ "/>
    <numFmt numFmtId="179" formatCode="0_);[Red]\(0\)"/>
    <numFmt numFmtId="180" formatCode="0.0_ "/>
    <numFmt numFmtId="181" formatCode="0.000000000000_ "/>
  </numFmts>
  <fonts count="10" x14ac:knownFonts="1">
    <font>
      <sz val="11"/>
      <color theme="1"/>
      <name val="游ゴシック"/>
      <family val="2"/>
      <charset val="128"/>
      <scheme val="minor"/>
    </font>
    <font>
      <sz val="6"/>
      <name val="游ゴシック"/>
      <family val="2"/>
      <charset val="128"/>
      <scheme val="minor"/>
    </font>
    <font>
      <sz val="11"/>
      <color rgb="FF000000"/>
      <name val="游ゴシック"/>
      <family val="2"/>
      <scheme val="minor"/>
    </font>
    <font>
      <sz val="11"/>
      <color rgb="FF000000"/>
      <name val="游ゴシック"/>
      <family val="3"/>
      <charset val="128"/>
      <scheme val="minor"/>
    </font>
    <font>
      <b/>
      <sz val="11"/>
      <color theme="1"/>
      <name val="游ゴシック"/>
      <family val="3"/>
      <charset val="128"/>
      <scheme val="minor"/>
    </font>
    <font>
      <sz val="11"/>
      <name val="游ゴシック"/>
      <family val="3"/>
      <charset val="128"/>
      <scheme val="minor"/>
    </font>
    <font>
      <b/>
      <sz val="11"/>
      <name val="游ゴシック"/>
      <family val="3"/>
      <charset val="128"/>
      <scheme val="minor"/>
    </font>
    <font>
      <sz val="10.5"/>
      <color theme="1"/>
      <name val="游明朝"/>
      <family val="1"/>
      <charset val="128"/>
    </font>
    <font>
      <b/>
      <vertAlign val="superscript"/>
      <sz val="11"/>
      <color theme="1"/>
      <name val="游ゴシック"/>
      <family val="3"/>
      <charset val="128"/>
      <scheme val="minor"/>
    </font>
    <font>
      <b/>
      <vertAlign val="superscript"/>
      <sz val="11"/>
      <name val="游ゴシック"/>
      <family val="3"/>
      <charset val="128"/>
      <scheme val="minor"/>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cellStyleXfs>
  <cellXfs count="182">
    <xf numFmtId="0" fontId="0" fillId="0" borderId="0" xfId="0">
      <alignment vertical="center"/>
    </xf>
    <xf numFmtId="0" fontId="0" fillId="0" borderId="0" xfId="0" applyAlignment="1"/>
    <xf numFmtId="0" fontId="0" fillId="0" borderId="0" xfId="0" applyAlignment="1">
      <alignment horizontal="center"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9" xfId="0" applyBorder="1" applyAlignment="1"/>
    <xf numFmtId="0" fontId="0" fillId="0" borderId="11" xfId="0" applyBorder="1">
      <alignment vertical="center"/>
    </xf>
    <xf numFmtId="0" fontId="0" fillId="0" borderId="10" xfId="0" applyBorder="1">
      <alignment vertical="center"/>
    </xf>
    <xf numFmtId="0" fontId="0" fillId="0" borderId="14" xfId="0" applyBorder="1">
      <alignment vertical="center"/>
    </xf>
    <xf numFmtId="0" fontId="0" fillId="0" borderId="8" xfId="0" applyBorder="1" applyAlignment="1"/>
    <xf numFmtId="0" fontId="2" fillId="0" borderId="0" xfId="1"/>
    <xf numFmtId="0" fontId="2" fillId="2" borderId="0" xfId="1" applyFill="1"/>
    <xf numFmtId="0" fontId="3" fillId="0" borderId="0" xfId="1" applyFont="1"/>
    <xf numFmtId="0" fontId="2" fillId="0" borderId="0" xfId="1" applyAlignment="1">
      <alignment wrapText="1"/>
    </xf>
    <xf numFmtId="0" fontId="3" fillId="0" borderId="0" xfId="1" applyFont="1" applyAlignment="1">
      <alignment wrapText="1"/>
    </xf>
    <xf numFmtId="0" fontId="0" fillId="0" borderId="0" xfId="0" applyAlignment="1">
      <alignment vertical="center" wrapText="1"/>
    </xf>
    <xf numFmtId="0" fontId="2" fillId="0" borderId="5" xfId="1" applyBorder="1"/>
    <xf numFmtId="0" fontId="2" fillId="0" borderId="2" xfId="1" applyBorder="1"/>
    <xf numFmtId="0" fontId="2" fillId="0" borderId="3" xfId="1" applyBorder="1"/>
    <xf numFmtId="0" fontId="2" fillId="0" borderId="6" xfId="1" applyBorder="1"/>
    <xf numFmtId="0" fontId="2" fillId="0" borderId="10" xfId="1" applyBorder="1"/>
    <xf numFmtId="0" fontId="2" fillId="2" borderId="6" xfId="1" applyFill="1" applyBorder="1"/>
    <xf numFmtId="0" fontId="2" fillId="0" borderId="4" xfId="1" applyBorder="1"/>
    <xf numFmtId="0" fontId="0" fillId="0" borderId="11" xfId="0" applyBorder="1" applyAlignment="1"/>
    <xf numFmtId="0" fontId="0" fillId="0" borderId="0" xfId="0" applyAlignment="1">
      <alignment horizontal="center" vertical="center" wrapText="1"/>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177" fontId="0" fillId="3" borderId="1" xfId="0" applyNumberFormat="1" applyFill="1" applyBorder="1" applyAlignment="1">
      <alignment horizontal="center" vertical="center"/>
    </xf>
    <xf numFmtId="0" fontId="0" fillId="4" borderId="9" xfId="0" applyFill="1" applyBorder="1" applyAlignment="1">
      <alignment horizontal="center" vertical="center" wrapText="1"/>
    </xf>
    <xf numFmtId="177" fontId="0" fillId="0" borderId="0" xfId="0" applyNumberFormat="1" applyAlignment="1">
      <alignment horizontal="center" vertical="center"/>
    </xf>
    <xf numFmtId="177" fontId="0" fillId="3" borderId="0" xfId="0" applyNumberFormat="1" applyFill="1" applyAlignment="1">
      <alignment horizontal="center" vertical="center"/>
    </xf>
    <xf numFmtId="177" fontId="0" fillId="0" borderId="7" xfId="0" applyNumberFormat="1" applyBorder="1" applyAlignment="1">
      <alignment horizontal="center" vertical="center"/>
    </xf>
    <xf numFmtId="177" fontId="0" fillId="0" borderId="4" xfId="0" applyNumberFormat="1" applyBorder="1" applyAlignment="1">
      <alignment horizontal="center" vertical="center"/>
    </xf>
    <xf numFmtId="177" fontId="0" fillId="3" borderId="6" xfId="0" applyNumberFormat="1" applyFill="1" applyBorder="1" applyAlignment="1">
      <alignment horizontal="center" vertical="center"/>
    </xf>
    <xf numFmtId="177" fontId="0" fillId="0" borderId="6" xfId="0" applyNumberFormat="1" applyBorder="1" applyAlignment="1">
      <alignment horizontal="center" vertical="center"/>
    </xf>
    <xf numFmtId="177" fontId="0" fillId="0" borderId="8" xfId="0" applyNumberFormat="1" applyBorder="1" applyAlignment="1">
      <alignment horizontal="center" vertical="center"/>
    </xf>
    <xf numFmtId="177" fontId="0" fillId="0" borderId="9" xfId="0" applyNumberFormat="1" applyBorder="1" applyAlignment="1">
      <alignment horizontal="center" vertical="center"/>
    </xf>
    <xf numFmtId="177" fontId="0" fillId="0" borderId="15" xfId="0" applyNumberFormat="1" applyBorder="1" applyAlignment="1">
      <alignment horizontal="center" vertical="center"/>
    </xf>
    <xf numFmtId="177" fontId="0" fillId="3" borderId="12" xfId="0" applyNumberFormat="1" applyFill="1" applyBorder="1" applyAlignment="1">
      <alignment horizontal="center" vertical="center"/>
    </xf>
    <xf numFmtId="177" fontId="0" fillId="0" borderId="12" xfId="0" applyNumberFormat="1" applyBorder="1" applyAlignment="1">
      <alignment horizontal="center" vertical="center"/>
    </xf>
    <xf numFmtId="177" fontId="0" fillId="0" borderId="13" xfId="0" applyNumberFormat="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176" fontId="0" fillId="0" borderId="0" xfId="0" applyNumberFormat="1">
      <alignment vertical="center"/>
    </xf>
    <xf numFmtId="1" fontId="2" fillId="0" borderId="0" xfId="1" applyNumberFormat="1"/>
    <xf numFmtId="0" fontId="4" fillId="3" borderId="12" xfId="0" applyFont="1" applyFill="1" applyBorder="1" applyAlignment="1">
      <alignment horizontal="center" vertical="center"/>
    </xf>
    <xf numFmtId="181" fontId="0" fillId="0" borderId="0" xfId="0" applyNumberFormat="1">
      <alignment vertical="center"/>
    </xf>
    <xf numFmtId="0" fontId="0" fillId="0" borderId="4" xfId="0" applyBorder="1">
      <alignment vertical="center"/>
    </xf>
    <xf numFmtId="0" fontId="0" fillId="0" borderId="15" xfId="0" applyBorder="1" applyAlignment="1"/>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2" xfId="0" applyBorder="1">
      <alignment vertical="center"/>
    </xf>
    <xf numFmtId="0" fontId="0" fillId="0" borderId="3" xfId="0" applyBorder="1">
      <alignment vertical="center"/>
    </xf>
    <xf numFmtId="0" fontId="0" fillId="0" borderId="5" xfId="0" applyBorder="1">
      <alignment vertical="center"/>
    </xf>
    <xf numFmtId="0" fontId="4" fillId="0" borderId="0" xfId="0" applyFont="1" applyAlignment="1">
      <alignment horizontal="center" vertical="center"/>
    </xf>
    <xf numFmtId="0" fontId="7" fillId="0" borderId="0" xfId="0" applyFont="1" applyAlignment="1">
      <alignment horizontal="center" vertical="center"/>
    </xf>
    <xf numFmtId="0" fontId="6" fillId="7" borderId="15" xfId="0" applyFont="1" applyFill="1" applyBorder="1" applyAlignment="1">
      <alignment horizontal="center" vertical="center"/>
    </xf>
    <xf numFmtId="0" fontId="6" fillId="7" borderId="14" xfId="0" applyFont="1" applyFill="1" applyBorder="1" applyAlignment="1">
      <alignment horizontal="center" vertical="center"/>
    </xf>
    <xf numFmtId="0" fontId="6" fillId="7" borderId="13" xfId="0" applyFont="1" applyFill="1" applyBorder="1" applyAlignment="1">
      <alignment horizontal="center" vertical="center" wrapText="1"/>
    </xf>
    <xf numFmtId="0" fontId="6" fillId="7" borderId="11" xfId="0" applyFont="1" applyFill="1" applyBorder="1" applyAlignment="1">
      <alignment horizontal="center" vertical="center" wrapText="1"/>
    </xf>
    <xf numFmtId="178" fontId="0" fillId="0" borderId="15" xfId="0" applyNumberFormat="1" applyBorder="1" applyAlignment="1">
      <alignment horizontal="center" vertical="center"/>
    </xf>
    <xf numFmtId="178" fontId="2" fillId="0" borderId="7" xfId="1" applyNumberFormat="1" applyBorder="1" applyAlignment="1">
      <alignment horizontal="center"/>
    </xf>
    <xf numFmtId="178" fontId="0" fillId="6" borderId="13" xfId="0" applyNumberFormat="1" applyFill="1" applyBorder="1" applyAlignment="1">
      <alignment horizontal="center" vertical="center"/>
    </xf>
    <xf numFmtId="178" fontId="2" fillId="6" borderId="8" xfId="1" applyNumberFormat="1" applyFill="1" applyBorder="1" applyAlignment="1">
      <alignment horizontal="center"/>
    </xf>
    <xf numFmtId="0" fontId="4" fillId="0" borderId="15" xfId="0" applyFont="1" applyBorder="1" applyAlignment="1">
      <alignment horizontal="left" vertical="center"/>
    </xf>
    <xf numFmtId="0" fontId="4" fillId="0" borderId="6" xfId="0" applyFont="1" applyBorder="1" applyAlignment="1">
      <alignment horizontal="left" vertical="center"/>
    </xf>
    <xf numFmtId="176" fontId="0" fillId="0" borderId="10" xfId="0" applyNumberFormat="1" applyBorder="1" applyAlignment="1">
      <alignment horizontal="center" vertical="center"/>
    </xf>
    <xf numFmtId="180" fontId="0" fillId="0" borderId="10" xfId="0" applyNumberFormat="1" applyBorder="1" applyAlignment="1">
      <alignment horizontal="center" vertical="center"/>
    </xf>
    <xf numFmtId="0" fontId="4" fillId="2" borderId="12" xfId="0" applyFont="1" applyFill="1" applyBorder="1" applyAlignment="1">
      <alignment horizontal="left" vertical="center"/>
    </xf>
    <xf numFmtId="0" fontId="4" fillId="2" borderId="6" xfId="0" applyFont="1" applyFill="1" applyBorder="1" applyAlignment="1">
      <alignment horizontal="left" vertical="center"/>
    </xf>
    <xf numFmtId="176" fontId="0" fillId="2" borderId="10" xfId="0" applyNumberFormat="1" applyFill="1" applyBorder="1" applyAlignment="1">
      <alignment horizontal="center" vertical="center"/>
    </xf>
    <xf numFmtId="180" fontId="0" fillId="2" borderId="10" xfId="0" applyNumberFormat="1" applyFill="1" applyBorder="1" applyAlignment="1">
      <alignment horizontal="center" vertical="center"/>
    </xf>
    <xf numFmtId="0" fontId="4" fillId="0" borderId="12" xfId="0" applyFont="1" applyBorder="1" applyAlignment="1">
      <alignment horizontal="left" vertical="center"/>
    </xf>
    <xf numFmtId="0" fontId="4" fillId="2" borderId="13" xfId="0" applyFont="1" applyFill="1" applyBorder="1" applyAlignment="1">
      <alignment horizontal="left" vertical="center"/>
    </xf>
    <xf numFmtId="0" fontId="4" fillId="2" borderId="9" xfId="0" applyFont="1" applyFill="1" applyBorder="1" applyAlignment="1">
      <alignment horizontal="left" vertical="center"/>
    </xf>
    <xf numFmtId="176" fontId="0" fillId="2" borderId="11" xfId="0" applyNumberFormat="1" applyFill="1" applyBorder="1" applyAlignment="1">
      <alignment horizontal="center" vertical="center"/>
    </xf>
    <xf numFmtId="180" fontId="0" fillId="2" borderId="11" xfId="0" applyNumberFormat="1" applyFill="1" applyBorder="1" applyAlignment="1">
      <alignment horizontal="center" vertical="center"/>
    </xf>
    <xf numFmtId="0" fontId="4" fillId="0" borderId="4" xfId="0" applyFont="1" applyBorder="1">
      <alignment vertical="center"/>
    </xf>
    <xf numFmtId="1" fontId="0" fillId="0" borderId="7" xfId="0" applyNumberFormat="1" applyBorder="1" applyAlignment="1"/>
    <xf numFmtId="1" fontId="0" fillId="0" borderId="15" xfId="0" applyNumberFormat="1" applyBorder="1" applyAlignment="1"/>
    <xf numFmtId="1" fontId="0" fillId="0" borderId="12" xfId="0" applyNumberFormat="1" applyBorder="1" applyAlignment="1">
      <alignment horizontal="right"/>
    </xf>
    <xf numFmtId="1" fontId="0" fillId="0" borderId="6" xfId="0" applyNumberFormat="1" applyBorder="1">
      <alignment vertical="center"/>
    </xf>
    <xf numFmtId="0" fontId="4" fillId="5" borderId="6" xfId="0" applyFont="1" applyFill="1" applyBorder="1">
      <alignment vertical="center"/>
    </xf>
    <xf numFmtId="1" fontId="0" fillId="5" borderId="0" xfId="0" applyNumberFormat="1" applyFill="1" applyAlignment="1"/>
    <xf numFmtId="1" fontId="0" fillId="5" borderId="12" xfId="0" applyNumberFormat="1" applyFill="1" applyBorder="1" applyAlignment="1"/>
    <xf numFmtId="1" fontId="0" fillId="5" borderId="12" xfId="0" applyNumberFormat="1" applyFill="1" applyBorder="1" applyAlignment="1">
      <alignment horizontal="right"/>
    </xf>
    <xf numFmtId="1" fontId="0" fillId="5" borderId="6" xfId="0" applyNumberFormat="1" applyFill="1" applyBorder="1">
      <alignment vertical="center"/>
    </xf>
    <xf numFmtId="0" fontId="4" fillId="0" borderId="6" xfId="0" applyFont="1" applyBorder="1">
      <alignment vertical="center"/>
    </xf>
    <xf numFmtId="1" fontId="0" fillId="0" borderId="0" xfId="0" applyNumberFormat="1" applyAlignment="1"/>
    <xf numFmtId="1" fontId="0" fillId="0" borderId="12" xfId="0" applyNumberFormat="1" applyBorder="1" applyAlignment="1"/>
    <xf numFmtId="0" fontId="4" fillId="0" borderId="9" xfId="0" applyFont="1" applyBorder="1">
      <alignment vertical="center"/>
    </xf>
    <xf numFmtId="1" fontId="0" fillId="0" borderId="8" xfId="0" applyNumberFormat="1" applyBorder="1" applyAlignment="1"/>
    <xf numFmtId="1" fontId="0" fillId="0" borderId="13" xfId="0" applyNumberFormat="1" applyBorder="1" applyAlignment="1"/>
    <xf numFmtId="1" fontId="0" fillId="0" borderId="13" xfId="0" applyNumberFormat="1" applyBorder="1" applyAlignment="1">
      <alignment horizontal="right"/>
    </xf>
    <xf numFmtId="1" fontId="0" fillId="0" borderId="9" xfId="0" applyNumberFormat="1" applyBorder="1">
      <alignment vertical="center"/>
    </xf>
    <xf numFmtId="0" fontId="4" fillId="5" borderId="4" xfId="0" applyFont="1" applyFill="1" applyBorder="1">
      <alignment vertical="center"/>
    </xf>
    <xf numFmtId="1" fontId="0" fillId="5" borderId="7" xfId="0" applyNumberFormat="1" applyFill="1" applyBorder="1" applyAlignment="1"/>
    <xf numFmtId="1" fontId="0" fillId="5" borderId="15" xfId="0" applyNumberFormat="1" applyFill="1" applyBorder="1" applyAlignment="1"/>
    <xf numFmtId="1" fontId="0" fillId="5" borderId="4" xfId="0" applyNumberFormat="1" applyFill="1" applyBorder="1">
      <alignment vertical="center"/>
    </xf>
    <xf numFmtId="0" fontId="4" fillId="5" borderId="9" xfId="0" applyFont="1" applyFill="1" applyBorder="1">
      <alignment vertical="center"/>
    </xf>
    <xf numFmtId="1" fontId="0" fillId="5" borderId="8" xfId="0" applyNumberFormat="1" applyFill="1" applyBorder="1" applyAlignment="1"/>
    <xf numFmtId="1" fontId="0" fillId="5" borderId="13" xfId="0" applyNumberFormat="1" applyFill="1" applyBorder="1" applyAlignment="1"/>
    <xf numFmtId="1" fontId="0" fillId="5" borderId="9" xfId="0" applyNumberFormat="1" applyFill="1" applyBorder="1">
      <alignment vertical="center"/>
    </xf>
    <xf numFmtId="1" fontId="0" fillId="0" borderId="4" xfId="0" applyNumberFormat="1" applyBorder="1">
      <alignment vertical="center"/>
    </xf>
    <xf numFmtId="0" fontId="4" fillId="3" borderId="6" xfId="0" applyFont="1" applyFill="1" applyBorder="1">
      <alignment vertical="center"/>
    </xf>
    <xf numFmtId="1" fontId="0" fillId="3" borderId="0" xfId="0" applyNumberFormat="1" applyFill="1" applyAlignment="1"/>
    <xf numFmtId="1" fontId="0" fillId="3" borderId="12" xfId="0" applyNumberFormat="1" applyFill="1" applyBorder="1" applyAlignment="1"/>
    <xf numFmtId="1" fontId="0" fillId="3" borderId="6" xfId="0" applyNumberFormat="1" applyFill="1" applyBorder="1">
      <alignment vertical="center"/>
    </xf>
    <xf numFmtId="0" fontId="4" fillId="4" borderId="5"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2" borderId="14" xfId="0" applyFont="1" applyFill="1" applyBorder="1" applyAlignment="1">
      <alignment horizontal="center" vertical="center"/>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3" borderId="14"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179" fontId="0" fillId="0" borderId="12" xfId="0" applyNumberFormat="1" applyBorder="1" applyAlignment="1">
      <alignment horizontal="center" vertical="center"/>
    </xf>
    <xf numFmtId="179" fontId="0" fillId="0" borderId="13" xfId="0" applyNumberFormat="1" applyBorder="1" applyAlignment="1">
      <alignment horizontal="center" vertical="center"/>
    </xf>
    <xf numFmtId="179" fontId="0" fillId="0" borderId="15" xfId="0" applyNumberFormat="1" applyBorder="1" applyAlignment="1">
      <alignment horizontal="center" vertical="center"/>
    </xf>
    <xf numFmtId="180" fontId="0" fillId="0" borderId="14" xfId="0" applyNumberFormat="1" applyBorder="1" applyAlignment="1">
      <alignment horizontal="center" vertical="center"/>
    </xf>
    <xf numFmtId="180" fontId="0" fillId="0" borderId="4" xfId="0" applyNumberFormat="1" applyBorder="1" applyAlignment="1">
      <alignment horizontal="center" vertical="center"/>
    </xf>
    <xf numFmtId="180" fontId="0" fillId="2" borderId="10" xfId="0" applyNumberFormat="1" applyFill="1" applyBorder="1" applyAlignment="1">
      <alignment horizontal="center" vertical="center"/>
    </xf>
    <xf numFmtId="180" fontId="0" fillId="2" borderId="6" xfId="0" applyNumberFormat="1" applyFill="1" applyBorder="1" applyAlignment="1">
      <alignment horizontal="center" vertical="center"/>
    </xf>
    <xf numFmtId="180" fontId="0" fillId="0" borderId="10" xfId="0" applyNumberFormat="1" applyBorder="1" applyAlignment="1">
      <alignment horizontal="center" vertical="center"/>
    </xf>
    <xf numFmtId="180" fontId="0" fillId="0" borderId="6" xfId="0" applyNumberFormat="1" applyBorder="1" applyAlignment="1">
      <alignment horizontal="center" vertical="center"/>
    </xf>
    <xf numFmtId="180" fontId="0" fillId="2" borderId="11" xfId="0" applyNumberFormat="1" applyFill="1" applyBorder="1" applyAlignment="1">
      <alignment horizontal="center" vertical="center"/>
    </xf>
    <xf numFmtId="180" fontId="0" fillId="2" borderId="9" xfId="0" applyNumberFormat="1" applyFill="1" applyBorder="1" applyAlignment="1">
      <alignment horizontal="center" vertical="center"/>
    </xf>
    <xf numFmtId="0" fontId="4" fillId="0" borderId="15"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6" fillId="7" borderId="14"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11" xfId="0" applyFont="1" applyFill="1" applyBorder="1" applyAlignment="1">
      <alignment horizontal="center" vertical="center" wrapText="1"/>
    </xf>
    <xf numFmtId="0" fontId="6" fillId="7" borderId="6" xfId="0" applyFont="1" applyFill="1" applyBorder="1" applyAlignment="1">
      <alignment horizontal="center" vertical="center" wrapText="1"/>
    </xf>
    <xf numFmtId="0" fontId="5" fillId="7" borderId="14" xfId="0" applyFont="1" applyFill="1" applyBorder="1" applyAlignment="1">
      <alignment horizontal="center" vertical="center"/>
    </xf>
    <xf numFmtId="0" fontId="5" fillId="7" borderId="7"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11" xfId="0" applyFont="1" applyFill="1" applyBorder="1" applyAlignment="1">
      <alignment horizontal="center" vertical="center"/>
    </xf>
    <xf numFmtId="0" fontId="5" fillId="7" borderId="8" xfId="0" applyFont="1" applyFill="1" applyBorder="1" applyAlignment="1">
      <alignment horizontal="center" vertical="center"/>
    </xf>
    <xf numFmtId="0" fontId="5" fillId="7" borderId="9" xfId="0" applyFont="1" applyFill="1" applyBorder="1" applyAlignment="1">
      <alignment horizontal="center" vertical="center"/>
    </xf>
    <xf numFmtId="178" fontId="2" fillId="0" borderId="15" xfId="1" applyNumberFormat="1" applyBorder="1" applyAlignment="1">
      <alignment horizontal="center"/>
    </xf>
    <xf numFmtId="178" fontId="2" fillId="6" borderId="11" xfId="1" applyNumberFormat="1" applyFill="1" applyBorder="1" applyAlignment="1">
      <alignment horizontal="center"/>
    </xf>
    <xf numFmtId="178" fontId="2" fillId="6" borderId="9" xfId="1" applyNumberFormat="1" applyFill="1" applyBorder="1" applyAlignment="1">
      <alignment horizontal="center"/>
    </xf>
    <xf numFmtId="178" fontId="2" fillId="0" borderId="4" xfId="1" applyNumberFormat="1" applyBorder="1" applyAlignment="1">
      <alignment horizontal="center"/>
    </xf>
    <xf numFmtId="178" fontId="2" fillId="6" borderId="8" xfId="1" applyNumberFormat="1" applyFill="1" applyBorder="1" applyAlignment="1">
      <alignment horizontal="center"/>
    </xf>
    <xf numFmtId="0" fontId="4" fillId="6" borderId="14" xfId="0" applyFont="1" applyFill="1" applyBorder="1" applyAlignment="1">
      <alignment horizontal="center" vertical="center"/>
    </xf>
    <xf numFmtId="0" fontId="4" fillId="6" borderId="11" xfId="0" applyFont="1" applyFill="1" applyBorder="1" applyAlignment="1">
      <alignment horizontal="center" vertical="center"/>
    </xf>
    <xf numFmtId="0" fontId="4" fillId="0" borderId="14" xfId="0" applyFont="1" applyBorder="1" applyAlignment="1">
      <alignment horizontal="center" vertical="center"/>
    </xf>
    <xf numFmtId="0" fontId="4" fillId="0" borderId="7" xfId="0" applyFont="1" applyBorder="1" applyAlignment="1">
      <alignment horizontal="center" vertical="center"/>
    </xf>
    <xf numFmtId="0" fontId="4" fillId="6" borderId="8" xfId="0" applyFont="1" applyFill="1" applyBorder="1" applyAlignment="1">
      <alignment horizontal="center" vertical="center"/>
    </xf>
    <xf numFmtId="1" fontId="0" fillId="0" borderId="15" xfId="0" applyNumberFormat="1" applyBorder="1" applyAlignment="1">
      <alignment horizontal="center" vertical="center"/>
    </xf>
    <xf numFmtId="1" fontId="0" fillId="0" borderId="12" xfId="0" applyNumberFormat="1" applyBorder="1" applyAlignment="1">
      <alignment horizontal="center" vertical="center"/>
    </xf>
    <xf numFmtId="1" fontId="0" fillId="0" borderId="13"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0" fillId="0" borderId="14" xfId="0" applyBorder="1" applyAlignment="1">
      <alignment horizontal="center" vertical="center"/>
    </xf>
    <xf numFmtId="0" fontId="2" fillId="0" borderId="15" xfId="1" applyBorder="1" applyAlignment="1">
      <alignment horizontal="center"/>
    </xf>
    <xf numFmtId="0" fontId="2" fillId="0" borderId="4" xfId="1" applyBorder="1" applyAlignment="1">
      <alignment horizontal="center"/>
    </xf>
    <xf numFmtId="0" fontId="2" fillId="0" borderId="0" xfId="1" applyAlignment="1">
      <alignment horizontal="center"/>
    </xf>
    <xf numFmtId="0" fontId="2" fillId="0" borderId="6" xfId="1" applyBorder="1" applyAlignment="1">
      <alignment horizontal="center"/>
    </xf>
  </cellXfs>
  <cellStyles count="2">
    <cellStyle name="標準" xfId="0" builtinId="0"/>
    <cellStyle name="標準 2" xfId="1" xr:uid="{70DD43AA-AD5B-4D12-80B7-1D771529C2C7}"/>
  </cellStyles>
  <dxfs count="29">
    <dxf>
      <fill>
        <patternFill>
          <bgColor theme="0"/>
        </patternFill>
      </fill>
    </dxf>
    <dxf>
      <fill>
        <patternFill>
          <bgColor theme="9" tint="0.79998168889431442"/>
        </patternFill>
      </fill>
    </dxf>
    <dxf>
      <fill>
        <patternFill>
          <bgColor theme="8" tint="0.39994506668294322"/>
        </patternFill>
      </fill>
    </dxf>
    <dxf>
      <fill>
        <patternFill>
          <bgColor theme="0"/>
        </patternFill>
      </fill>
    </dxf>
    <dxf>
      <fill>
        <patternFill>
          <bgColor theme="8" tint="0.79998168889431442"/>
        </patternFill>
      </fill>
    </dxf>
    <dxf>
      <fill>
        <patternFill>
          <bgColor theme="8"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ill>
        <patternFill>
          <bgColor theme="8" tint="0.79998168889431442"/>
        </patternFill>
      </fill>
    </dxf>
    <dxf>
      <fill>
        <patternFill>
          <bgColor theme="0"/>
        </patternFill>
      </fill>
    </dxf>
    <dxf>
      <fill>
        <patternFill>
          <bgColor theme="8" tint="0.79998168889431442"/>
        </patternFill>
      </fill>
    </dxf>
    <dxf>
      <fill>
        <patternFill>
          <bgColor theme="0"/>
        </patternFill>
      </fill>
    </dxf>
    <dxf>
      <fill>
        <patternFill>
          <bgColor theme="7" tint="0.79998168889431442"/>
        </patternFill>
      </fill>
    </dxf>
    <dxf>
      <fill>
        <patternFill>
          <bgColor theme="0"/>
        </patternFill>
      </fill>
    </dxf>
    <dxf>
      <fill>
        <patternFill>
          <bgColor theme="9" tint="0.79998168889431442"/>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colors>
    <mruColors>
      <color rgb="FFB0C4DE"/>
      <color rgb="FFB8F17F"/>
      <color rgb="FFF2E492"/>
      <color rgb="FFF19D2D"/>
      <color rgb="FF7F7F7F"/>
      <color rgb="FFFFE4B5"/>
      <color rgb="FFCC6600"/>
      <color rgb="FF71B9E5"/>
      <color rgb="FFFFA07A"/>
      <color rgb="FF608F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グラフ作成用!$B$2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グラフ作成用!$B$3:$B$7</c:f>
              <c:numCache>
                <c:formatCode>General</c:formatCode>
                <c:ptCount val="5"/>
                <c:pt idx="0">
                  <c:v>4.6214429510245836</c:v>
                </c:pt>
                <c:pt idx="1">
                  <c:v>4.1996589281993275</c:v>
                </c:pt>
                <c:pt idx="2">
                  <c:v>4.8144440050376272</c:v>
                </c:pt>
                <c:pt idx="3">
                  <c:v>4.8144440050376272</c:v>
                </c:pt>
                <c:pt idx="4">
                  <c:v>4.8144440050376272</c:v>
                </c:pt>
              </c:numCache>
            </c:numRef>
          </c:val>
          <c:extLst>
            <c:ext xmlns:c16="http://schemas.microsoft.com/office/drawing/2014/chart" uri="{C3380CC4-5D6E-409C-BE32-E72D297353CC}">
              <c16:uniqueId val="{0000000E-113C-4D59-B6F3-A7658654C16C}"/>
            </c:ext>
          </c:extLst>
        </c:ser>
        <c:ser>
          <c:idx val="1"/>
          <c:order val="1"/>
          <c:tx>
            <c:strRef>
              <c:f>グラフ作成用!$C$2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113C-4D59-B6F3-A7658654C16C}"/>
            </c:ext>
          </c:extLst>
        </c:ser>
        <c:ser>
          <c:idx val="2"/>
          <c:order val="2"/>
          <c:tx>
            <c:strRef>
              <c:f>グラフ作成用!$D$2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グラフ作成用!$D$3:$D$7</c:f>
              <c:numCache>
                <c:formatCode>General</c:formatCode>
                <c:ptCount val="5"/>
                <c:pt idx="0">
                  <c:v>6.3598072392570062</c:v>
                </c:pt>
                <c:pt idx="1">
                  <c:v>4.5301466613559338</c:v>
                </c:pt>
                <c:pt idx="2">
                  <c:v>4.9538030997262732</c:v>
                </c:pt>
                <c:pt idx="3">
                  <c:v>4.9538030997262732</c:v>
                </c:pt>
                <c:pt idx="4">
                  <c:v>4.9538030997262732</c:v>
                </c:pt>
              </c:numCache>
            </c:numRef>
          </c:val>
          <c:extLst>
            <c:ext xmlns:c16="http://schemas.microsoft.com/office/drawing/2014/chart" uri="{C3380CC4-5D6E-409C-BE32-E72D297353CC}">
              <c16:uniqueId val="{00000012-113C-4D59-B6F3-A7658654C16C}"/>
            </c:ext>
          </c:extLst>
        </c:ser>
        <c:ser>
          <c:idx val="3"/>
          <c:order val="3"/>
          <c:tx>
            <c:strRef>
              <c:f>グラフ作成用!$E$2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113C-4D59-B6F3-A7658654C16C}"/>
            </c:ext>
          </c:extLst>
        </c:ser>
        <c:ser>
          <c:idx val="4"/>
          <c:order val="4"/>
          <c:tx>
            <c:strRef>
              <c:f>グラフ作成用!$F$2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グラフ作成用!$F$3:$F$7</c:f>
              <c:numCache>
                <c:formatCode>General</c:formatCode>
                <c:ptCount val="5"/>
                <c:pt idx="0">
                  <c:v>3.5416367594791192</c:v>
                </c:pt>
                <c:pt idx="1">
                  <c:v>3.9173540691601554</c:v>
                </c:pt>
                <c:pt idx="2">
                  <c:v>4.4011061489618228</c:v>
                </c:pt>
                <c:pt idx="3">
                  <c:v>4.4011061489618228</c:v>
                </c:pt>
                <c:pt idx="4">
                  <c:v>4.4011061489618228</c:v>
                </c:pt>
              </c:numCache>
            </c:numRef>
          </c:val>
          <c:extLst>
            <c:ext xmlns:c16="http://schemas.microsoft.com/office/drawing/2014/chart" uri="{C3380CC4-5D6E-409C-BE32-E72D297353CC}">
              <c16:uniqueId val="{00000016-113C-4D59-B6F3-A7658654C16C}"/>
            </c:ext>
          </c:extLst>
        </c:ser>
        <c:ser>
          <c:idx val="5"/>
          <c:order val="5"/>
          <c:tx>
            <c:strRef>
              <c:f>グラフ作成用!$G$2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113C-4D59-B6F3-A7658654C16C}"/>
            </c:ext>
          </c:extLst>
        </c:ser>
        <c:ser>
          <c:idx val="6"/>
          <c:order val="6"/>
          <c:tx>
            <c:strRef>
              <c:f>グラフ作成用!$H$2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グラフ作成用!$H$3:$H$7</c:f>
              <c:numCache>
                <c:formatCode>General</c:formatCode>
                <c:ptCount val="5"/>
                <c:pt idx="0">
                  <c:v>3.1921672047082059</c:v>
                </c:pt>
                <c:pt idx="1">
                  <c:v>0.43282370168859208</c:v>
                </c:pt>
                <c:pt idx="2">
                  <c:v>0.49446607899092915</c:v>
                </c:pt>
                <c:pt idx="3">
                  <c:v>0.49446607899092915</c:v>
                </c:pt>
                <c:pt idx="4">
                  <c:v>0.49446607899092915</c:v>
                </c:pt>
              </c:numCache>
            </c:numRef>
          </c:val>
          <c:extLst>
            <c:ext xmlns:c16="http://schemas.microsoft.com/office/drawing/2014/chart" uri="{C3380CC4-5D6E-409C-BE32-E72D297353CC}">
              <c16:uniqueId val="{0000001A-113C-4D59-B6F3-A7658654C16C}"/>
            </c:ext>
          </c:extLst>
        </c:ser>
        <c:ser>
          <c:idx val="7"/>
          <c:order val="7"/>
          <c:tx>
            <c:strRef>
              <c:f>グラフ作成用!$I$2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グラフ作成用!$I$3:$I$7</c:f>
              <c:numCache>
                <c:formatCode>General</c:formatCode>
                <c:ptCount val="5"/>
                <c:pt idx="0">
                  <c:v>0.37536473688953492</c:v>
                </c:pt>
                <c:pt idx="1">
                  <c:v>0.61623070139794456</c:v>
                </c:pt>
                <c:pt idx="2">
                  <c:v>0.71841657269937254</c:v>
                </c:pt>
                <c:pt idx="3">
                  <c:v>0.71841657269937254</c:v>
                </c:pt>
                <c:pt idx="4">
                  <c:v>0.71841657269937254</c:v>
                </c:pt>
              </c:numCache>
            </c:numRef>
          </c:val>
          <c:extLst>
            <c:ext xmlns:c16="http://schemas.microsoft.com/office/drawing/2014/chart" uri="{C3380CC4-5D6E-409C-BE32-E72D297353CC}">
              <c16:uniqueId val="{0000001C-113C-4D59-B6F3-A7658654C16C}"/>
            </c:ext>
          </c:extLst>
        </c:ser>
        <c:ser>
          <c:idx val="8"/>
          <c:order val="8"/>
          <c:tx>
            <c:strRef>
              <c:f>グラフ作成用!$J$2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113C-4D59-B6F3-A7658654C16C}"/>
            </c:ext>
          </c:extLst>
        </c:ser>
        <c:ser>
          <c:idx val="9"/>
          <c:order val="9"/>
          <c:tx>
            <c:strRef>
              <c:f>グラフ作成用!$K$2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グラフ作成用!$K$3:$K$7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113C-4D59-B6F3-A7658654C16C}"/>
            </c:ext>
          </c:extLst>
        </c:ser>
        <c:ser>
          <c:idx val="10"/>
          <c:order val="10"/>
          <c:tx>
            <c:strRef>
              <c:f>グラフ作成用!$L$2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22-113C-4D59-B6F3-A7658654C16C}"/>
            </c:ext>
          </c:extLst>
        </c:ser>
        <c:ser>
          <c:idx val="11"/>
          <c:order val="11"/>
          <c:tx>
            <c:strRef>
              <c:f>グラフ作成用!$M$2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グラフ作成用!$M$3:$M$7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113C-4D59-B6F3-A7658654C16C}"/>
            </c:ext>
          </c:extLst>
        </c:ser>
        <c:ser>
          <c:idx val="12"/>
          <c:order val="12"/>
          <c:tx>
            <c:strRef>
              <c:f>グラフ作成用!$N$2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グラフ作成用!$N$3:$N$7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113C-4D59-B6F3-A7658654C16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輸入依存度</a:t>
            </a:r>
          </a:p>
        </c:rich>
      </c:tx>
      <c:overlay val="0"/>
      <c:spPr>
        <a:noFill/>
        <a:ln>
          <a:noFill/>
        </a:ln>
        <a:effectLst/>
      </c:spPr>
    </c:title>
    <c:autoTitleDeleted val="0"/>
    <c:plotArea>
      <c:layout/>
      <c:lineChart>
        <c:grouping val="standard"/>
        <c:varyColors val="0"/>
        <c:ser>
          <c:idx val="0"/>
          <c:order val="0"/>
          <c:tx>
            <c:strRef>
              <c:f>グラフ作成用!$B$24</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グラフ作成用!$B$25:$B$29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5-0259-4A38-BD6C-0BA7249B57DC}"/>
            </c:ext>
          </c:extLst>
        </c:ser>
        <c:ser>
          <c:idx val="1"/>
          <c:order val="1"/>
          <c:tx>
            <c:strRef>
              <c:f>グラフ作成用!$C$24</c:f>
              <c:strCache>
                <c:ptCount val="1"/>
                <c:pt idx="0">
                  <c:v>シナリオ1</c:v>
                </c:pt>
              </c:strCache>
            </c:strRef>
          </c:tx>
          <c:spPr>
            <a:ln w="28575" cap="rnd">
              <a:solidFill>
                <a:schemeClr val="accent1"/>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グラフ作成用!$C$25:$C$29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7-0259-4A38-BD6C-0BA7249B57DC}"/>
            </c:ext>
          </c:extLst>
        </c:ser>
        <c:ser>
          <c:idx val="2"/>
          <c:order val="2"/>
          <c:tx>
            <c:strRef>
              <c:f>グラフ作成用!$D$24</c:f>
              <c:strCache>
                <c:ptCount val="1"/>
                <c:pt idx="0">
                  <c:v>シナリオ2</c:v>
                </c:pt>
              </c:strCache>
            </c:strRef>
          </c:tx>
          <c:spPr>
            <a:ln w="28575" cap="rnd">
              <a:solidFill>
                <a:schemeClr val="accent2"/>
              </a:solidFill>
              <a:round/>
            </a:ln>
            <a:effectLst/>
          </c:spPr>
          <c:marker>
            <c:symbol val="none"/>
          </c:marker>
          <c:cat>
            <c:numRef>
              <c:f>グラフ作成用!$A$25:$A$29</c:f>
              <c:numCache>
                <c:formatCode>General</c:formatCode>
                <c:ptCount val="5"/>
                <c:pt idx="0">
                  <c:v>2010</c:v>
                </c:pt>
                <c:pt idx="1">
                  <c:v>2020</c:v>
                </c:pt>
                <c:pt idx="2">
                  <c:v>2030</c:v>
                </c:pt>
                <c:pt idx="3">
                  <c:v>2040</c:v>
                </c:pt>
                <c:pt idx="4">
                  <c:v>2050</c:v>
                </c:pt>
              </c:numCache>
            </c:numRef>
          </c:cat>
          <c:val>
            <c:numRef>
              <c:f>グラフ作成用!$D$25:$D$29</c:f>
              <c:numCache>
                <c:formatCode>General</c:formatCode>
                <c:ptCount val="5"/>
                <c:pt idx="0">
                  <c:v>78.415161398242631</c:v>
                </c:pt>
                <c:pt idx="1">
                  <c:v>87.696446220417343</c:v>
                </c:pt>
                <c:pt idx="2">
                  <c:v>87.818187725973928</c:v>
                </c:pt>
                <c:pt idx="3">
                  <c:v>87.991282939933384</c:v>
                </c:pt>
                <c:pt idx="4">
                  <c:v>88.141303878119331</c:v>
                </c:pt>
              </c:numCache>
            </c:numRef>
          </c:val>
          <c:smooth val="0"/>
          <c:extLst>
            <c:ext xmlns:c16="http://schemas.microsoft.com/office/drawing/2014/chart" uri="{C3380CC4-5D6E-409C-BE32-E72D297353CC}">
              <c16:uniqueId val="{00000019-0259-4A38-BD6C-0BA7249B57DC}"/>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kern="1200" spc="0" baseline="0">
                    <a:solidFill>
                      <a:sysClr val="windowText" lastClr="000000">
                        <a:lumMod val="65000"/>
                        <a:lumOff val="35000"/>
                      </a:sysClr>
                    </a:solidFill>
                  </a:rPr>
                  <a:t>輸入依存度</a:t>
                </a:r>
                <a:r>
                  <a:rPr lang="ja-JP" altLang="en-US" sz="1000" b="0" i="0" u="none" strike="noStrike" kern="1200" spc="0" baseline="0">
                    <a:solidFill>
                      <a:sysClr val="windowText" lastClr="000000">
                        <a:lumMod val="65000"/>
                        <a:lumOff val="35000"/>
                      </a:sysClr>
                    </a:solidFill>
                    <a:latin typeface="+mn-lt"/>
                  </a:rPr>
                  <a:t>（</a:t>
                </a:r>
                <a:r>
                  <a:rPr lang="en-US" altLang="ja-JP" sz="1000" b="0" i="0" u="none" strike="noStrike" kern="1200" spc="0" baseline="0">
                    <a:solidFill>
                      <a:sysClr val="windowText" lastClr="000000">
                        <a:lumMod val="65000"/>
                        <a:lumOff val="35000"/>
                      </a:sysClr>
                    </a:solidFill>
                    <a:latin typeface="+mn-lt"/>
                  </a:rPr>
                  <a:t>%</a:t>
                </a:r>
                <a:r>
                  <a:rPr lang="ja-JP" altLang="en-US" sz="1000" b="0" i="0" u="none" strike="noStrike" kern="1200" spc="0" baseline="0">
                    <a:solidFill>
                      <a:sysClr val="windowText" lastClr="000000">
                        <a:lumMod val="65000"/>
                        <a:lumOff val="35000"/>
                      </a:sysClr>
                    </a:solidFill>
                    <a:latin typeface="+mn-lt"/>
                  </a:rPr>
                  <a:t>）</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発電コスト</a:t>
            </a:r>
            <a:r>
              <a:rPr lang="en-US" altLang="ja-JP" b="1" baseline="30000"/>
              <a:t>5</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グラフ作成用!$B$17</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グラフ作成用!$B$18:$B$22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0-084B-44C7-A4FC-CF72C69D8C4B}"/>
            </c:ext>
          </c:extLst>
        </c:ser>
        <c:ser>
          <c:idx val="1"/>
          <c:order val="1"/>
          <c:tx>
            <c:strRef>
              <c:f>グラフ作成用!$C$17</c:f>
              <c:strCache>
                <c:ptCount val="1"/>
                <c:pt idx="0">
                  <c:v>シナリオ1</c:v>
                </c:pt>
              </c:strCache>
            </c:strRef>
          </c:tx>
          <c:spPr>
            <a:ln w="28575" cap="rnd">
              <a:solidFill>
                <a:schemeClr val="accent1"/>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グラフ作成用!$C$18:$C$22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1-084B-44C7-A4FC-CF72C69D8C4B}"/>
            </c:ext>
          </c:extLst>
        </c:ser>
        <c:ser>
          <c:idx val="2"/>
          <c:order val="2"/>
          <c:tx>
            <c:strRef>
              <c:f>グラフ作成用!$D$17</c:f>
              <c:strCache>
                <c:ptCount val="1"/>
                <c:pt idx="0">
                  <c:v>シナリオ2</c:v>
                </c:pt>
              </c:strCache>
            </c:strRef>
          </c:tx>
          <c:spPr>
            <a:ln w="28575" cap="rnd">
              <a:solidFill>
                <a:schemeClr val="accent2"/>
              </a:solidFill>
              <a:round/>
            </a:ln>
            <a:effectLst/>
          </c:spPr>
          <c:marker>
            <c:symbol val="none"/>
          </c:marker>
          <c:cat>
            <c:numRef>
              <c:f>グラフ作成用!$A$18:$A$22</c:f>
              <c:numCache>
                <c:formatCode>General</c:formatCode>
                <c:ptCount val="5"/>
                <c:pt idx="0">
                  <c:v>2010</c:v>
                </c:pt>
                <c:pt idx="1">
                  <c:v>2020</c:v>
                </c:pt>
                <c:pt idx="2">
                  <c:v>2030</c:v>
                </c:pt>
                <c:pt idx="3">
                  <c:v>2040</c:v>
                </c:pt>
                <c:pt idx="4">
                  <c:v>2050</c:v>
                </c:pt>
              </c:numCache>
            </c:numRef>
          </c:cat>
          <c:val>
            <c:numRef>
              <c:f>グラフ作成用!$D$18:$D$22</c:f>
              <c:numCache>
                <c:formatCode>General</c:formatCode>
                <c:ptCount val="5"/>
                <c:pt idx="0">
                  <c:v>10.202671385469241</c:v>
                </c:pt>
                <c:pt idx="1">
                  <c:v>10.093993459056732</c:v>
                </c:pt>
                <c:pt idx="2">
                  <c:v>10.108792247987818</c:v>
                </c:pt>
                <c:pt idx="3">
                  <c:v>10.123591036918908</c:v>
                </c:pt>
                <c:pt idx="4">
                  <c:v>10.138389825849998</c:v>
                </c:pt>
              </c:numCache>
            </c:numRef>
          </c:val>
          <c:smooth val="0"/>
          <c:extLst>
            <c:ext xmlns:c16="http://schemas.microsoft.com/office/drawing/2014/chart" uri="{C3380CC4-5D6E-409C-BE32-E72D297353CC}">
              <c16:uniqueId val="{00000002-084B-44C7-A4FC-CF72C69D8C4B}"/>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ja-JP" altLang="en-US" sz="1000" b="0" i="0" u="none" strike="noStrike" baseline="0">
                    <a:effectLst/>
                  </a:rPr>
                  <a:t>均等化発電原価</a:t>
                </a:r>
                <a:r>
                  <a:rPr lang="ja-JP" altLang="en-US" sz="1000" b="0" i="0" u="none" strike="noStrike" kern="1200" baseline="0">
                    <a:solidFill>
                      <a:sysClr val="windowText" lastClr="000000"/>
                    </a:solidFill>
                    <a:latin typeface="+mn-ea"/>
                    <a:ea typeface="+mn-ea"/>
                  </a:rPr>
                  <a:t>（円</a:t>
                </a:r>
                <a:r>
                  <a:rPr lang="en-US" altLang="ja-JP" sz="1000" b="0" i="0" u="none" strike="noStrike" kern="1200" baseline="0">
                    <a:solidFill>
                      <a:sysClr val="windowText" lastClr="000000"/>
                    </a:solidFill>
                    <a:latin typeface="+mn-lt"/>
                    <a:ea typeface="+mn-ea"/>
                  </a:rPr>
                  <a:t>/kWh</a:t>
                </a:r>
                <a:r>
                  <a:rPr lang="ja-JP" altLang="en-US" sz="1000" b="0" i="0" u="none" strike="noStrike" kern="1200" baseline="0">
                    <a:solidFill>
                      <a:sysClr val="windowText" lastClr="000000"/>
                    </a:solidFill>
                    <a:latin typeface="+mn-ea"/>
                    <a:ea typeface="+mn-ea"/>
                  </a:rPr>
                  <a:t>）</a:t>
                </a:r>
                <a:endParaRPr lang="ja-JP" altLang="en-US" b="0">
                  <a:latin typeface="+mn-ea"/>
                  <a:ea typeface="+mn-ea"/>
                </a:endParaRP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家計のエネルギー関連支出</a:t>
            </a:r>
            <a:r>
              <a:rPr lang="en-US" altLang="ja-JP" b="1" baseline="30000"/>
              <a:t>6</a:t>
            </a:r>
            <a:endParaRPr lang="ja-JP" altLang="en-US" b="1" baseline="30000"/>
          </a:p>
        </c:rich>
      </c:tx>
      <c:overlay val="0"/>
      <c:spPr>
        <a:noFill/>
        <a:ln>
          <a:noFill/>
        </a:ln>
        <a:effectLst/>
      </c:spPr>
    </c:title>
    <c:autoTitleDeleted val="0"/>
    <c:plotArea>
      <c:layout/>
      <c:lineChart>
        <c:grouping val="standard"/>
        <c:varyColors val="0"/>
        <c:ser>
          <c:idx val="0"/>
          <c:order val="0"/>
          <c:tx>
            <c:strRef>
              <c:f>グラフ作成用!$B$31</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グラフ作成用!$B$32:$B$36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5-65BB-4D91-8326-EFEDF3061BE2}"/>
            </c:ext>
          </c:extLst>
        </c:ser>
        <c:ser>
          <c:idx val="1"/>
          <c:order val="1"/>
          <c:tx>
            <c:strRef>
              <c:f>グラフ作成用!$C$31</c:f>
              <c:strCache>
                <c:ptCount val="1"/>
                <c:pt idx="0">
                  <c:v>シナリオ1</c:v>
                </c:pt>
              </c:strCache>
            </c:strRef>
          </c:tx>
          <c:spPr>
            <a:ln w="28575" cap="rnd">
              <a:solidFill>
                <a:schemeClr val="accent1"/>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グラフ作成用!$C$32:$C$36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7-65BB-4D91-8326-EFEDF3061BE2}"/>
            </c:ext>
          </c:extLst>
        </c:ser>
        <c:ser>
          <c:idx val="2"/>
          <c:order val="2"/>
          <c:tx>
            <c:strRef>
              <c:f>グラフ作成用!$D$31</c:f>
              <c:strCache>
                <c:ptCount val="1"/>
                <c:pt idx="0">
                  <c:v>シナリオ2</c:v>
                </c:pt>
              </c:strCache>
            </c:strRef>
          </c:tx>
          <c:spPr>
            <a:ln w="28575" cap="rnd">
              <a:solidFill>
                <a:schemeClr val="accent2"/>
              </a:solidFill>
              <a:round/>
            </a:ln>
            <a:effectLst/>
          </c:spPr>
          <c:marker>
            <c:symbol val="none"/>
          </c:marker>
          <c:cat>
            <c:numRef>
              <c:f>グラフ作成用!$A$32:$A$36</c:f>
              <c:numCache>
                <c:formatCode>General</c:formatCode>
                <c:ptCount val="5"/>
                <c:pt idx="0">
                  <c:v>2010</c:v>
                </c:pt>
                <c:pt idx="1">
                  <c:v>2020</c:v>
                </c:pt>
                <c:pt idx="2">
                  <c:v>2030</c:v>
                </c:pt>
                <c:pt idx="3">
                  <c:v>2040</c:v>
                </c:pt>
                <c:pt idx="4">
                  <c:v>2050</c:v>
                </c:pt>
              </c:numCache>
            </c:numRef>
          </c:cat>
          <c:val>
            <c:numRef>
              <c:f>グラフ作成用!$D$32:$D$36</c:f>
              <c:numCache>
                <c:formatCode>General</c:formatCode>
                <c:ptCount val="5"/>
                <c:pt idx="0">
                  <c:v>70.929391695956568</c:v>
                </c:pt>
                <c:pt idx="1">
                  <c:v>76.3870734590121</c:v>
                </c:pt>
                <c:pt idx="2">
                  <c:v>76.475990160001643</c:v>
                </c:pt>
                <c:pt idx="3">
                  <c:v>76.564977227166807</c:v>
                </c:pt>
                <c:pt idx="4">
                  <c:v>76.654034660507619</c:v>
                </c:pt>
              </c:numCache>
            </c:numRef>
          </c:val>
          <c:smooth val="0"/>
          <c:extLst>
            <c:ext xmlns:c16="http://schemas.microsoft.com/office/drawing/2014/chart" uri="{C3380CC4-5D6E-409C-BE32-E72D297353CC}">
              <c16:uniqueId val="{00000009-65BB-4D91-8326-EFEDF3061BE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a:lstStyle/>
              <a:p>
                <a:pPr>
                  <a:defRPr sz="1000"/>
                </a:pPr>
                <a:r>
                  <a:rPr lang="ja-JP" altLang="en-US" sz="1000" b="0" i="0" u="none" strike="noStrike" kern="1200" baseline="0">
                    <a:solidFill>
                      <a:sysClr val="windowText" lastClr="000000"/>
                    </a:solidFill>
                  </a:rPr>
                  <a:t>エネルギー関連支出額（千円</a:t>
                </a:r>
                <a:r>
                  <a:rPr lang="en-US" altLang="ja-JP" sz="1000" b="0" i="0" u="none" strike="noStrike" kern="1200" baseline="0">
                    <a:solidFill>
                      <a:sysClr val="windowText" lastClr="000000"/>
                    </a:solidFill>
                  </a:rPr>
                  <a:t>/</a:t>
                </a:r>
                <a:r>
                  <a:rPr lang="ja-JP" altLang="en-US" sz="1000" b="0" i="0" u="none" strike="noStrike" kern="1200" baseline="0">
                    <a:solidFill>
                      <a:sysClr val="windowText" lastClr="000000"/>
                    </a:solidFill>
                  </a:rPr>
                  <a:t>人・年）</a:t>
                </a:r>
                <a:endParaRPr lang="ja-JP" altLang="en-US" sz="1000" b="0"/>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一次エネルギー供給</a:t>
            </a:r>
          </a:p>
        </c:rich>
      </c:tx>
      <c:overlay val="0"/>
      <c:spPr>
        <a:noFill/>
        <a:ln>
          <a:noFill/>
        </a:ln>
        <a:effectLst/>
      </c:spPr>
    </c:title>
    <c:autoTitleDeleted val="0"/>
    <c:plotArea>
      <c:layout/>
      <c:barChart>
        <c:barDir val="col"/>
        <c:grouping val="stacked"/>
        <c:varyColors val="0"/>
        <c:ser>
          <c:idx val="0"/>
          <c:order val="0"/>
          <c:tx>
            <c:strRef>
              <c:f>スライド作成用!$B$2</c:f>
              <c:strCache>
                <c:ptCount val="1"/>
                <c:pt idx="0">
                  <c:v>石炭</c:v>
                </c:pt>
              </c:strCache>
            </c:strRef>
          </c:tx>
          <c:spPr>
            <a:solidFill>
              <a:srgbClr val="7F7F7F"/>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スライド作成用!$B$3:$B$7</c:f>
              <c:numCache>
                <c:formatCode>General</c:formatCode>
                <c:ptCount val="5"/>
                <c:pt idx="0">
                  <c:v>4.6214429510245836</c:v>
                </c:pt>
                <c:pt idx="1">
                  <c:v>4.1996589281993275</c:v>
                </c:pt>
                <c:pt idx="2">
                  <c:v>4.805558553177983</c:v>
                </c:pt>
                <c:pt idx="3">
                  <c:v>4.8144440050376272</c:v>
                </c:pt>
                <c:pt idx="4">
                  <c:v>4.8144440050376272</c:v>
                </c:pt>
              </c:numCache>
            </c:numRef>
          </c:val>
          <c:extLst>
            <c:ext xmlns:c16="http://schemas.microsoft.com/office/drawing/2014/chart" uri="{C3380CC4-5D6E-409C-BE32-E72D297353CC}">
              <c16:uniqueId val="{00000000-E529-431C-86F4-01A939DEFC2C}"/>
            </c:ext>
          </c:extLst>
        </c:ser>
        <c:ser>
          <c:idx val="1"/>
          <c:order val="1"/>
          <c:tx>
            <c:strRef>
              <c:f>スライド作成用!$C$2</c:f>
              <c:strCache>
                <c:ptCount val="1"/>
                <c:pt idx="0">
                  <c:v>石炭CCS</c:v>
                </c:pt>
              </c:strCache>
            </c:strRef>
          </c:tx>
          <c:spPr>
            <a:solidFill>
              <a:srgbClr val="404040"/>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スライド作成用!$C$3:$C$7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E529-431C-86F4-01A939DEFC2C}"/>
            </c:ext>
          </c:extLst>
        </c:ser>
        <c:ser>
          <c:idx val="2"/>
          <c:order val="2"/>
          <c:tx>
            <c:strRef>
              <c:f>スライド作成用!$D$2</c:f>
              <c:strCache>
                <c:ptCount val="1"/>
                <c:pt idx="0">
                  <c:v>石油</c:v>
                </c:pt>
              </c:strCache>
            </c:strRef>
          </c:tx>
          <c:spPr>
            <a:solidFill>
              <a:srgbClr val="F19D2D"/>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スライド作成用!$D$3:$D$7</c:f>
              <c:numCache>
                <c:formatCode>General</c:formatCode>
                <c:ptCount val="5"/>
                <c:pt idx="0">
                  <c:v>6.3598072392570062</c:v>
                </c:pt>
                <c:pt idx="1">
                  <c:v>4.5301466613559338</c:v>
                </c:pt>
                <c:pt idx="2">
                  <c:v>4.4424687694952762</c:v>
                </c:pt>
                <c:pt idx="3">
                  <c:v>4.9538030997262732</c:v>
                </c:pt>
                <c:pt idx="4">
                  <c:v>4.9538030997262732</c:v>
                </c:pt>
              </c:numCache>
            </c:numRef>
          </c:val>
          <c:extLst>
            <c:ext xmlns:c16="http://schemas.microsoft.com/office/drawing/2014/chart" uri="{C3380CC4-5D6E-409C-BE32-E72D297353CC}">
              <c16:uniqueId val="{00000002-E529-431C-86F4-01A939DEFC2C}"/>
            </c:ext>
          </c:extLst>
        </c:ser>
        <c:ser>
          <c:idx val="3"/>
          <c:order val="3"/>
          <c:tx>
            <c:strRef>
              <c:f>スライド作成用!$E$2</c:f>
              <c:strCache>
                <c:ptCount val="1"/>
                <c:pt idx="0">
                  <c:v>石油CCS</c:v>
                </c:pt>
              </c:strCache>
            </c:strRef>
          </c:tx>
          <c:spPr>
            <a:solidFill>
              <a:srgbClr val="90570A"/>
            </a:solidFill>
            <a:ln>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スライド作成用!$E$3:$E$7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E529-431C-86F4-01A939DEFC2C}"/>
            </c:ext>
          </c:extLst>
        </c:ser>
        <c:ser>
          <c:idx val="4"/>
          <c:order val="4"/>
          <c:tx>
            <c:strRef>
              <c:f>スライド作成用!$F$2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スライド作成用!$F$3:$F$7</c:f>
              <c:numCache>
                <c:formatCode>General</c:formatCode>
                <c:ptCount val="5"/>
                <c:pt idx="0">
                  <c:v>3.5416367594791192</c:v>
                </c:pt>
                <c:pt idx="1">
                  <c:v>3.9173540691601554</c:v>
                </c:pt>
                <c:pt idx="2">
                  <c:v>4.3920663592286848</c:v>
                </c:pt>
                <c:pt idx="3">
                  <c:v>4.4011061489618228</c:v>
                </c:pt>
                <c:pt idx="4">
                  <c:v>4.4011061489618228</c:v>
                </c:pt>
              </c:numCache>
            </c:numRef>
          </c:val>
          <c:extLst>
            <c:ext xmlns:c16="http://schemas.microsoft.com/office/drawing/2014/chart" uri="{C3380CC4-5D6E-409C-BE32-E72D297353CC}">
              <c16:uniqueId val="{00000004-E529-431C-86F4-01A939DEFC2C}"/>
            </c:ext>
          </c:extLst>
        </c:ser>
        <c:ser>
          <c:idx val="5"/>
          <c:order val="5"/>
          <c:tx>
            <c:strRef>
              <c:f>スライド作成用!$G$2</c:f>
              <c:strCache>
                <c:ptCount val="1"/>
                <c:pt idx="0">
                  <c:v>天然ガスCCS</c:v>
                </c:pt>
              </c:strCache>
            </c:strRef>
          </c:tx>
          <c:spPr>
            <a:solidFill>
              <a:srgbClr val="CDC51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スライド作成用!$G$3:$G$7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E529-431C-86F4-01A939DEFC2C}"/>
            </c:ext>
          </c:extLst>
        </c:ser>
        <c:ser>
          <c:idx val="6"/>
          <c:order val="6"/>
          <c:tx>
            <c:strRef>
              <c:f>スライド作成用!$H$2</c:f>
              <c:strCache>
                <c:ptCount val="1"/>
                <c:pt idx="0">
                  <c:v>原子力</c:v>
                </c:pt>
              </c:strCache>
            </c:strRef>
          </c:tx>
          <c:spPr>
            <a:solidFill>
              <a:srgbClr val="FFE4B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スライド作成用!$H$3:$H$7</c:f>
              <c:numCache>
                <c:formatCode>General</c:formatCode>
                <c:ptCount val="5"/>
                <c:pt idx="0">
                  <c:v>3.1921672047082059</c:v>
                </c:pt>
                <c:pt idx="1">
                  <c:v>0.43282370168859208</c:v>
                </c:pt>
                <c:pt idx="2">
                  <c:v>0.49304162727540435</c:v>
                </c:pt>
                <c:pt idx="3">
                  <c:v>0.49446607899092915</c:v>
                </c:pt>
                <c:pt idx="4">
                  <c:v>0.49446607899092915</c:v>
                </c:pt>
              </c:numCache>
            </c:numRef>
          </c:val>
          <c:extLst>
            <c:ext xmlns:c16="http://schemas.microsoft.com/office/drawing/2014/chart" uri="{C3380CC4-5D6E-409C-BE32-E72D297353CC}">
              <c16:uniqueId val="{00000006-E529-431C-86F4-01A939DEFC2C}"/>
            </c:ext>
          </c:extLst>
        </c:ser>
        <c:ser>
          <c:idx val="7"/>
          <c:order val="7"/>
          <c:tx>
            <c:strRef>
              <c:f>スライド作成用!$I$2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スライド作成用!$I$3:$I$7</c:f>
              <c:numCache>
                <c:formatCode>General</c:formatCode>
                <c:ptCount val="5"/>
                <c:pt idx="0">
                  <c:v>0.37536473688953492</c:v>
                </c:pt>
                <c:pt idx="1">
                  <c:v>0.61623070139794456</c:v>
                </c:pt>
                <c:pt idx="2">
                  <c:v>0.71182067507746649</c:v>
                </c:pt>
                <c:pt idx="3">
                  <c:v>0.71841657269937254</c:v>
                </c:pt>
                <c:pt idx="4">
                  <c:v>0.71841657269937254</c:v>
                </c:pt>
              </c:numCache>
            </c:numRef>
          </c:val>
          <c:extLst>
            <c:ext xmlns:c16="http://schemas.microsoft.com/office/drawing/2014/chart" uri="{C3380CC4-5D6E-409C-BE32-E72D297353CC}">
              <c16:uniqueId val="{00000007-E529-431C-86F4-01A939DEFC2C}"/>
            </c:ext>
          </c:extLst>
        </c:ser>
        <c:ser>
          <c:idx val="8"/>
          <c:order val="8"/>
          <c:tx>
            <c:strRef>
              <c:f>スライド作成用!$J$2</c:f>
              <c:strCache>
                <c:ptCount val="1"/>
                <c:pt idx="0">
                  <c:v>バイオマスCCS</c:v>
                </c:pt>
              </c:strCache>
            </c:strRef>
          </c:tx>
          <c:spPr>
            <a:solidFill>
              <a:srgbClr val="608F13"/>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スライド作成用!$J$3:$J$7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E529-431C-86F4-01A939DEFC2C}"/>
            </c:ext>
          </c:extLst>
        </c:ser>
        <c:ser>
          <c:idx val="9"/>
          <c:order val="9"/>
          <c:tx>
            <c:strRef>
              <c:f>スライド作成用!$K$2</c:f>
              <c:strCache>
                <c:ptCount val="1"/>
                <c:pt idx="0">
                  <c:v>水力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スライド作成用!$K$3:$K$7</c:f>
              <c:numCache>
                <c:formatCode>General</c:formatCode>
                <c:ptCount val="5"/>
                <c:pt idx="0">
                  <c:v>0.30626996453873956</c:v>
                </c:pt>
                <c:pt idx="1">
                  <c:v>0.29046623042581166</c:v>
                </c:pt>
                <c:pt idx="2">
                  <c:v>0.32540747400176678</c:v>
                </c:pt>
                <c:pt idx="3">
                  <c:v>0.32634761213401314</c:v>
                </c:pt>
                <c:pt idx="4">
                  <c:v>0.32634761213401314</c:v>
                </c:pt>
              </c:numCache>
            </c:numRef>
          </c:val>
          <c:extLst>
            <c:ext xmlns:c16="http://schemas.microsoft.com/office/drawing/2014/chart" uri="{C3380CC4-5D6E-409C-BE32-E72D297353CC}">
              <c16:uniqueId val="{00000009-E529-431C-86F4-01A939DEFC2C}"/>
            </c:ext>
          </c:extLst>
        </c:ser>
        <c:ser>
          <c:idx val="10"/>
          <c:order val="10"/>
          <c:tx>
            <c:strRef>
              <c:f>スライド作成用!$L$2</c:f>
              <c:strCache>
                <c:ptCount val="1"/>
                <c:pt idx="0">
                  <c:v>地熱</c:v>
                </c:pt>
              </c:strCache>
            </c:strRef>
          </c:tx>
          <c:spPr>
            <a:solidFill>
              <a:srgbClr val="CC6600"/>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スライド作成用!$L$3:$L$7</c:f>
              <c:numCache>
                <c:formatCode>General</c:formatCode>
                <c:ptCount val="5"/>
                <c:pt idx="0">
                  <c:v>9.619362132052052E-2</c:v>
                </c:pt>
                <c:pt idx="1">
                  <c:v>0.11027890434022726</c:v>
                </c:pt>
                <c:pt idx="2">
                  <c:v>0</c:v>
                </c:pt>
                <c:pt idx="3">
                  <c:v>0</c:v>
                </c:pt>
                <c:pt idx="4">
                  <c:v>0</c:v>
                </c:pt>
              </c:numCache>
            </c:numRef>
          </c:val>
          <c:extLst>
            <c:ext xmlns:c16="http://schemas.microsoft.com/office/drawing/2014/chart" uri="{C3380CC4-5D6E-409C-BE32-E72D297353CC}">
              <c16:uniqueId val="{0000000A-E529-431C-86F4-01A939DEFC2C}"/>
            </c:ext>
          </c:extLst>
        </c:ser>
        <c:ser>
          <c:idx val="11"/>
          <c:order val="11"/>
          <c:tx>
            <c:strRef>
              <c:f>スライド作成用!$M$2</c:f>
              <c:strCache>
                <c:ptCount val="1"/>
                <c:pt idx="0">
                  <c:v>風力</c:v>
                </c:pt>
              </c:strCache>
            </c:strRef>
          </c:tx>
          <c:spPr>
            <a:solidFill>
              <a:srgbClr val="71B9E5"/>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スライド作成用!$M$3:$M$7</c:f>
              <c:numCache>
                <c:formatCode>General</c:formatCode>
                <c:ptCount val="5"/>
                <c:pt idx="0">
                  <c:v>1.4677567751641748E-2</c:v>
                </c:pt>
                <c:pt idx="1">
                  <c:v>3.3061556548524024E-2</c:v>
                </c:pt>
                <c:pt idx="2">
                  <c:v>4.0675934250220827E-2</c:v>
                </c:pt>
                <c:pt idx="3">
                  <c:v>4.0793451516751629E-2</c:v>
                </c:pt>
                <c:pt idx="4">
                  <c:v>4.0793451516751629E-2</c:v>
                </c:pt>
              </c:numCache>
            </c:numRef>
          </c:val>
          <c:extLst>
            <c:ext xmlns:c16="http://schemas.microsoft.com/office/drawing/2014/chart" uri="{C3380CC4-5D6E-409C-BE32-E72D297353CC}">
              <c16:uniqueId val="{0000000B-E529-431C-86F4-01A939DEFC2C}"/>
            </c:ext>
          </c:extLst>
        </c:ser>
        <c:ser>
          <c:idx val="12"/>
          <c:order val="12"/>
          <c:tx>
            <c:strRef>
              <c:f>スライド作成用!$N$2</c:f>
              <c:strCache>
                <c:ptCount val="1"/>
                <c:pt idx="0">
                  <c:v>太陽光</c:v>
                </c:pt>
              </c:strCache>
            </c:strRef>
          </c:tx>
          <c:spPr>
            <a:solidFill>
              <a:srgbClr val="FFA07A"/>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スライド作成用!$N$3:$N$7</c:f>
              <c:numCache>
                <c:formatCode>General</c:formatCode>
                <c:ptCount val="5"/>
                <c:pt idx="0">
                  <c:v>1.2948860195235742E-2</c:v>
                </c:pt>
                <c:pt idx="1">
                  <c:v>0.29149825225787274</c:v>
                </c:pt>
                <c:pt idx="2">
                  <c:v>0.32540747400176678</c:v>
                </c:pt>
                <c:pt idx="3">
                  <c:v>0.32634761213401314</c:v>
                </c:pt>
                <c:pt idx="4">
                  <c:v>0.32634761213401314</c:v>
                </c:pt>
              </c:numCache>
            </c:numRef>
          </c:val>
          <c:extLst>
            <c:ext xmlns:c16="http://schemas.microsoft.com/office/drawing/2014/chart" uri="{C3380CC4-5D6E-409C-BE32-E72D297353CC}">
              <c16:uniqueId val="{0000000C-E529-431C-86F4-01A939DEFC2C}"/>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一次エネルギー供給量（</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defRPr/>
            </a:pPr>
            <a:r>
              <a:rPr lang="ja-JP"/>
              <a:t>一次エネルギー供給</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01-7135-4B8F-9A71-E9728D458F93}"/>
              </c:ext>
            </c:extLst>
          </c:dPt>
          <c:dPt>
            <c:idx val="1"/>
            <c:bubble3D val="0"/>
            <c:spPr>
              <a:solidFill>
                <a:srgbClr val="F19D2D"/>
              </a:solidFill>
              <a:ln>
                <a:noFill/>
              </a:ln>
              <a:effectLst/>
            </c:spPr>
            <c:extLst>
              <c:ext xmlns:c16="http://schemas.microsoft.com/office/drawing/2014/chart" uri="{C3380CC4-5D6E-409C-BE32-E72D297353CC}">
                <c16:uniqueId val="{00000005-7135-4B8F-9A71-E9728D458F93}"/>
              </c:ext>
            </c:extLst>
          </c:dPt>
          <c:dPt>
            <c:idx val="2"/>
            <c:bubble3D val="0"/>
            <c:spPr>
              <a:solidFill>
                <a:srgbClr val="F2E492"/>
              </a:solidFill>
              <a:ln>
                <a:noFill/>
              </a:ln>
              <a:effectLst/>
            </c:spPr>
            <c:extLst>
              <c:ext xmlns:c16="http://schemas.microsoft.com/office/drawing/2014/chart" uri="{C3380CC4-5D6E-409C-BE32-E72D297353CC}">
                <c16:uniqueId val="{00000009-7135-4B8F-9A71-E9728D458F93}"/>
              </c:ext>
            </c:extLst>
          </c:dPt>
          <c:dPt>
            <c:idx val="3"/>
            <c:bubble3D val="0"/>
            <c:spPr>
              <a:solidFill>
                <a:srgbClr val="FFE4B5"/>
              </a:solidFill>
              <a:ln>
                <a:noFill/>
              </a:ln>
              <a:effectLst/>
            </c:spPr>
            <c:extLst>
              <c:ext xmlns:c16="http://schemas.microsoft.com/office/drawing/2014/chart" uri="{C3380CC4-5D6E-409C-BE32-E72D297353CC}">
                <c16:uniqueId val="{0000000D-7135-4B8F-9A71-E9728D458F93}"/>
              </c:ext>
            </c:extLst>
          </c:dPt>
          <c:dPt>
            <c:idx val="4"/>
            <c:bubble3D val="0"/>
            <c:spPr>
              <a:solidFill>
                <a:srgbClr val="B8F17F"/>
              </a:solidFill>
              <a:ln>
                <a:noFill/>
              </a:ln>
              <a:effectLst/>
            </c:spPr>
            <c:extLst>
              <c:ext xmlns:c16="http://schemas.microsoft.com/office/drawing/2014/chart" uri="{C3380CC4-5D6E-409C-BE32-E72D297353CC}">
                <c16:uniqueId val="{0000000F-7135-4B8F-9A71-E9728D458F93}"/>
              </c:ext>
            </c:extLst>
          </c:dPt>
          <c:dPt>
            <c:idx val="5"/>
            <c:bubble3D val="0"/>
            <c:spPr>
              <a:solidFill>
                <a:srgbClr val="B0C4DE"/>
              </a:solidFill>
              <a:ln>
                <a:noFill/>
              </a:ln>
              <a:effectLst/>
            </c:spPr>
            <c:extLst>
              <c:ext xmlns:c16="http://schemas.microsoft.com/office/drawing/2014/chart" uri="{C3380CC4-5D6E-409C-BE32-E72D297353CC}">
                <c16:uniqueId val="{00000013-7135-4B8F-9A71-E9728D458F93}"/>
              </c:ext>
            </c:extLst>
          </c:dPt>
          <c:dPt>
            <c:idx val="6"/>
            <c:bubble3D val="0"/>
            <c:spPr>
              <a:solidFill>
                <a:srgbClr val="CC6600"/>
              </a:solidFill>
              <a:ln>
                <a:noFill/>
              </a:ln>
              <a:effectLst/>
            </c:spPr>
            <c:extLst>
              <c:ext xmlns:c16="http://schemas.microsoft.com/office/drawing/2014/chart" uri="{C3380CC4-5D6E-409C-BE32-E72D297353CC}">
                <c16:uniqueId val="{00000015-7135-4B8F-9A71-E9728D458F93}"/>
              </c:ext>
            </c:extLst>
          </c:dPt>
          <c:dPt>
            <c:idx val="7"/>
            <c:bubble3D val="0"/>
            <c:spPr>
              <a:solidFill>
                <a:srgbClr val="71B9E5"/>
              </a:solidFill>
              <a:ln>
                <a:noFill/>
              </a:ln>
              <a:effectLst/>
            </c:spPr>
            <c:extLst>
              <c:ext xmlns:c16="http://schemas.microsoft.com/office/drawing/2014/chart" uri="{C3380CC4-5D6E-409C-BE32-E72D297353CC}">
                <c16:uniqueId val="{00000017-7135-4B8F-9A71-E9728D458F93}"/>
              </c:ext>
            </c:extLst>
          </c:dPt>
          <c:dPt>
            <c:idx val="8"/>
            <c:bubble3D val="0"/>
            <c:spPr>
              <a:solidFill>
                <a:srgbClr val="FFA07A"/>
              </a:solidFill>
              <a:ln>
                <a:noFill/>
              </a:ln>
              <a:effectLst/>
            </c:spPr>
            <c:extLst>
              <c:ext xmlns:c16="http://schemas.microsoft.com/office/drawing/2014/chart" uri="{C3380CC4-5D6E-409C-BE32-E72D297353CC}">
                <c16:uniqueId val="{00000019-7135-4B8F-9A71-E9728D458F93}"/>
              </c:ext>
            </c:extLst>
          </c:dPt>
          <c:cat>
            <c:strRef>
              <c:extLst>
                <c:ext xmlns:c15="http://schemas.microsoft.com/office/drawing/2012/chart" uri="{02D57815-91ED-43cb-92C2-25804820EDAC}">
                  <c15:fullRef>
                    <c15:sqref>グラフ作成用!$B$2:$N$2</c15:sqref>
                  </c15:fullRef>
                </c:ext>
              </c:extLst>
              <c:f>(グラフ作成用!$B$2,グラフ作成用!$D$2,グラフ作成用!$F$2,グラフ作成用!$H$2:$I$2,グラフ作成用!$K$2:$N$2)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グラフ作成用!$B$4:$N$4</c15:sqref>
                  </c15:fullRef>
                </c:ext>
              </c:extLst>
              <c:f>(グラフ作成用!$B$4,グラフ作成用!$D$4,グラフ作成用!$F$4,グラフ作成用!$H$4:$I$4,グラフ作成用!$K$4:$N$4)</c:f>
              <c:numCache>
                <c:formatCode>General</c:formatCode>
                <c:ptCount val="9"/>
                <c:pt idx="0">
                  <c:v>4.1996589281993275</c:v>
                </c:pt>
                <c:pt idx="1">
                  <c:v>4.5301466613559338</c:v>
                </c:pt>
                <c:pt idx="2">
                  <c:v>3.9173540691601554</c:v>
                </c:pt>
                <c:pt idx="3">
                  <c:v>0.43282370168859208</c:v>
                </c:pt>
                <c:pt idx="4">
                  <c:v>0.61623070139794456</c:v>
                </c:pt>
                <c:pt idx="5">
                  <c:v>0.29046623042581166</c:v>
                </c:pt>
                <c:pt idx="6">
                  <c:v>0.11027890434022726</c:v>
                </c:pt>
                <c:pt idx="7">
                  <c:v>3.3061556548524024E-2</c:v>
                </c:pt>
                <c:pt idx="8">
                  <c:v>0.29149825225787274</c:v>
                </c:pt>
              </c:numCache>
            </c:numRef>
          </c:val>
          <c:extLst>
            <c:ext xmlns:c15="http://schemas.microsoft.com/office/drawing/2012/chart" uri="{02D57815-91ED-43cb-92C2-25804820EDAC}">
              <c15:categoryFilterExceptions>
                <c15:categoryFilterException>
                  <c15:sqref>グラフ作成用!$C$4</c15:sqref>
                  <c15:spPr xmlns:c15="http://schemas.microsoft.com/office/drawing/2012/chart">
                    <a:solidFill>
                      <a:srgbClr val="404040"/>
                    </a:solidFill>
                    <a:ln>
                      <a:noFill/>
                    </a:ln>
                    <a:effectLst/>
                  </c15:spPr>
                </c15:categoryFilterException>
                <c15:categoryFilterException>
                  <c15:sqref>グラフ作成用!$E$4</c15:sqref>
                  <c15:spPr xmlns:c15="http://schemas.microsoft.com/office/drawing/2012/chart">
                    <a:solidFill>
                      <a:srgbClr val="90570A"/>
                    </a:solidFill>
                    <a:ln>
                      <a:noFill/>
                    </a:ln>
                    <a:effectLst/>
                  </c15:spPr>
                </c15:categoryFilterException>
                <c15:categoryFilterException>
                  <c15:sqref>グラフ作成用!$G$4</c15:sqref>
                  <c15:spPr xmlns:c15="http://schemas.microsoft.com/office/drawing/2012/chart">
                    <a:solidFill>
                      <a:srgbClr val="CDC51D"/>
                    </a:solidFill>
                    <a:ln>
                      <a:noFill/>
                    </a:ln>
                    <a:effectLst/>
                  </c15:spPr>
                </c15:categoryFilterException>
                <c15:categoryFilterException>
                  <c15:sqref>グラフ作成用!$J$4</c15:sqref>
                  <c15:spPr xmlns:c15="http://schemas.microsoft.com/office/drawing/2012/chart">
                    <a:solidFill>
                      <a:srgbClr val="608F13"/>
                    </a:solidFill>
                    <a:ln>
                      <a:noFill/>
                    </a:ln>
                    <a:effectLst/>
                  </c15:spPr>
                </c15:categoryFilterException>
              </c15:categoryFilterExceptions>
            </c:ext>
            <c:ext xmlns:c16="http://schemas.microsoft.com/office/drawing/2014/chart" uri="{C3380CC4-5D6E-409C-BE32-E72D297353CC}">
              <c16:uniqueId val="{0000001A-7135-4B8F-9A71-E9728D458F93}"/>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50000"/>
                      <a:lumOff val="50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1C-7135-4B8F-9A71-E9728D458F93}"/>
                    </c:ext>
                  </c:extLst>
                </c:dPt>
                <c:dPt>
                  <c:idx val="1"/>
                  <c:bubble3D val="0"/>
                  <c:spPr>
                    <a:solidFill>
                      <a:srgbClr val="F19D2D"/>
                    </a:solidFill>
                    <a:ln>
                      <a:noFill/>
                    </a:ln>
                    <a:effectLst/>
                  </c:spPr>
                  <c:extLst>
                    <c:ext xmlns:c16="http://schemas.microsoft.com/office/drawing/2014/chart" uri="{C3380CC4-5D6E-409C-BE32-E72D297353CC}">
                      <c16:uniqueId val="{00000020-7135-4B8F-9A71-E9728D458F93}"/>
                    </c:ext>
                  </c:extLst>
                </c:dPt>
                <c:dPt>
                  <c:idx val="2"/>
                  <c:bubble3D val="0"/>
                  <c:spPr>
                    <a:solidFill>
                      <a:srgbClr val="F2E492"/>
                    </a:solidFill>
                    <a:ln>
                      <a:noFill/>
                    </a:ln>
                    <a:effectLst/>
                  </c:spPr>
                  <c:extLst>
                    <c:ext xmlns:c16="http://schemas.microsoft.com/office/drawing/2014/chart" uri="{C3380CC4-5D6E-409C-BE32-E72D297353CC}">
                      <c16:uniqueId val="{00000024-7135-4B8F-9A71-E9728D458F93}"/>
                    </c:ext>
                  </c:extLst>
                </c:dPt>
                <c:dPt>
                  <c:idx val="3"/>
                  <c:bubble3D val="0"/>
                  <c:spPr>
                    <a:solidFill>
                      <a:srgbClr val="FFE4B5"/>
                    </a:solidFill>
                    <a:ln>
                      <a:noFill/>
                    </a:ln>
                    <a:effectLst/>
                  </c:spPr>
                  <c:extLst>
                    <c:ext xmlns:c16="http://schemas.microsoft.com/office/drawing/2014/chart" uri="{C3380CC4-5D6E-409C-BE32-E72D297353CC}">
                      <c16:uniqueId val="{00000028-7135-4B8F-9A71-E9728D458F93}"/>
                    </c:ext>
                  </c:extLst>
                </c:dPt>
                <c:cat>
                  <c:strRef>
                    <c:extLst>
                      <c:ex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グラフ作成用!$B$3:$N$3</c15:sqref>
                        </c15:fullRef>
                        <c15:formulaRef>
                          <c15:sqref>(グラフ作成用!$B$3,グラフ作成用!$D$3,グラフ作成用!$F$3,グラフ作成用!$H$3:$I$3,グラフ作成用!$K$3:$N$3)</c15:sqref>
                        </c15:formulaRef>
                      </c:ext>
                    </c:extLst>
                    <c:numCache>
                      <c:formatCode>General</c:formatCode>
                      <c:ptCount val="9"/>
                      <c:pt idx="0">
                        <c:v>4.6214429510245836</c:v>
                      </c:pt>
                      <c:pt idx="1">
                        <c:v>6.3598072392570062</c:v>
                      </c:pt>
                      <c:pt idx="2">
                        <c:v>3.5416367594791192</c:v>
                      </c:pt>
                      <c:pt idx="3">
                        <c:v>3.1921672047082059</c:v>
                      </c:pt>
                      <c:pt idx="4">
                        <c:v>0.37536473688953492</c:v>
                      </c:pt>
                      <c:pt idx="5">
                        <c:v>0.30626996453873956</c:v>
                      </c:pt>
                      <c:pt idx="6">
                        <c:v>9.619362132052052E-2</c:v>
                      </c:pt>
                      <c:pt idx="7">
                        <c:v>1.4677567751641748E-2</c:v>
                      </c:pt>
                      <c:pt idx="8">
                        <c:v>1.2948860195235742E-2</c:v>
                      </c:pt>
                    </c:numCache>
                  </c:numRef>
                </c:val>
                <c:extLst>
                  <c:ext uri="{02D57815-91ED-43cb-92C2-25804820EDAC}">
                    <c15:categoryFilterExceptions>
                      <c15:categoryFilterException>
                        <c15:sqref>グラフ作成用!$C$3</c15:sqref>
                        <c15:spPr xmlns:c15="http://schemas.microsoft.com/office/drawing/2012/chart">
                          <a:solidFill>
                            <a:srgbClr val="404040"/>
                          </a:solidFill>
                          <a:ln>
                            <a:solidFill>
                              <a:srgbClr val="404040"/>
                            </a:solidFill>
                          </a:ln>
                          <a:effectLst/>
                        </c15:spPr>
                      </c15:categoryFilterException>
                      <c15:categoryFilterException>
                        <c15:sqref>グラフ作成用!$E$3</c15:sqref>
                        <c15:spPr xmlns:c15="http://schemas.microsoft.com/office/drawing/2012/chart">
                          <a:solidFill>
                            <a:srgbClr val="90570A"/>
                          </a:solidFill>
                          <a:ln>
                            <a:noFill/>
                          </a:ln>
                          <a:effectLst/>
                        </c15:spPr>
                      </c15:categoryFilterException>
                      <c15:categoryFilterException>
                        <c15:sqref>グラフ作成用!$G$3</c15:sqref>
                        <c15:spPr xmlns:c15="http://schemas.microsoft.com/office/drawing/2012/chart">
                          <a:solidFill>
                            <a:srgbClr val="CDC51D"/>
                          </a:solidFill>
                          <a:ln>
                            <a:noFill/>
                          </a:ln>
                          <a:effectLst/>
                        </c15:spPr>
                      </c15:categoryFilterException>
                    </c15:categoryFilterExceptions>
                  </c:ext>
                  <c:ext xmlns:c16="http://schemas.microsoft.com/office/drawing/2014/chart" uri="{C3380CC4-5D6E-409C-BE32-E72D297353CC}">
                    <c16:uniqueId val="{00000029-7135-4B8F-9A71-E9728D458F93}"/>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rgbClr val="F19D2D"/>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グラフ作成用!$B$5:$N$5</c15:sqref>
                        </c15:fullRef>
                        <c15:formulaRef>
                          <c15:sqref>(グラフ作成用!$B$5,グラフ作成用!$D$5,グラフ作成用!$F$5,グラフ作成用!$H$5:$I$5,グラフ作成用!$K$5:$N$5)</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A-7135-4B8F-9A71-E9728D458F93}"/>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spPr>
                  <a:solidFill>
                    <a:srgbClr val="90570A"/>
                  </a:solidFill>
                  <a:ln>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グラフ作成用!$B$6:$N$6</c15:sqref>
                        </c15:fullRef>
                        <c15:formulaRef>
                          <c15:sqref>(グラフ作成用!$B$6,グラフ作成用!$D$6,グラフ作成用!$F$6,グラフ作成用!$H$6:$I$6,グラフ作成用!$K$6:$N$6)</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B-7135-4B8F-9A71-E9728D458F93}"/>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spPr>
                  <a:solidFill>
                    <a:srgbClr val="F2E492"/>
                  </a:solidFill>
                  <a:ln w="25400">
                    <a:noFill/>
                  </a:ln>
                  <a:effectLst/>
                </c:spPr>
                <c:cat>
                  <c:strRef>
                    <c:extLst>
                      <c:ext xmlns:c15="http://schemas.microsoft.com/office/drawing/2012/chart" uri="{02D57815-91ED-43cb-92C2-25804820EDAC}">
                        <c15:fullRef>
                          <c15:sqref>グラフ作成用!$B$2:$N$2</c15:sqref>
                        </c15:fullRef>
                        <c15:formulaRef>
                          <c15:sqref>(グラフ作成用!$B$2,グラフ作成用!$D$2,グラフ作成用!$F$2,グラフ作成用!$H$2:$I$2,グラフ作成用!$K$2:$N$2)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グラフ作成用!$B$7:$N$7</c15:sqref>
                        </c15:fullRef>
                        <c15:formulaRef>
                          <c15:sqref>(グラフ作成用!$B$7,グラフ作成用!$D$7,グラフ作成用!$F$7,グラフ作成用!$H$7:$I$7,グラフ作成用!$K$7:$N$7)</c15:sqref>
                        </c15:formulaRef>
                      </c:ext>
                    </c:extLst>
                    <c:numCache>
                      <c:formatCode>General</c:formatCode>
                      <c:ptCount val="9"/>
                      <c:pt idx="0">
                        <c:v>4.8144440050376272</c:v>
                      </c:pt>
                      <c:pt idx="1">
                        <c:v>4.9538030997262732</c:v>
                      </c:pt>
                      <c:pt idx="2">
                        <c:v>4.4011061489618228</c:v>
                      </c:pt>
                      <c:pt idx="3">
                        <c:v>0.49446607899092915</c:v>
                      </c:pt>
                      <c:pt idx="4">
                        <c:v>0.71841657269937254</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2C-7135-4B8F-9A71-E9728D458F93}"/>
                  </c:ext>
                </c:extLst>
              </c15:ser>
            </c15:filteredPieSeries>
          </c:ext>
        </c:extLst>
      </c:doughnutChart>
    </c:plotArea>
    <c:legend>
      <c:legendPos val="b"/>
      <c:legendEntry>
        <c:idx val="1"/>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legendEntry>
        <c:idx val="2"/>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Entry>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0-1582-47F0-9FA2-B8D66A92592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582-47F0-9FA2-B8D66A92592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02-1582-47F0-9FA2-B8D66A92592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3-1582-47F0-9FA2-B8D66A92592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04-1582-47F0-9FA2-B8D66A92592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5-1582-47F0-9FA2-B8D66A92592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06-1582-47F0-9FA2-B8D66A92592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07-1582-47F0-9FA2-B8D66A92592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8-1582-47F0-9FA2-B8D66A92592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09-1582-47F0-9FA2-B8D66A92592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0A-1582-47F0-9FA2-B8D66A92592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0B-1582-47F0-9FA2-B8D66A92592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0C-1582-47F0-9FA2-B8D66A92592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rtl="0">
              <a:defRPr lang="ja-JP" sz="1400" b="1" i="0" u="none" strike="noStrike" kern="1200" spc="0" baseline="0">
                <a:solidFill>
                  <a:sysClr val="windowText" lastClr="000000">
                    <a:lumMod val="65000"/>
                    <a:lumOff val="35000"/>
                  </a:sysClr>
                </a:solidFill>
                <a:latin typeface="+mn-lt"/>
                <a:ea typeface="+mn-ea"/>
                <a:cs typeface="+mn-cs"/>
              </a:defRPr>
            </a:pPr>
            <a:r>
              <a:rPr lang="ja-JP" sz="1400" b="1" i="0" u="none" strike="noStrike" kern="1200" spc="0" baseline="0">
                <a:solidFill>
                  <a:sysClr val="windowText" lastClr="000000">
                    <a:lumMod val="65000"/>
                    <a:lumOff val="35000"/>
                  </a:sysClr>
                </a:solidFill>
                <a:latin typeface="+mn-lt"/>
                <a:ea typeface="+mn-ea"/>
                <a:cs typeface="+mn-cs"/>
              </a:rPr>
              <a:t>発電電力量</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spPr>
            <a:solidFill>
              <a:schemeClr val="tx1">
                <a:lumMod val="75000"/>
                <a:lumOff val="25000"/>
              </a:schemeClr>
            </a:solidFill>
            <a:ln>
              <a:noFill/>
            </a:ln>
            <a:effectLst/>
          </c:spPr>
          <c:dPt>
            <c:idx val="0"/>
            <c:bubble3D val="0"/>
            <c:spPr>
              <a:solidFill>
                <a:srgbClr val="7F7F7F"/>
              </a:solidFill>
              <a:ln>
                <a:noFill/>
              </a:ln>
              <a:effectLst/>
            </c:spPr>
            <c:extLst>
              <c:ext xmlns:c16="http://schemas.microsoft.com/office/drawing/2014/chart" uri="{C3380CC4-5D6E-409C-BE32-E72D297353CC}">
                <c16:uniqueId val="{000000CF-113F-433E-BC49-E52D2239D8B2}"/>
              </c:ext>
            </c:extLst>
          </c:dPt>
          <c:dPt>
            <c:idx val="1"/>
            <c:bubble3D val="0"/>
            <c:spPr>
              <a:solidFill>
                <a:srgbClr val="F19D2D"/>
              </a:solidFill>
              <a:ln>
                <a:noFill/>
              </a:ln>
              <a:effectLst/>
            </c:spPr>
            <c:extLst>
              <c:ext xmlns:c16="http://schemas.microsoft.com/office/drawing/2014/chart" uri="{C3380CC4-5D6E-409C-BE32-E72D297353CC}">
                <c16:uniqueId val="{000000CE-113F-433E-BC49-E52D2239D8B2}"/>
              </c:ext>
            </c:extLst>
          </c:dPt>
          <c:dPt>
            <c:idx val="2"/>
            <c:bubble3D val="0"/>
            <c:spPr>
              <a:solidFill>
                <a:srgbClr val="F2E492"/>
              </a:solidFill>
              <a:ln>
                <a:noFill/>
              </a:ln>
              <a:effectLst/>
            </c:spPr>
            <c:extLst>
              <c:ext xmlns:c16="http://schemas.microsoft.com/office/drawing/2014/chart" uri="{C3380CC4-5D6E-409C-BE32-E72D297353CC}">
                <c16:uniqueId val="{000000CD-113F-433E-BC49-E52D2239D8B2}"/>
              </c:ext>
            </c:extLst>
          </c:dPt>
          <c:dPt>
            <c:idx val="3"/>
            <c:bubble3D val="0"/>
            <c:spPr>
              <a:solidFill>
                <a:srgbClr val="FFE4B5"/>
              </a:solidFill>
              <a:ln>
                <a:noFill/>
              </a:ln>
              <a:effectLst/>
            </c:spPr>
            <c:extLst>
              <c:ext xmlns:c16="http://schemas.microsoft.com/office/drawing/2014/chart" uri="{C3380CC4-5D6E-409C-BE32-E72D297353CC}">
                <c16:uniqueId val="{000000CC-113F-433E-BC49-E52D2239D8B2}"/>
              </c:ext>
            </c:extLst>
          </c:dPt>
          <c:dPt>
            <c:idx val="4"/>
            <c:bubble3D val="0"/>
            <c:spPr>
              <a:solidFill>
                <a:srgbClr val="B8F17F"/>
              </a:solidFill>
              <a:ln>
                <a:noFill/>
              </a:ln>
              <a:effectLst/>
            </c:spPr>
            <c:extLst>
              <c:ext xmlns:c16="http://schemas.microsoft.com/office/drawing/2014/chart" uri="{C3380CC4-5D6E-409C-BE32-E72D297353CC}">
                <c16:uniqueId val="{000000CB-113F-433E-BC49-E52D2239D8B2}"/>
              </c:ext>
            </c:extLst>
          </c:dPt>
          <c:dPt>
            <c:idx val="5"/>
            <c:bubble3D val="0"/>
            <c:spPr>
              <a:solidFill>
                <a:srgbClr val="B0C4DE"/>
              </a:solidFill>
              <a:ln>
                <a:noFill/>
              </a:ln>
              <a:effectLst/>
            </c:spPr>
            <c:extLst>
              <c:ext xmlns:c16="http://schemas.microsoft.com/office/drawing/2014/chart" uri="{C3380CC4-5D6E-409C-BE32-E72D297353CC}">
                <c16:uniqueId val="{000000CA-113F-433E-BC49-E52D2239D8B2}"/>
              </c:ext>
            </c:extLst>
          </c:dPt>
          <c:dPt>
            <c:idx val="6"/>
            <c:bubble3D val="0"/>
            <c:spPr>
              <a:solidFill>
                <a:srgbClr val="CC6600"/>
              </a:solidFill>
              <a:ln>
                <a:noFill/>
              </a:ln>
              <a:effectLst/>
            </c:spPr>
            <c:extLst>
              <c:ext xmlns:c16="http://schemas.microsoft.com/office/drawing/2014/chart" uri="{C3380CC4-5D6E-409C-BE32-E72D297353CC}">
                <c16:uniqueId val="{000000C9-113F-433E-BC49-E52D2239D8B2}"/>
              </c:ext>
            </c:extLst>
          </c:dPt>
          <c:dPt>
            <c:idx val="7"/>
            <c:bubble3D val="0"/>
            <c:spPr>
              <a:solidFill>
                <a:srgbClr val="71B9E5"/>
              </a:solidFill>
              <a:ln>
                <a:noFill/>
              </a:ln>
              <a:effectLst/>
            </c:spPr>
            <c:extLst>
              <c:ext xmlns:c16="http://schemas.microsoft.com/office/drawing/2014/chart" uri="{C3380CC4-5D6E-409C-BE32-E72D297353CC}">
                <c16:uniqueId val="{000000C8-113F-433E-BC49-E52D2239D8B2}"/>
              </c:ext>
            </c:extLst>
          </c:dPt>
          <c:dPt>
            <c:idx val="8"/>
            <c:bubble3D val="0"/>
            <c:spPr>
              <a:solidFill>
                <a:srgbClr val="FFA07A"/>
              </a:solidFill>
              <a:ln>
                <a:noFill/>
              </a:ln>
              <a:effectLst/>
            </c:spPr>
            <c:extLst>
              <c:ext xmlns:c16="http://schemas.microsoft.com/office/drawing/2014/chart" uri="{C3380CC4-5D6E-409C-BE32-E72D297353CC}">
                <c16:uniqueId val="{000000C7-113F-433E-BC49-E52D2239D8B2}"/>
              </c:ext>
            </c:extLst>
          </c:dPt>
          <c:cat>
            <c:strRef>
              <c:extLst>
                <c:ext xmlns:c15="http://schemas.microsoft.com/office/drawing/2012/chart" uri="{02D57815-91ED-43cb-92C2-25804820EDAC}">
                  <c15:fullRef>
                    <c15:sqref>グラフ作成用!$O$2:$AA$2</c15:sqref>
                  </c15:fullRef>
                </c:ext>
              </c:extLst>
              <c:f>(グラフ作成用!$O$2,グラフ作成用!$Q$2,グラフ作成用!$S$2,グラフ作成用!$U$2:$V$2,グラフ作成用!$X$2:$AA$2)</c:f>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グラフ作成用!$O$4:$AA$4</c15:sqref>
                  </c15:fullRef>
                </c:ext>
              </c:extLst>
              <c:f>(グラフ作成用!$O$4,グラフ作成用!$Q$4,グラフ作成用!$S$4,グラフ作成用!$U$4:$V$4,グラフ作成用!$X$4:$AA$4)</c:f>
              <c:numCache>
                <c:formatCode>General</c:formatCode>
                <c:ptCount val="9"/>
                <c:pt idx="0">
                  <c:v>1.1461339603488307</c:v>
                </c:pt>
                <c:pt idx="1">
                  <c:v>0.11752148612594081</c:v>
                </c:pt>
                <c:pt idx="2">
                  <c:v>1.4551839553362556</c:v>
                </c:pt>
                <c:pt idx="3">
                  <c:v>0.14283182155723539</c:v>
                </c:pt>
                <c:pt idx="4">
                  <c:v>0.16905623346835569</c:v>
                </c:pt>
                <c:pt idx="5">
                  <c:v>0.29046623042581166</c:v>
                </c:pt>
                <c:pt idx="6">
                  <c:v>1.1027890434022726E-2</c:v>
                </c:pt>
                <c:pt idx="7">
                  <c:v>3.3061556548524024E-2</c:v>
                </c:pt>
                <c:pt idx="8">
                  <c:v>0.29149825225787274</c:v>
                </c:pt>
              </c:numCache>
            </c:numRef>
          </c:val>
          <c:extLst>
            <c:ext xmlns:c16="http://schemas.microsoft.com/office/drawing/2014/chart" uri="{C3380CC4-5D6E-409C-BE32-E72D297353CC}">
              <c16:uniqueId val="{00000001-113F-433E-BC49-E52D2239D8B2}"/>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spPr>
                  <a:solidFill>
                    <a:schemeClr val="tx1">
                      <a:lumMod val="75000"/>
                      <a:lumOff val="25000"/>
                    </a:schemeClr>
                  </a:solidFill>
                  <a:ln>
                    <a:noFill/>
                  </a:ln>
                  <a:effectLst/>
                </c:spPr>
                <c:dPt>
                  <c:idx val="6"/>
                  <c:bubble3D val="0"/>
                  <c:spPr>
                    <a:solidFill>
                      <a:srgbClr val="CC6600"/>
                    </a:solidFill>
                    <a:ln>
                      <a:noFill/>
                    </a:ln>
                    <a:effectLst/>
                  </c:spPr>
                  <c:extLst>
                    <c:ext xmlns:c16="http://schemas.microsoft.com/office/drawing/2014/chart" uri="{C3380CC4-5D6E-409C-BE32-E72D297353CC}">
                      <c16:uniqueId val="{00000067-113F-433E-BC49-E52D2239D8B2}"/>
                    </c:ext>
                  </c:extLst>
                </c:dPt>
                <c:dPt>
                  <c:idx val="7"/>
                  <c:bubble3D val="0"/>
                  <c:spPr>
                    <a:solidFill>
                      <a:srgbClr val="71B9E5"/>
                    </a:solidFill>
                    <a:ln>
                      <a:noFill/>
                    </a:ln>
                    <a:effectLst/>
                  </c:spPr>
                  <c:extLst>
                    <c:ext xmlns:c16="http://schemas.microsoft.com/office/drawing/2014/chart" uri="{C3380CC4-5D6E-409C-BE32-E72D297353CC}">
                      <c16:uniqueId val="{00000066-113F-433E-BC49-E52D2239D8B2}"/>
                    </c:ext>
                  </c:extLst>
                </c:dPt>
                <c:dPt>
                  <c:idx val="8"/>
                  <c:bubble3D val="0"/>
                  <c:spPr>
                    <a:solidFill>
                      <a:srgbClr val="FFA07A"/>
                    </a:solidFill>
                    <a:ln>
                      <a:noFill/>
                    </a:ln>
                    <a:effectLst/>
                  </c:spPr>
                  <c:extLst>
                    <c:ext xmlns:c16="http://schemas.microsoft.com/office/drawing/2014/chart" uri="{C3380CC4-5D6E-409C-BE32-E72D297353CC}">
                      <c16:uniqueId val="{00000065-113F-433E-BC49-E52D2239D8B2}"/>
                    </c:ext>
                  </c:extLst>
                </c:dPt>
                <c:cat>
                  <c:strRef>
                    <c:extLst>
                      <c:ex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uri="{02D57815-91ED-43cb-92C2-25804820EDAC}">
                        <c15:fullRef>
                          <c15:sqref>グラフ作成用!$O$3:$AA$3</c15:sqref>
                        </c15:fullRef>
                        <c15:formulaRef>
                          <c15:sqref>(グラフ作成用!$O$3,グラフ作成用!$Q$3,グラフ作成用!$S$3,グラフ作成用!$U$3:$V$3,グラフ作成用!$X$3:$AA$3)</c15:sqref>
                        </c15:formulaRef>
                      </c:ext>
                    </c:extLst>
                    <c:numCache>
                      <c:formatCode>General</c:formatCode>
                      <c:ptCount val="9"/>
                      <c:pt idx="0">
                        <c:v>1.1594328282856896</c:v>
                      </c:pt>
                      <c:pt idx="1">
                        <c:v>0.33189357696572164</c:v>
                      </c:pt>
                      <c:pt idx="2">
                        <c:v>1.2144225405344946</c:v>
                      </c:pt>
                      <c:pt idx="3">
                        <c:v>1.0534151775537079</c:v>
                      </c:pt>
                      <c:pt idx="4">
                        <c:v>7.5321213594020039E-2</c:v>
                      </c:pt>
                      <c:pt idx="5">
                        <c:v>0.30626996453873956</c:v>
                      </c:pt>
                      <c:pt idx="6">
                        <c:v>9.6193621320520527E-3</c:v>
                      </c:pt>
                      <c:pt idx="7">
                        <c:v>1.4677567751641748E-2</c:v>
                      </c:pt>
                      <c:pt idx="8">
                        <c:v>1.2948860195235742E-2</c:v>
                      </c:pt>
                    </c:numCache>
                  </c:numRef>
                </c:val>
                <c:extLst>
                  <c:ext xmlns:c16="http://schemas.microsoft.com/office/drawing/2014/chart" uri="{C3380CC4-5D6E-409C-BE32-E72D297353CC}">
                    <c16:uniqueId val="{00000000-113F-433E-BC49-E52D2239D8B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spPr>
                  <a:solidFill>
                    <a:schemeClr val="tx1">
                      <a:lumMod val="75000"/>
                      <a:lumOff val="25000"/>
                    </a:schemeClr>
                  </a:solidFill>
                  <a:ln>
                    <a:noFill/>
                  </a:ln>
                  <a:effectLst/>
                </c:spPr>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グラフ作成用!$O$5:$AA$5</c15:sqref>
                        </c15:fullRef>
                        <c15:formulaRef>
                          <c15:sqref>(グラフ作成用!$O$5,グラフ作成用!$Q$5,グラフ作成用!$S$5,グラフ作成用!$U$5:$V$5,グラフ作成用!$X$5:$AA$5)</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2-113F-433E-BC49-E52D2239D8B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グラフ作成用!$O$6:$AA$6</c15:sqref>
                        </c15:fullRef>
                        <c15:formulaRef>
                          <c15:sqref>(グラフ作成用!$O$6,グラフ作成用!$Q$6,グラフ作成用!$S$6,グラフ作成用!$U$6:$V$6,グラフ作成用!$X$6:$AA$6)</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3-113F-433E-BC49-E52D2239D8B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c:ext xmlns:c15="http://schemas.microsoft.com/office/drawing/2012/chart" uri="{02D57815-91ED-43cb-92C2-25804820EDAC}">
                        <c15:fullRef>
                          <c15:sqref>グラフ作成用!$O$2:$AA$2</c15:sqref>
                        </c15:fullRef>
                        <c15:formulaRef>
                          <c15:sqref>(グラフ作成用!$O$2,グラフ作成用!$Q$2,グラフ作成用!$S$2,グラフ作成用!$U$2:$V$2,グラフ作成用!$X$2:$AA$2)</c15:sqref>
                        </c15:formulaRef>
                      </c:ext>
                    </c:extLst>
                    <c:strCache>
                      <c:ptCount val="9"/>
                      <c:pt idx="0">
                        <c:v>石炭</c:v>
                      </c:pt>
                      <c:pt idx="1">
                        <c:v>石油</c:v>
                      </c:pt>
                      <c:pt idx="2">
                        <c:v>天然ガス</c:v>
                      </c:pt>
                      <c:pt idx="3">
                        <c:v>原子力</c:v>
                      </c:pt>
                      <c:pt idx="4">
                        <c:v>バイオマス</c:v>
                      </c:pt>
                      <c:pt idx="5">
                        <c:v>水力</c:v>
                      </c:pt>
                      <c:pt idx="6">
                        <c:v>地熱</c:v>
                      </c:pt>
                      <c:pt idx="7">
                        <c:v>風力</c:v>
                      </c:pt>
                      <c:pt idx="8">
                        <c:v>太陽光</c:v>
                      </c:pt>
                    </c:strCache>
                  </c:strRef>
                </c:cat>
                <c:val>
                  <c:numRef>
                    <c:extLst>
                      <c:ext xmlns:c15="http://schemas.microsoft.com/office/drawing/2012/chart" uri="{02D57815-91ED-43cb-92C2-25804820EDAC}">
                        <c15:fullRef>
                          <c15:sqref>グラフ作成用!$O$7:$AA$7</c15:sqref>
                        </c15:fullRef>
                        <c15:formulaRef>
                          <c15:sqref>(グラフ作成用!$O$7,グラフ作成用!$Q$7,グラフ作成用!$S$7,グラフ作成用!$U$7:$V$7,グラフ作成用!$X$7:$AA$7)</c15:sqref>
                        </c15:formulaRef>
                      </c:ext>
                    </c:extLst>
                    <c:numCache>
                      <c:formatCode>General</c:formatCode>
                      <c:ptCount val="9"/>
                      <c:pt idx="0">
                        <c:v>1.2645969970193012</c:v>
                      </c:pt>
                      <c:pt idx="1">
                        <c:v>0.12238035455025495</c:v>
                      </c:pt>
                      <c:pt idx="2">
                        <c:v>1.631738060670066</c:v>
                      </c:pt>
                      <c:pt idx="3">
                        <c:v>0.16317380606700663</c:v>
                      </c:pt>
                      <c:pt idx="4">
                        <c:v>0.20396725758375819</c:v>
                      </c:pt>
                      <c:pt idx="5">
                        <c:v>0.32634761213401314</c:v>
                      </c:pt>
                      <c:pt idx="6">
                        <c:v>0</c:v>
                      </c:pt>
                      <c:pt idx="7">
                        <c:v>4.0793451516751629E-2</c:v>
                      </c:pt>
                      <c:pt idx="8">
                        <c:v>0.32634761213401314</c:v>
                      </c:pt>
                    </c:numCache>
                  </c:numRef>
                </c:val>
                <c:extLst xmlns:c15="http://schemas.microsoft.com/office/drawing/2012/chart">
                  <c:ext xmlns:c16="http://schemas.microsoft.com/office/drawing/2014/chart" uri="{C3380CC4-5D6E-409C-BE32-E72D297353CC}">
                    <c16:uniqueId val="{00000004-113F-433E-BC49-E52D2239D8B2}"/>
                  </c:ext>
                </c:extLst>
              </c15:ser>
            </c15:filteredPieSeries>
          </c:ext>
        </c:extLst>
      </c:doughnutChart>
    </c:plotArea>
    <c:legend>
      <c:legendPos val="b"/>
      <c:overlay val="0"/>
      <c:spPr>
        <a:noFill/>
        <a:ln>
          <a:noFill/>
        </a:ln>
        <a:effectLst/>
      </c:spPr>
      <c:txPr>
        <a:bodyPr rot="0" vert="horz"/>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lang="en-US" altLang="ja-JP" sz="900" b="0" i="0" u="none" strike="noStrike" kern="1200" baseline="0">
          <a:solidFill>
            <a:schemeClr val="tx1">
              <a:lumMod val="65000"/>
              <a:lumOff val="35000"/>
            </a:schemeClr>
          </a:solidFill>
          <a:latin typeface="+mn-lt"/>
          <a:ea typeface="+mn-ea"/>
          <a:cs typeface="+mn-cs"/>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スライド作成用!$AB$2</c:f>
              <c:strCache>
                <c:ptCount val="1"/>
                <c:pt idx="0">
                  <c:v>石炭</c:v>
                </c:pt>
              </c:strCache>
            </c:strRef>
          </c:tx>
          <c:spPr>
            <a:solidFill>
              <a:srgbClr val="7F7F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0-4EA9-42CC-8B1A-600E778D32B9}"/>
            </c:ext>
          </c:extLst>
        </c:ser>
        <c:ser>
          <c:idx val="1"/>
          <c:order val="1"/>
          <c:tx>
            <c:strRef>
              <c:f>スライド作成用!$AC$2</c:f>
              <c:strCache>
                <c:ptCount val="1"/>
                <c:pt idx="0">
                  <c:v>石油</c:v>
                </c:pt>
              </c:strCache>
            </c:strRef>
          </c:tx>
          <c:spPr>
            <a:solidFill>
              <a:srgbClr val="F19D2D"/>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スライド作成用!$AC$3:$AC$7</c:f>
              <c:numCache>
                <c:formatCode>General</c:formatCode>
                <c:ptCount val="5"/>
                <c:pt idx="0">
                  <c:v>5.3540691272396677</c:v>
                </c:pt>
                <c:pt idx="1">
                  <c:v>4.1740209458227797</c:v>
                </c:pt>
                <c:pt idx="2">
                  <c:v>4.0726875490387231</c:v>
                </c:pt>
                <c:pt idx="3">
                  <c:v>4.5829535404830768</c:v>
                </c:pt>
                <c:pt idx="4">
                  <c:v>4.5829535404830768</c:v>
                </c:pt>
              </c:numCache>
            </c:numRef>
          </c:val>
          <c:extLst>
            <c:ext xmlns:c16="http://schemas.microsoft.com/office/drawing/2014/chart" uri="{C3380CC4-5D6E-409C-BE32-E72D297353CC}">
              <c16:uniqueId val="{00000001-4EA9-42CC-8B1A-600E778D32B9}"/>
            </c:ext>
          </c:extLst>
        </c:ser>
        <c:ser>
          <c:idx val="2"/>
          <c:order val="2"/>
          <c:tx>
            <c:strRef>
              <c:f>スライド作成用!$AD$2</c:f>
              <c:strCache>
                <c:ptCount val="1"/>
                <c:pt idx="0">
                  <c:v>天然ガス</c:v>
                </c:pt>
              </c:strCache>
            </c:strRef>
          </c:tx>
          <c:spPr>
            <a:solidFill>
              <a:srgbClr val="F2E492"/>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02-4EA9-42CC-8B1A-600E778D32B9}"/>
            </c:ext>
          </c:extLst>
        </c:ser>
        <c:ser>
          <c:idx val="3"/>
          <c:order val="3"/>
          <c:tx>
            <c:strRef>
              <c:f>スライド作成用!$AE$2</c:f>
              <c:strCache>
                <c:ptCount val="1"/>
                <c:pt idx="0">
                  <c:v>バイオマス</c:v>
                </c:pt>
              </c:strCache>
            </c:strRef>
          </c:tx>
          <c:spPr>
            <a:solidFill>
              <a:srgbClr val="B8F17F"/>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スライド作成用!$AE$3:$AE$7</c:f>
              <c:numCache>
                <c:formatCode>General</c:formatCode>
                <c:ptCount val="5"/>
                <c:pt idx="0">
                  <c:v>0.20418016053948937</c:v>
                </c:pt>
                <c:pt idx="1">
                  <c:v>0.23201198896986344</c:v>
                </c:pt>
                <c:pt idx="2">
                  <c:v>0.24959414950677511</c:v>
                </c:pt>
                <c:pt idx="3">
                  <c:v>0.2548546236453767</c:v>
                </c:pt>
                <c:pt idx="4">
                  <c:v>0.2548546236453767</c:v>
                </c:pt>
              </c:numCache>
            </c:numRef>
          </c:val>
          <c:extLst>
            <c:ext xmlns:c16="http://schemas.microsoft.com/office/drawing/2014/chart" uri="{C3380CC4-5D6E-409C-BE32-E72D297353CC}">
              <c16:uniqueId val="{00000003-4EA9-42CC-8B1A-600E778D32B9}"/>
            </c:ext>
          </c:extLst>
        </c:ser>
        <c:ser>
          <c:idx val="4"/>
          <c:order val="4"/>
          <c:tx>
            <c:strRef>
              <c:f>スライド作成用!$AF$2</c:f>
              <c:strCache>
                <c:ptCount val="1"/>
                <c:pt idx="0">
                  <c:v>電力</c:v>
                </c:pt>
              </c:strCache>
            </c:strRef>
          </c:tx>
          <c:spPr>
            <a:solidFill>
              <a:srgbClr val="B0C4DE"/>
            </a:solidFill>
            <a:ln w="25400">
              <a:noFill/>
            </a:ln>
            <a:effectLst/>
          </c:spPr>
          <c:invertIfNegative val="0"/>
          <c:cat>
            <c:strRef>
              <c:f>スライド作成用!$A$3:$A$7</c:f>
              <c:strCache>
                <c:ptCount val="5"/>
                <c:pt idx="0">
                  <c:v>2010</c:v>
                </c:pt>
                <c:pt idx="1">
                  <c:v>2020</c:v>
                </c:pt>
                <c:pt idx="2">
                  <c:v>2050</c:v>
                </c:pt>
                <c:pt idx="3">
                  <c:v>シナリオ1
（2050年）</c:v>
                </c:pt>
                <c:pt idx="4">
                  <c:v>シナリオ2
（2050年）</c:v>
                </c:pt>
              </c:strCache>
            </c:strRef>
          </c:cat>
          <c:val>
            <c:numRef>
              <c:f>スライド作成用!$AF$3:$AF$7</c:f>
              <c:numCache>
                <c:formatCode>General</c:formatCode>
                <c:ptCount val="5"/>
                <c:pt idx="0">
                  <c:v>3.7404319113217492</c:v>
                </c:pt>
                <c:pt idx="1">
                  <c:v>3.2738004349644645</c:v>
                </c:pt>
                <c:pt idx="2">
                  <c:v>3.6415874280171483</c:v>
                </c:pt>
                <c:pt idx="3">
                  <c:v>3.6521083762943514</c:v>
                </c:pt>
                <c:pt idx="4">
                  <c:v>3.6521083762943514</c:v>
                </c:pt>
              </c:numCache>
            </c:numRef>
          </c:val>
          <c:extLst>
            <c:ext xmlns:c16="http://schemas.microsoft.com/office/drawing/2014/chart" uri="{C3380CC4-5D6E-409C-BE32-E72D297353CC}">
              <c16:uniqueId val="{00000004-4EA9-42CC-8B1A-600E778D32B9}"/>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doughnutChart>
        <c:varyColors val="1"/>
        <c:ser>
          <c:idx val="1"/>
          <c:order val="1"/>
          <c:tx>
            <c:strRef>
              <c:f>グラフ作成用!$A$4</c:f>
              <c:strCache>
                <c:ptCount val="1"/>
                <c:pt idx="0">
                  <c:v>2020</c:v>
                </c:pt>
              </c:strCache>
            </c:strRef>
          </c:tx>
          <c:dPt>
            <c:idx val="0"/>
            <c:bubble3D val="0"/>
            <c:spPr>
              <a:solidFill>
                <a:srgbClr val="7F7F7F"/>
              </a:solidFill>
            </c:spPr>
            <c:extLst>
              <c:ext xmlns:c16="http://schemas.microsoft.com/office/drawing/2014/chart" uri="{C3380CC4-5D6E-409C-BE32-E72D297353CC}">
                <c16:uniqueId val="{00000005-64AA-4248-916C-D68DB3B651EF}"/>
              </c:ext>
            </c:extLst>
          </c:dPt>
          <c:dPt>
            <c:idx val="1"/>
            <c:bubble3D val="0"/>
            <c:spPr>
              <a:solidFill>
                <a:srgbClr val="F19D2D"/>
              </a:solidFill>
            </c:spPr>
            <c:extLst>
              <c:ext xmlns:c16="http://schemas.microsoft.com/office/drawing/2014/chart" uri="{C3380CC4-5D6E-409C-BE32-E72D297353CC}">
                <c16:uniqueId val="{00000006-64AA-4248-916C-D68DB3B651EF}"/>
              </c:ext>
            </c:extLst>
          </c:dPt>
          <c:dPt>
            <c:idx val="2"/>
            <c:bubble3D val="0"/>
            <c:spPr>
              <a:solidFill>
                <a:srgbClr val="F2E492"/>
              </a:solidFill>
            </c:spPr>
            <c:extLst>
              <c:ext xmlns:c16="http://schemas.microsoft.com/office/drawing/2014/chart" uri="{C3380CC4-5D6E-409C-BE32-E72D297353CC}">
                <c16:uniqueId val="{00000007-64AA-4248-916C-D68DB3B651EF}"/>
              </c:ext>
            </c:extLst>
          </c:dPt>
          <c:dPt>
            <c:idx val="3"/>
            <c:bubble3D val="0"/>
            <c:spPr>
              <a:solidFill>
                <a:srgbClr val="B8F17F"/>
              </a:solidFill>
            </c:spPr>
            <c:extLst>
              <c:ext xmlns:c16="http://schemas.microsoft.com/office/drawing/2014/chart" uri="{C3380CC4-5D6E-409C-BE32-E72D297353CC}">
                <c16:uniqueId val="{00000008-64AA-4248-916C-D68DB3B651EF}"/>
              </c:ext>
            </c:extLst>
          </c:dPt>
          <c:dPt>
            <c:idx val="4"/>
            <c:bubble3D val="0"/>
            <c:spPr>
              <a:solidFill>
                <a:srgbClr val="B0C4DE"/>
              </a:solidFill>
            </c:spPr>
            <c:extLst>
              <c:ext xmlns:c16="http://schemas.microsoft.com/office/drawing/2014/chart" uri="{C3380CC4-5D6E-409C-BE32-E72D297353CC}">
                <c16:uniqueId val="{00000009-64AA-4248-916C-D68DB3B651EF}"/>
              </c:ext>
            </c:extLst>
          </c:dPt>
          <c:cat>
            <c:strRef>
              <c:f>グラフ作成用!$AB$2:$AF$2</c:f>
              <c:strCache>
                <c:ptCount val="5"/>
                <c:pt idx="0">
                  <c:v>石炭</c:v>
                </c:pt>
                <c:pt idx="1">
                  <c:v>石油</c:v>
                </c:pt>
                <c:pt idx="2">
                  <c:v>天然ガス</c:v>
                </c:pt>
                <c:pt idx="3">
                  <c:v>バイオマス</c:v>
                </c:pt>
                <c:pt idx="4">
                  <c:v>電力</c:v>
                </c:pt>
              </c:strCache>
            </c:strRef>
          </c:cat>
          <c:val>
            <c:numRef>
              <c:f>グラフ作成用!$AB$4:$AF$4</c:f>
              <c:numCache>
                <c:formatCode>General</c:formatCode>
                <c:ptCount val="5"/>
                <c:pt idx="0">
                  <c:v>1.4042102444216913</c:v>
                </c:pt>
                <c:pt idx="1">
                  <c:v>4.1740209458227797</c:v>
                </c:pt>
                <c:pt idx="2">
                  <c:v>1.1189233858212027</c:v>
                </c:pt>
                <c:pt idx="3">
                  <c:v>0.23201198896986344</c:v>
                </c:pt>
                <c:pt idx="4">
                  <c:v>3.2738004349644645</c:v>
                </c:pt>
              </c:numCache>
            </c:numRef>
          </c:val>
          <c:extLst>
            <c:ext xmlns:c16="http://schemas.microsoft.com/office/drawing/2014/chart" uri="{C3380CC4-5D6E-409C-BE32-E72D297353CC}">
              <c16:uniqueId val="{00000001-64AA-4248-916C-D68DB3B651EF}"/>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tx>
                  <c:strRef>
                    <c:extLst>
                      <c:ext uri="{02D57815-91ED-43cb-92C2-25804820EDAC}">
                        <c15:formulaRef>
                          <c15:sqref>グラフ作成用!$A$3</c15:sqref>
                        </c15:formulaRef>
                      </c:ext>
                    </c:extLst>
                    <c:strCache>
                      <c:ptCount val="1"/>
                      <c:pt idx="0">
                        <c:v>2010</c:v>
                      </c:pt>
                    </c:strCache>
                  </c:strRef>
                </c:tx>
                <c:cat>
                  <c:strRef>
                    <c:extLst>
                      <c:ex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c:ext uri="{02D57815-91ED-43cb-92C2-25804820EDAC}">
                        <c15:formulaRef>
                          <c15:sqref>グラフ作成用!$AB$3:$AF$3</c15:sqref>
                        </c15:formulaRef>
                      </c:ext>
                    </c:extLst>
                    <c:numCache>
                      <c:formatCode>General</c:formatCode>
                      <c:ptCount val="5"/>
                      <c:pt idx="0">
                        <c:v>1.7935580039863157</c:v>
                      </c:pt>
                      <c:pt idx="1">
                        <c:v>5.3540691272396677</c:v>
                      </c:pt>
                      <c:pt idx="2">
                        <c:v>1.2062087969127833</c:v>
                      </c:pt>
                      <c:pt idx="3">
                        <c:v>0.20418016053948937</c:v>
                      </c:pt>
                      <c:pt idx="4">
                        <c:v>3.7404319113217492</c:v>
                      </c:pt>
                    </c:numCache>
                  </c:numRef>
                </c:val>
                <c:extLst>
                  <c:ext xmlns:c16="http://schemas.microsoft.com/office/drawing/2014/chart" uri="{C3380CC4-5D6E-409C-BE32-E72D297353CC}">
                    <c16:uniqueId val="{00000000-64AA-4248-916C-D68DB3B651EF}"/>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グラフ作成用!$A$5</c15:sqref>
                        </c15:formulaRef>
                      </c:ext>
                    </c:extLst>
                    <c:strCache>
                      <c:ptCount val="1"/>
                      <c:pt idx="0">
                        <c:v>ベースライン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グラフ作成用!$AB$5:$AF$5</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2-64AA-4248-916C-D68DB3B651EF}"/>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グラフ作成用!$A$6</c15:sqref>
                        </c15:formulaRef>
                      </c:ext>
                    </c:extLst>
                    <c:strCache>
                      <c:ptCount val="1"/>
                      <c:pt idx="0">
                        <c:v>シナリオ1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グラフ作成用!$AB$6:$AF$6</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3-64AA-4248-916C-D68DB3B651EF}"/>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グラフ作成用!$A$7</c15:sqref>
                        </c15:formulaRef>
                      </c:ext>
                    </c:extLst>
                    <c:strCache>
                      <c:ptCount val="1"/>
                      <c:pt idx="0">
                        <c:v>シナリオ2
（2050年）</c:v>
                      </c:pt>
                    </c:strCache>
                  </c:strRef>
                </c:tx>
                <c:cat>
                  <c:strRef>
                    <c:extLst xmlns:c15="http://schemas.microsoft.com/office/drawing/2012/chart">
                      <c:ext xmlns:c15="http://schemas.microsoft.com/office/drawing/2012/chart" uri="{02D57815-91ED-43cb-92C2-25804820EDAC}">
                        <c15:formulaRef>
                          <c15:sqref>グラフ作成用!$AB$2:$AF$2</c15:sqref>
                        </c15:formulaRef>
                      </c:ext>
                    </c:extLst>
                    <c:strCache>
                      <c:ptCount val="5"/>
                      <c:pt idx="0">
                        <c:v>石炭</c:v>
                      </c:pt>
                      <c:pt idx="1">
                        <c:v>石油</c:v>
                      </c:pt>
                      <c:pt idx="2">
                        <c:v>天然ガス</c:v>
                      </c:pt>
                      <c:pt idx="3">
                        <c:v>バイオマス</c:v>
                      </c:pt>
                      <c:pt idx="4">
                        <c:v>電力</c:v>
                      </c:pt>
                    </c:strCache>
                  </c:strRef>
                </c:cat>
                <c:val>
                  <c:numRef>
                    <c:extLst xmlns:c15="http://schemas.microsoft.com/office/drawing/2012/chart">
                      <c:ext xmlns:c15="http://schemas.microsoft.com/office/drawing/2012/chart" uri="{02D57815-91ED-43cb-92C2-25804820EDAC}">
                        <c15:formulaRef>
                          <c15:sqref>グラフ作成用!$AB$7:$AF$7</c15:sqref>
                        </c15:formulaRef>
                      </c:ext>
                    </c:extLst>
                    <c:numCache>
                      <c:formatCode>General</c:formatCode>
                      <c:ptCount val="5"/>
                      <c:pt idx="0">
                        <c:v>1.7300610854783565</c:v>
                      </c:pt>
                      <c:pt idx="1">
                        <c:v>4.5829535404830768</c:v>
                      </c:pt>
                      <c:pt idx="2">
                        <c:v>1.2631483399809271</c:v>
                      </c:pt>
                      <c:pt idx="3">
                        <c:v>0.2548546236453767</c:v>
                      </c:pt>
                      <c:pt idx="4">
                        <c:v>3.6521083762943514</c:v>
                      </c:pt>
                    </c:numCache>
                  </c:numRef>
                </c:val>
                <c:extLst xmlns:c15="http://schemas.microsoft.com/office/drawing/2012/chart">
                  <c:ext xmlns:c16="http://schemas.microsoft.com/office/drawing/2014/chart" uri="{C3380CC4-5D6E-409C-BE32-E72D297353CC}">
                    <c16:uniqueId val="{00000004-64AA-4248-916C-D68DB3B651EF}"/>
                  </c:ext>
                </c:extLst>
              </c15:ser>
            </c15:filteredPieSeries>
          </c:ext>
        </c:extLst>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1017-40A7-AFB0-C54611C4FE66}"/>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1017-40A7-AFB0-C54611C4FE66}"/>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2-1017-40A7-AFB0-C54611C4FE66}"/>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発電電力量</a:t>
            </a:r>
          </a:p>
        </c:rich>
      </c:tx>
      <c:overlay val="0"/>
      <c:spPr>
        <a:noFill/>
        <a:ln>
          <a:noFill/>
        </a:ln>
        <a:effectLst/>
      </c:spPr>
    </c:title>
    <c:autoTitleDeleted val="0"/>
    <c:plotArea>
      <c:layout/>
      <c:barChart>
        <c:barDir val="col"/>
        <c:grouping val="stacked"/>
        <c:varyColors val="0"/>
        <c:ser>
          <c:idx val="0"/>
          <c:order val="0"/>
          <c:tx>
            <c:strRef>
              <c:f>グラフ作成用!$O$2</c:f>
              <c:strCache>
                <c:ptCount val="1"/>
                <c:pt idx="0">
                  <c:v>石炭</c:v>
                </c:pt>
              </c:strCache>
            </c:strRef>
          </c:tx>
          <c:spPr>
            <a:solidFill>
              <a:schemeClr val="tx1">
                <a:lumMod val="50000"/>
                <a:lumOff val="50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グラフ作成用!$O$3:$O$7</c:f>
              <c:numCache>
                <c:formatCode>General</c:formatCode>
                <c:ptCount val="5"/>
                <c:pt idx="0">
                  <c:v>1.1594328282856896</c:v>
                </c:pt>
                <c:pt idx="1">
                  <c:v>1.1461339603488307</c:v>
                </c:pt>
                <c:pt idx="2">
                  <c:v>1.2645969970193012</c:v>
                </c:pt>
                <c:pt idx="3">
                  <c:v>1.2645969970193012</c:v>
                </c:pt>
                <c:pt idx="4">
                  <c:v>1.2645969970193012</c:v>
                </c:pt>
              </c:numCache>
            </c:numRef>
          </c:val>
          <c:extLst>
            <c:ext xmlns:c16="http://schemas.microsoft.com/office/drawing/2014/chart" uri="{C3380CC4-5D6E-409C-BE32-E72D297353CC}">
              <c16:uniqueId val="{0000000E-42BA-414B-BC27-9AC9EDE2296A}"/>
            </c:ext>
          </c:extLst>
        </c:ser>
        <c:ser>
          <c:idx val="1"/>
          <c:order val="1"/>
          <c:tx>
            <c:strRef>
              <c:f>グラフ作成用!$P$2</c:f>
              <c:strCache>
                <c:ptCount val="1"/>
                <c:pt idx="0">
                  <c:v>石炭CCS</c:v>
                </c:pt>
              </c:strCache>
            </c:strRef>
          </c:tx>
          <c:spPr>
            <a:solidFill>
              <a:schemeClr val="tx1">
                <a:lumMod val="75000"/>
                <a:lumOff val="25000"/>
              </a:schemeClr>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グラフ作成用!$P$3:$P$7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0-42BA-414B-BC27-9AC9EDE2296A}"/>
            </c:ext>
          </c:extLst>
        </c:ser>
        <c:ser>
          <c:idx val="2"/>
          <c:order val="2"/>
          <c:tx>
            <c:strRef>
              <c:f>グラフ作成用!$Q$2</c:f>
              <c:strCache>
                <c:ptCount val="1"/>
                <c:pt idx="0">
                  <c:v>石油</c:v>
                </c:pt>
              </c:strCache>
            </c:strRef>
          </c:tx>
          <c:spPr>
            <a:solidFill>
              <a:srgbClr val="F19D2D"/>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グラフ作成用!$Q$3:$Q$7</c:f>
              <c:numCache>
                <c:formatCode>General</c:formatCode>
                <c:ptCount val="5"/>
                <c:pt idx="0">
                  <c:v>0.33189357696572164</c:v>
                </c:pt>
                <c:pt idx="1">
                  <c:v>0.11752148612594081</c:v>
                </c:pt>
                <c:pt idx="2">
                  <c:v>0.12238035455025495</c:v>
                </c:pt>
                <c:pt idx="3">
                  <c:v>0.12238035455025495</c:v>
                </c:pt>
                <c:pt idx="4">
                  <c:v>0.12238035455025495</c:v>
                </c:pt>
              </c:numCache>
            </c:numRef>
          </c:val>
          <c:extLst>
            <c:ext xmlns:c16="http://schemas.microsoft.com/office/drawing/2014/chart" uri="{C3380CC4-5D6E-409C-BE32-E72D297353CC}">
              <c16:uniqueId val="{00000012-42BA-414B-BC27-9AC9EDE2296A}"/>
            </c:ext>
          </c:extLst>
        </c:ser>
        <c:ser>
          <c:idx val="3"/>
          <c:order val="3"/>
          <c:tx>
            <c:strRef>
              <c:f>グラフ作成用!$R$2</c:f>
              <c:strCache>
                <c:ptCount val="1"/>
                <c:pt idx="0">
                  <c:v>石油CCS</c:v>
                </c:pt>
              </c:strCache>
            </c:strRef>
          </c:tx>
          <c:spPr>
            <a:solidFill>
              <a:srgbClr val="90570A"/>
            </a:solidFill>
            <a:ln>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グラフ作成用!$R$3:$R$7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4-42BA-414B-BC27-9AC9EDE2296A}"/>
            </c:ext>
          </c:extLst>
        </c:ser>
        <c:ser>
          <c:idx val="4"/>
          <c:order val="4"/>
          <c:tx>
            <c:strRef>
              <c:f>グラフ作成用!$S$2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グラフ作成用!$S$3:$S$7</c:f>
              <c:numCache>
                <c:formatCode>General</c:formatCode>
                <c:ptCount val="5"/>
                <c:pt idx="0">
                  <c:v>1.2144225405344946</c:v>
                </c:pt>
                <c:pt idx="1">
                  <c:v>1.4551839553362556</c:v>
                </c:pt>
                <c:pt idx="2">
                  <c:v>1.631738060670066</c:v>
                </c:pt>
                <c:pt idx="3">
                  <c:v>1.631738060670066</c:v>
                </c:pt>
                <c:pt idx="4">
                  <c:v>1.631738060670066</c:v>
                </c:pt>
              </c:numCache>
            </c:numRef>
          </c:val>
          <c:extLst>
            <c:ext xmlns:c16="http://schemas.microsoft.com/office/drawing/2014/chart" uri="{C3380CC4-5D6E-409C-BE32-E72D297353CC}">
              <c16:uniqueId val="{00000016-42BA-414B-BC27-9AC9EDE2296A}"/>
            </c:ext>
          </c:extLst>
        </c:ser>
        <c:ser>
          <c:idx val="5"/>
          <c:order val="5"/>
          <c:tx>
            <c:strRef>
              <c:f>グラフ作成用!$T$2</c:f>
              <c:strCache>
                <c:ptCount val="1"/>
                <c:pt idx="0">
                  <c:v>天然ガスCCS</c:v>
                </c:pt>
              </c:strCache>
            </c:strRef>
          </c:tx>
          <c:spPr>
            <a:solidFill>
              <a:srgbClr val="CDC51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グラフ作成用!$T$3:$T$7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8-42BA-414B-BC27-9AC9EDE2296A}"/>
            </c:ext>
          </c:extLst>
        </c:ser>
        <c:ser>
          <c:idx val="6"/>
          <c:order val="6"/>
          <c:tx>
            <c:strRef>
              <c:f>グラフ作成用!$U$2</c:f>
              <c:strCache>
                <c:ptCount val="1"/>
                <c:pt idx="0">
                  <c:v>原子力</c:v>
                </c:pt>
              </c:strCache>
            </c:strRef>
          </c:tx>
          <c:spPr>
            <a:solidFill>
              <a:srgbClr val="FFE4B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グラフ作成用!$U$3:$U$7</c:f>
              <c:numCache>
                <c:formatCode>General</c:formatCode>
                <c:ptCount val="5"/>
                <c:pt idx="0">
                  <c:v>1.0534151775537079</c:v>
                </c:pt>
                <c:pt idx="1">
                  <c:v>0.14283182155723539</c:v>
                </c:pt>
                <c:pt idx="2">
                  <c:v>0.16317380606700663</c:v>
                </c:pt>
                <c:pt idx="3">
                  <c:v>0.16317380606700663</c:v>
                </c:pt>
                <c:pt idx="4">
                  <c:v>0.16317380606700663</c:v>
                </c:pt>
              </c:numCache>
            </c:numRef>
          </c:val>
          <c:extLst>
            <c:ext xmlns:c16="http://schemas.microsoft.com/office/drawing/2014/chart" uri="{C3380CC4-5D6E-409C-BE32-E72D297353CC}">
              <c16:uniqueId val="{0000001A-42BA-414B-BC27-9AC9EDE2296A}"/>
            </c:ext>
          </c:extLst>
        </c:ser>
        <c:ser>
          <c:idx val="7"/>
          <c:order val="7"/>
          <c:tx>
            <c:strRef>
              <c:f>グラフ作成用!$V$2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グラフ作成用!$V$3:$V$7</c:f>
              <c:numCache>
                <c:formatCode>General</c:formatCode>
                <c:ptCount val="5"/>
                <c:pt idx="0">
                  <c:v>7.5321213594020039E-2</c:v>
                </c:pt>
                <c:pt idx="1">
                  <c:v>0.16905623346835569</c:v>
                </c:pt>
                <c:pt idx="2">
                  <c:v>0.20396725758375819</c:v>
                </c:pt>
                <c:pt idx="3">
                  <c:v>0.20396725758375819</c:v>
                </c:pt>
                <c:pt idx="4">
                  <c:v>0.20396725758375819</c:v>
                </c:pt>
              </c:numCache>
            </c:numRef>
          </c:val>
          <c:extLst>
            <c:ext xmlns:c16="http://schemas.microsoft.com/office/drawing/2014/chart" uri="{C3380CC4-5D6E-409C-BE32-E72D297353CC}">
              <c16:uniqueId val="{0000001C-42BA-414B-BC27-9AC9EDE2296A}"/>
            </c:ext>
          </c:extLst>
        </c:ser>
        <c:ser>
          <c:idx val="8"/>
          <c:order val="8"/>
          <c:tx>
            <c:strRef>
              <c:f>グラフ作成用!$W$2</c:f>
              <c:strCache>
                <c:ptCount val="1"/>
                <c:pt idx="0">
                  <c:v>バイオマスCCS</c:v>
                </c:pt>
              </c:strCache>
            </c:strRef>
          </c:tx>
          <c:spPr>
            <a:solidFill>
              <a:srgbClr val="608F13"/>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グラフ作成用!$W$3:$W$7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E-42BA-414B-BC27-9AC9EDE2296A}"/>
            </c:ext>
          </c:extLst>
        </c:ser>
        <c:ser>
          <c:idx val="9"/>
          <c:order val="9"/>
          <c:tx>
            <c:strRef>
              <c:f>グラフ作成用!$X$2</c:f>
              <c:strCache>
                <c:ptCount val="1"/>
                <c:pt idx="0">
                  <c:v>水力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グラフ作成用!$X$3:$X$7</c:f>
              <c:numCache>
                <c:formatCode>General</c:formatCode>
                <c:ptCount val="5"/>
                <c:pt idx="0">
                  <c:v>0.30626996453873956</c:v>
                </c:pt>
                <c:pt idx="1">
                  <c:v>0.29046623042581166</c:v>
                </c:pt>
                <c:pt idx="2">
                  <c:v>0.32634761213401314</c:v>
                </c:pt>
                <c:pt idx="3">
                  <c:v>0.32634761213401314</c:v>
                </c:pt>
                <c:pt idx="4">
                  <c:v>0.32634761213401314</c:v>
                </c:pt>
              </c:numCache>
            </c:numRef>
          </c:val>
          <c:extLst>
            <c:ext xmlns:c16="http://schemas.microsoft.com/office/drawing/2014/chart" uri="{C3380CC4-5D6E-409C-BE32-E72D297353CC}">
              <c16:uniqueId val="{00000020-42BA-414B-BC27-9AC9EDE2296A}"/>
            </c:ext>
          </c:extLst>
        </c:ser>
        <c:ser>
          <c:idx val="10"/>
          <c:order val="10"/>
          <c:tx>
            <c:strRef>
              <c:f>グラフ作成用!$Y$2</c:f>
              <c:strCache>
                <c:ptCount val="1"/>
                <c:pt idx="0">
                  <c:v>地熱</c:v>
                </c:pt>
              </c:strCache>
            </c:strRef>
          </c:tx>
          <c:spPr>
            <a:solidFill>
              <a:srgbClr val="CC6600"/>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グラフ作成用!$Y$3:$Y$7</c:f>
              <c:numCache>
                <c:formatCode>General</c:formatCode>
                <c:ptCount val="5"/>
                <c:pt idx="0">
                  <c:v>9.6193621320520527E-3</c:v>
                </c:pt>
                <c:pt idx="1">
                  <c:v>1.1027890434022726E-2</c:v>
                </c:pt>
                <c:pt idx="2">
                  <c:v>0</c:v>
                </c:pt>
                <c:pt idx="3">
                  <c:v>0</c:v>
                </c:pt>
                <c:pt idx="4">
                  <c:v>0</c:v>
                </c:pt>
              </c:numCache>
            </c:numRef>
          </c:val>
          <c:extLst>
            <c:ext xmlns:c16="http://schemas.microsoft.com/office/drawing/2014/chart" uri="{C3380CC4-5D6E-409C-BE32-E72D297353CC}">
              <c16:uniqueId val="{00000022-42BA-414B-BC27-9AC9EDE2296A}"/>
            </c:ext>
          </c:extLst>
        </c:ser>
        <c:ser>
          <c:idx val="11"/>
          <c:order val="11"/>
          <c:tx>
            <c:strRef>
              <c:f>グラフ作成用!$Z$2</c:f>
              <c:strCache>
                <c:ptCount val="1"/>
                <c:pt idx="0">
                  <c:v>風力</c:v>
                </c:pt>
              </c:strCache>
            </c:strRef>
          </c:tx>
          <c:spPr>
            <a:solidFill>
              <a:srgbClr val="71B9E5"/>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グラフ作成用!$Z$3:$Z$7</c:f>
              <c:numCache>
                <c:formatCode>General</c:formatCode>
                <c:ptCount val="5"/>
                <c:pt idx="0">
                  <c:v>1.4677567751641748E-2</c:v>
                </c:pt>
                <c:pt idx="1">
                  <c:v>3.3061556548524024E-2</c:v>
                </c:pt>
                <c:pt idx="2">
                  <c:v>4.0793451516751629E-2</c:v>
                </c:pt>
                <c:pt idx="3">
                  <c:v>4.0793451516751629E-2</c:v>
                </c:pt>
                <c:pt idx="4">
                  <c:v>4.0793451516751629E-2</c:v>
                </c:pt>
              </c:numCache>
            </c:numRef>
          </c:val>
          <c:extLst>
            <c:ext xmlns:c16="http://schemas.microsoft.com/office/drawing/2014/chart" uri="{C3380CC4-5D6E-409C-BE32-E72D297353CC}">
              <c16:uniqueId val="{00000024-42BA-414B-BC27-9AC9EDE2296A}"/>
            </c:ext>
          </c:extLst>
        </c:ser>
        <c:ser>
          <c:idx val="12"/>
          <c:order val="12"/>
          <c:tx>
            <c:strRef>
              <c:f>グラフ作成用!$AA$2</c:f>
              <c:strCache>
                <c:ptCount val="1"/>
                <c:pt idx="0">
                  <c:v>太陽光</c:v>
                </c:pt>
              </c:strCache>
            </c:strRef>
          </c:tx>
          <c:spPr>
            <a:solidFill>
              <a:srgbClr val="FFA07A"/>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グラフ作成用!$AA$3:$AA$7</c:f>
              <c:numCache>
                <c:formatCode>General</c:formatCode>
                <c:ptCount val="5"/>
                <c:pt idx="0">
                  <c:v>1.2948860195235742E-2</c:v>
                </c:pt>
                <c:pt idx="1">
                  <c:v>0.29149825225787274</c:v>
                </c:pt>
                <c:pt idx="2">
                  <c:v>0.32634761213401314</c:v>
                </c:pt>
                <c:pt idx="3">
                  <c:v>0.32634761213401314</c:v>
                </c:pt>
                <c:pt idx="4">
                  <c:v>0.32634761213401314</c:v>
                </c:pt>
              </c:numCache>
            </c:numRef>
          </c:val>
          <c:extLst>
            <c:ext xmlns:c16="http://schemas.microsoft.com/office/drawing/2014/chart" uri="{C3380CC4-5D6E-409C-BE32-E72D297353CC}">
              <c16:uniqueId val="{00000026-42BA-414B-BC27-9AC9EDE2296A}"/>
            </c:ext>
          </c:extLst>
        </c:ser>
        <c:dLbls>
          <c:showLegendKey val="0"/>
          <c:showVal val="0"/>
          <c:showCatName val="0"/>
          <c:showSerName val="0"/>
          <c:showPercent val="0"/>
          <c:showBubbleSize val="0"/>
        </c:dLbls>
        <c:gapWidth val="150"/>
        <c:overlap val="100"/>
        <c:axId val="78485792"/>
        <c:axId val="78486272"/>
      </c:barChart>
      <c:catAx>
        <c:axId val="7848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6272"/>
        <c:crosses val="autoZero"/>
        <c:auto val="1"/>
        <c:lblAlgn val="ctr"/>
        <c:lblOffset val="100"/>
        <c:noMultiLvlLbl val="0"/>
      </c:catAx>
      <c:valAx>
        <c:axId val="7848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発電電力量（</a:t>
                </a:r>
                <a:r>
                  <a:rPr lang="en-US" altLang="ja-JP" b="0"/>
                  <a:t>EJ/</a:t>
                </a:r>
                <a:r>
                  <a:rPr lang="ja-JP" altLang="en-US" b="0"/>
                  <a:t>年）</a:t>
                </a:r>
              </a:p>
            </c:rich>
          </c:tx>
          <c:layout>
            <c:manualLayout>
              <c:xMode val="edge"/>
              <c:yMode val="edge"/>
              <c:x val="1.1520243539762642E-2"/>
              <c:y val="0.22941869875920526"/>
            </c:manualLayout>
          </c:layout>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8485792"/>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chart>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874E-436D-9CC4-6321CFE725C0}"/>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1"/>
                <c:order val="1"/>
                <c:tx>
                  <c:strRef>
                    <c:extLst>
                      <c:ext uri="{02D57815-91ED-43cb-92C2-25804820EDAC}">
                        <c15:formulaRef>
                          <c15:sqref>グラフ作成用!$C$10</c15:sqref>
                        </c15:formulaRef>
                      </c:ext>
                    </c:extLst>
                    <c:strCache>
                      <c:ptCount val="1"/>
                      <c:pt idx="0">
                        <c:v>シナリオ1</c:v>
                      </c:pt>
                    </c:strCache>
                  </c:strRef>
                </c:tx>
                <c:spPr>
                  <a:ln w="28575" cap="rnd">
                    <a:solidFill>
                      <a:schemeClr val="accent1"/>
                    </a:solidFill>
                    <a:round/>
                  </a:ln>
                  <a:effectLst/>
                </c:spPr>
                <c:marker>
                  <c:symbol val="none"/>
                </c:marker>
                <c:cat>
                  <c:numRef>
                    <c:extLst>
                      <c:ex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グラフ作成用!$C$11:$C$15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874E-436D-9CC4-6321CFE725C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グラフ作成用!$D$10</c15:sqref>
                        </c15:formulaRef>
                      </c:ext>
                    </c:extLst>
                    <c:strCache>
                      <c:ptCount val="1"/>
                      <c:pt idx="0">
                        <c:v>シナリオ2</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グラフ作成用!$A$11:$A$15</c15:sqref>
                        </c15:formulaRef>
                      </c:ext>
                    </c:extLst>
                    <c:numCache>
                      <c:formatCode>General</c:formatCode>
                      <c:ptCount val="5"/>
                      <c:pt idx="0">
                        <c:v>2010</c:v>
                      </c:pt>
                      <c:pt idx="1">
                        <c:v>2020</c:v>
                      </c:pt>
                      <c:pt idx="2">
                        <c:v>2030</c:v>
                      </c:pt>
                      <c:pt idx="3">
                        <c:v>2040</c:v>
                      </c:pt>
                      <c:pt idx="4">
                        <c:v>2050</c:v>
                      </c:pt>
                    </c:numCache>
                  </c:numRef>
                </c:cat>
                <c:val>
                  <c:numRef>
                    <c:extLst xmlns:c15="http://schemas.microsoft.com/office/drawing/2012/chart">
                      <c:ext xmlns:c15="http://schemas.microsoft.com/office/drawing/2012/chart" uri="{02D57815-91ED-43cb-92C2-25804820EDAC}">
                        <c15:formulaRef>
                          <c15:sqref>グラフ作成用!$D$11:$D$15</c15:sqref>
                        </c15:formulaRef>
                      </c:ext>
                    </c:extLst>
                    <c:numCache>
                      <c:formatCode>General</c:formatCode>
                      <c:ptCount val="5"/>
                      <c:pt idx="0">
                        <c:v>1070.7741439646545</c:v>
                      </c:pt>
                      <c:pt idx="1">
                        <c:v>978.76242648442098</c:v>
                      </c:pt>
                      <c:pt idx="2">
                        <c:v>1022.4934872153367</c:v>
                      </c:pt>
                      <c:pt idx="3">
                        <c:v>1055.0267159154703</c:v>
                      </c:pt>
                      <c:pt idx="4">
                        <c:v>1089.5333737522215</c:v>
                      </c:pt>
                    </c:numCache>
                  </c:numRef>
                </c:val>
                <c:smooth val="0"/>
                <c:extLst xmlns:c15="http://schemas.microsoft.com/office/drawing/2012/chart">
                  <c:ext xmlns:c16="http://schemas.microsoft.com/office/drawing/2014/chart" uri="{C3380CC4-5D6E-409C-BE32-E72D297353CC}">
                    <c16:uniqueId val="{00000002-874E-436D-9CC4-6321CFE725C0}"/>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GDP</a:t>
            </a:r>
            <a:endParaRPr lang="ja-JP" alt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グラフ作成用!$G$20</c:f>
              <c:strCache>
                <c:ptCount val="1"/>
                <c:pt idx="0">
                  <c:v>ベースライン</c:v>
                </c:pt>
              </c:strCache>
            </c:strRef>
          </c:tx>
          <c:spPr>
            <a:ln w="28575" cap="rnd">
              <a:solidFill>
                <a:schemeClr val="accent2"/>
              </a:solidFill>
              <a:round/>
            </a:ln>
            <a:effectLst/>
          </c:spPr>
          <c:marker>
            <c:symbol val="none"/>
          </c:marker>
          <c:cat>
            <c:numRef>
              <c:f>グラフ作成用!$F$21:$F$25</c:f>
              <c:numCache>
                <c:formatCode>General</c:formatCode>
                <c:ptCount val="5"/>
                <c:pt idx="0">
                  <c:v>2010</c:v>
                </c:pt>
                <c:pt idx="1">
                  <c:v>2020</c:v>
                </c:pt>
                <c:pt idx="2">
                  <c:v>2030</c:v>
                </c:pt>
                <c:pt idx="3">
                  <c:v>2040</c:v>
                </c:pt>
                <c:pt idx="4">
                  <c:v>2050</c:v>
                </c:pt>
              </c:numCache>
            </c:numRef>
          </c:cat>
          <c:val>
            <c:numRef>
              <c:f>グラフ作成用!$G$21:$G$25</c:f>
              <c:numCache>
                <c:formatCode>General</c:formatCode>
                <c:ptCount val="5"/>
                <c:pt idx="0">
                  <c:v>782.38668992371868</c:v>
                </c:pt>
                <c:pt idx="1">
                  <c:v>866.96846537374427</c:v>
                </c:pt>
                <c:pt idx="2">
                  <c:v>933.64564358249686</c:v>
                </c:pt>
                <c:pt idx="3">
                  <c:v>1000.3228217912479</c:v>
                </c:pt>
                <c:pt idx="4">
                  <c:v>1067.0000000000007</c:v>
                </c:pt>
              </c:numCache>
            </c:numRef>
          </c:val>
          <c:smooth val="0"/>
          <c:extLst>
            <c:ext xmlns:c16="http://schemas.microsoft.com/office/drawing/2014/chart" uri="{C3380CC4-5D6E-409C-BE32-E72D297353CC}">
              <c16:uniqueId val="{00000001-99B5-4034-9AFA-E2C419B2CE75}"/>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グラフ作成用!$F$20</c15:sqref>
                        </c15:formulaRef>
                      </c:ext>
                    </c:extLst>
                    <c:strCache>
                      <c:ptCount val="1"/>
                      <c:pt idx="0">
                        <c:v>GDP</c:v>
                      </c:pt>
                    </c:strCache>
                  </c:strRef>
                </c:tx>
                <c:spPr>
                  <a:ln w="28575" cap="rnd">
                    <a:solidFill>
                      <a:schemeClr val="accent1"/>
                    </a:solidFill>
                    <a:round/>
                  </a:ln>
                  <a:effectLst/>
                </c:spPr>
                <c:marker>
                  <c:symbol val="none"/>
                </c:marker>
                <c:cat>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グラフ作成用!$F$21:$F$25</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0-99B5-4034-9AFA-E2C419B2CE75}"/>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sz="1000" b="1" i="0" u="none" strike="noStrike" kern="1200" spc="0" baseline="0">
                    <a:solidFill>
                      <a:sysClr val="windowText" lastClr="000000">
                        <a:lumMod val="65000"/>
                        <a:lumOff val="35000"/>
                      </a:sysClr>
                    </a:solidFill>
                  </a:rPr>
                  <a:t>GDP</a:t>
                </a:r>
                <a:r>
                  <a:rPr lang="ja-JP" altLang="en-US" sz="1000" b="1" i="0" u="none" strike="noStrike" kern="1200" spc="0" baseline="0">
                    <a:solidFill>
                      <a:sysClr val="windowText" lastClr="000000">
                        <a:lumMod val="65000"/>
                        <a:lumOff val="35000"/>
                      </a:sysClr>
                    </a:solidFill>
                  </a:rPr>
                  <a:t>（兆円）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人口</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1"/>
          <c:order val="1"/>
          <c:tx>
            <c:strRef>
              <c:f>グラフ作成用!$G$27</c:f>
              <c:strCache>
                <c:ptCount val="1"/>
                <c:pt idx="0">
                  <c:v>ベースライン</c:v>
                </c:pt>
              </c:strCache>
            </c:strRef>
          </c:tx>
          <c:spPr>
            <a:ln w="28575" cap="rnd">
              <a:solidFill>
                <a:schemeClr val="accent2"/>
              </a:solidFill>
              <a:round/>
            </a:ln>
            <a:effectLst/>
          </c:spPr>
          <c:marker>
            <c:symbol val="none"/>
          </c:marker>
          <c:cat>
            <c:numRef>
              <c:f>グラフ作成用!$F$28:$F$32</c:f>
              <c:numCache>
                <c:formatCode>General</c:formatCode>
                <c:ptCount val="5"/>
                <c:pt idx="0">
                  <c:v>2010</c:v>
                </c:pt>
                <c:pt idx="1">
                  <c:v>2020</c:v>
                </c:pt>
                <c:pt idx="2">
                  <c:v>2030</c:v>
                </c:pt>
                <c:pt idx="3">
                  <c:v>2040</c:v>
                </c:pt>
                <c:pt idx="4">
                  <c:v>2050</c:v>
                </c:pt>
              </c:numCache>
            </c:numRef>
          </c:cat>
          <c:val>
            <c:numRef>
              <c:f>グラフ作成用!$G$28:$G$32</c:f>
              <c:numCache>
                <c:formatCode>General</c:formatCode>
                <c:ptCount val="5"/>
                <c:pt idx="0">
                  <c:v>127.917537122642</c:v>
                </c:pt>
                <c:pt idx="1">
                  <c:v>126.175348017836</c:v>
                </c:pt>
                <c:pt idx="2">
                  <c:v>120.78356534522399</c:v>
                </c:pt>
                <c:pt idx="3">
                  <c:v>115.391782672612</c:v>
                </c:pt>
                <c:pt idx="4">
                  <c:v>110</c:v>
                </c:pt>
              </c:numCache>
            </c:numRef>
          </c:val>
          <c:smooth val="0"/>
          <c:extLst>
            <c:ext xmlns:c16="http://schemas.microsoft.com/office/drawing/2014/chart" uri="{C3380CC4-5D6E-409C-BE32-E72D297353CC}">
              <c16:uniqueId val="{00000000-13A4-49F4-9FB6-D24F381C308C}"/>
            </c:ext>
          </c:extLst>
        </c:ser>
        <c:dLbls>
          <c:showLegendKey val="0"/>
          <c:showVal val="0"/>
          <c:showCatName val="0"/>
          <c:showSerName val="0"/>
          <c:showPercent val="0"/>
          <c:showBubbleSize val="0"/>
        </c:dLbls>
        <c:smooth val="0"/>
        <c:axId val="1191805535"/>
        <c:axId val="264390191"/>
        <c:extLst>
          <c:ext xmlns:c15="http://schemas.microsoft.com/office/drawing/2012/chart" uri="{02D57815-91ED-43cb-92C2-25804820EDAC}">
            <c15:filteredLineSeries>
              <c15:ser>
                <c:idx val="0"/>
                <c:order val="0"/>
                <c:tx>
                  <c:strRef>
                    <c:extLst>
                      <c:ext uri="{02D57815-91ED-43cb-92C2-25804820EDAC}">
                        <c15:formulaRef>
                          <c15:sqref>グラフ作成用!$F$27</c15:sqref>
                        </c15:formulaRef>
                      </c:ext>
                    </c:extLst>
                    <c:strCache>
                      <c:ptCount val="1"/>
                      <c:pt idx="0">
                        <c:v>人口</c:v>
                      </c:pt>
                    </c:strCache>
                  </c:strRef>
                </c:tx>
                <c:spPr>
                  <a:ln w="28575" cap="rnd">
                    <a:solidFill>
                      <a:schemeClr val="accent1"/>
                    </a:solidFill>
                    <a:round/>
                  </a:ln>
                  <a:effectLst/>
                </c:spPr>
                <c:marker>
                  <c:symbol val="none"/>
                </c:marker>
                <c:cat>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cat>
                <c:val>
                  <c:numRef>
                    <c:extLst>
                      <c:ext uri="{02D57815-91ED-43cb-92C2-25804820EDAC}">
                        <c15:formulaRef>
                          <c15:sqref>グラフ作成用!$F$28:$F$32</c15:sqref>
                        </c15:formulaRef>
                      </c:ext>
                    </c:extLst>
                    <c:numCache>
                      <c:formatCode>General</c:formatCode>
                      <c:ptCount val="5"/>
                      <c:pt idx="0">
                        <c:v>2010</c:v>
                      </c:pt>
                      <c:pt idx="1">
                        <c:v>2020</c:v>
                      </c:pt>
                      <c:pt idx="2">
                        <c:v>2030</c:v>
                      </c:pt>
                      <c:pt idx="3">
                        <c:v>2040</c:v>
                      </c:pt>
                      <c:pt idx="4">
                        <c:v>2050</c:v>
                      </c:pt>
                    </c:numCache>
                  </c:numRef>
                </c:val>
                <c:smooth val="0"/>
                <c:extLst>
                  <c:ext xmlns:c16="http://schemas.microsoft.com/office/drawing/2014/chart" uri="{C3380CC4-5D6E-409C-BE32-E72D297353CC}">
                    <c16:uniqueId val="{00000001-13A4-49F4-9FB6-D24F381C308C}"/>
                  </c:ext>
                </c:extLst>
              </c15:ser>
            </c15:filteredLineSeries>
          </c:ext>
        </c:extLst>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ja-JP" altLang="en-US" sz="800" b="1" i="0" u="none" strike="noStrike" kern="1200" baseline="0">
                    <a:solidFill>
                      <a:sysClr val="windowText" lastClr="000000">
                        <a:lumMod val="65000"/>
                        <a:lumOff val="35000"/>
                      </a:sysClr>
                    </a:solidFill>
                    <a:latin typeface="+mn-ea"/>
                  </a:rPr>
                  <a:t>人口（百万人</a:t>
                </a:r>
                <a:endParaRPr lang="ja-JP" altLang="en-US">
                  <a:latin typeface="+mn-ea"/>
                  <a:ea typeface="+mn-ea"/>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スライド作成用!$F$11</c:f>
              <c:strCache>
                <c:ptCount val="1"/>
                <c:pt idx="0">
                  <c:v>産業</c:v>
                </c:pt>
              </c:strCache>
            </c:strRef>
          </c:tx>
          <c:spPr>
            <a:solidFill>
              <a:srgbClr val="F19D2D"/>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B187-4880-9037-77AFD3FB4B0E}"/>
            </c:ext>
          </c:extLst>
        </c:ser>
        <c:ser>
          <c:idx val="1"/>
          <c:order val="1"/>
          <c:tx>
            <c:strRef>
              <c:f>スライド作成用!$F$12</c:f>
              <c:strCache>
                <c:ptCount val="1"/>
                <c:pt idx="0">
                  <c:v>運輸</c:v>
                </c:pt>
              </c:strCache>
            </c:strRef>
          </c:tx>
          <c:spPr>
            <a:solidFill>
              <a:srgbClr val="B8F1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スライド作成用!$G$12:$K$12</c:f>
              <c:numCache>
                <c:formatCode>General</c:formatCode>
                <c:ptCount val="5"/>
                <c:pt idx="0">
                  <c:v>249.02275586606845</c:v>
                </c:pt>
                <c:pt idx="1">
                  <c:v>196.15609230500672</c:v>
                </c:pt>
                <c:pt idx="2">
                  <c:v>171.17582078035531</c:v>
                </c:pt>
                <c:pt idx="3">
                  <c:v>210.67040851814829</c:v>
                </c:pt>
                <c:pt idx="4">
                  <c:v>210.67040851814829</c:v>
                </c:pt>
              </c:numCache>
            </c:numRef>
          </c:val>
          <c:extLst>
            <c:ext xmlns:c16="http://schemas.microsoft.com/office/drawing/2014/chart" uri="{C3380CC4-5D6E-409C-BE32-E72D297353CC}">
              <c16:uniqueId val="{00000001-B187-4880-9037-77AFD3FB4B0E}"/>
            </c:ext>
          </c:extLst>
        </c:ser>
        <c:ser>
          <c:idx val="2"/>
          <c:order val="2"/>
          <c:tx>
            <c:strRef>
              <c:f>スライド作成用!$F$13</c:f>
              <c:strCache>
                <c:ptCount val="1"/>
                <c:pt idx="0">
                  <c:v>業務</c:v>
                </c:pt>
              </c:strCache>
            </c:strRef>
          </c:tx>
          <c:spPr>
            <a:solidFill>
              <a:srgbClr val="B0C4DE"/>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B187-4880-9037-77AFD3FB4B0E}"/>
            </c:ext>
          </c:extLst>
        </c:ser>
        <c:ser>
          <c:idx val="3"/>
          <c:order val="3"/>
          <c:tx>
            <c:strRef>
              <c:f>スライド作成用!$F$14</c:f>
              <c:strCache>
                <c:ptCount val="1"/>
                <c:pt idx="0">
                  <c:v>家庭</c:v>
                </c:pt>
              </c:strCache>
            </c:strRef>
          </c:tx>
          <c:spPr>
            <a:solidFill>
              <a:srgbClr val="71B9E5"/>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B187-4880-9037-77AFD3FB4B0E}"/>
            </c:ext>
          </c:extLst>
        </c:ser>
        <c:ser>
          <c:idx val="4"/>
          <c:order val="4"/>
          <c:tx>
            <c:strRef>
              <c:f>スライド作成用!$F$15</c:f>
              <c:strCache>
                <c:ptCount val="1"/>
                <c:pt idx="0">
                  <c:v>発電</c:v>
                </c:pt>
              </c:strCache>
            </c:strRef>
          </c:tx>
          <c:spPr>
            <a:solidFill>
              <a:schemeClr val="accent4">
                <a:lumMod val="60000"/>
                <a:lumOff val="40000"/>
              </a:schemeClr>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スライド作成用!$G$15:$K$15</c:f>
              <c:numCache>
                <c:formatCode>General</c:formatCode>
                <c:ptCount val="5"/>
                <c:pt idx="0">
                  <c:v>476.37955455993358</c:v>
                </c:pt>
                <c:pt idx="1">
                  <c:v>449.00553720294573</c:v>
                </c:pt>
                <c:pt idx="2">
                  <c:v>495.09542778752109</c:v>
                </c:pt>
                <c:pt idx="3">
                  <c:v>496.52581315955877</c:v>
                </c:pt>
                <c:pt idx="4">
                  <c:v>496.52581315955877</c:v>
                </c:pt>
              </c:numCache>
            </c:numRef>
          </c:val>
          <c:extLst>
            <c:ext xmlns:c16="http://schemas.microsoft.com/office/drawing/2014/chart" uri="{C3380CC4-5D6E-409C-BE32-E72D297353CC}">
              <c16:uniqueId val="{00000004-B187-4880-9037-77AFD3FB4B0E}"/>
            </c:ext>
          </c:extLst>
        </c:ser>
        <c:ser>
          <c:idx val="5"/>
          <c:order val="5"/>
          <c:tx>
            <c:strRef>
              <c:f>スライド作成用!$F$16</c:f>
              <c:strCache>
                <c:ptCount val="1"/>
                <c:pt idx="0">
                  <c:v>セメント</c:v>
                </c:pt>
              </c:strCache>
            </c:strRef>
          </c:tx>
          <c:spPr>
            <a:solidFill>
              <a:srgbClr val="7F7F7F"/>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5-B187-4880-9037-77AFD3FB4B0E}"/>
            </c:ext>
          </c:extLst>
        </c:ser>
        <c:ser>
          <c:idx val="6"/>
          <c:order val="6"/>
          <c:tx>
            <c:strRef>
              <c:f>スライド作成用!$F$17</c:f>
              <c:strCache>
                <c:ptCount val="1"/>
                <c:pt idx="0">
                  <c:v>廃棄物</c:v>
                </c:pt>
              </c:strCache>
            </c:strRef>
          </c:tx>
          <c:spPr>
            <a:solidFill>
              <a:srgbClr val="FFA07A"/>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6-B187-4880-9037-77AFD3FB4B0E}"/>
            </c:ext>
          </c:extLst>
        </c:ser>
        <c:ser>
          <c:idx val="7"/>
          <c:order val="7"/>
          <c:tx>
            <c:strRef>
              <c:f>スライド作成用!$F$18</c:f>
              <c:strCache>
                <c:ptCount val="1"/>
                <c:pt idx="0">
                  <c:v>土地利用</c:v>
                </c:pt>
              </c:strCache>
            </c:strRef>
          </c:tx>
          <c:spPr>
            <a:solidFill>
              <a:srgbClr val="608F13"/>
            </a:solidFill>
          </c:spPr>
          <c:invertIfNegative val="0"/>
          <c:cat>
            <c:strRef>
              <c:f>スライド作成用!$G$10:$K$10</c:f>
              <c:strCache>
                <c:ptCount val="5"/>
                <c:pt idx="0">
                  <c:v>2010</c:v>
                </c:pt>
                <c:pt idx="1">
                  <c:v>2020</c:v>
                </c:pt>
                <c:pt idx="2">
                  <c:v>2050</c:v>
                </c:pt>
                <c:pt idx="3">
                  <c:v>シナリオ1
（2050年）</c:v>
                </c:pt>
                <c:pt idx="4">
                  <c:v>シナリオ2
（2050年）</c:v>
                </c:pt>
              </c:strCache>
            </c:strRef>
          </c:cat>
          <c:val>
            <c:numRef>
              <c:f>スライド作成用!$G$18:$K$18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7-B187-4880-9037-77AFD3FB4B0E}"/>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a:t>
            </a:r>
          </a:p>
        </c:rich>
      </c:tx>
      <c:overlay val="0"/>
      <c:spPr>
        <a:noFill/>
        <a:ln>
          <a:noFill/>
        </a:ln>
        <a:effectLst/>
      </c:spPr>
    </c:title>
    <c:autoTitleDeleted val="0"/>
    <c:plotArea>
      <c:layout/>
      <c:barChart>
        <c:barDir val="col"/>
        <c:grouping val="stacked"/>
        <c:varyColors val="0"/>
        <c:ser>
          <c:idx val="0"/>
          <c:order val="0"/>
          <c:tx>
            <c:strRef>
              <c:f>グラフ作成用!$AB$2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グラフ作成用!$AB$3:$AB$7</c:f>
              <c:numCache>
                <c:formatCode>General</c:formatCode>
                <c:ptCount val="5"/>
                <c:pt idx="0">
                  <c:v>1.7935580039863157</c:v>
                </c:pt>
                <c:pt idx="1">
                  <c:v>1.4042102444216913</c:v>
                </c:pt>
                <c:pt idx="2">
                  <c:v>1.7300610854783565</c:v>
                </c:pt>
                <c:pt idx="3">
                  <c:v>1.7300610854783565</c:v>
                </c:pt>
                <c:pt idx="4">
                  <c:v>1.7300610854783565</c:v>
                </c:pt>
              </c:numCache>
            </c:numRef>
          </c:val>
          <c:extLst>
            <c:ext xmlns:c16="http://schemas.microsoft.com/office/drawing/2014/chart" uri="{C3380CC4-5D6E-409C-BE32-E72D297353CC}">
              <c16:uniqueId val="{0000000E-9FD5-4C4E-8025-7AD3A0C56036}"/>
            </c:ext>
          </c:extLst>
        </c:ser>
        <c:ser>
          <c:idx val="1"/>
          <c:order val="1"/>
          <c:tx>
            <c:strRef>
              <c:f>グラフ作成用!$AC$2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グラフ作成用!$AC$3:$AC$7</c:f>
              <c:numCache>
                <c:formatCode>General</c:formatCode>
                <c:ptCount val="5"/>
                <c:pt idx="0">
                  <c:v>5.3540691272396677</c:v>
                </c:pt>
                <c:pt idx="1">
                  <c:v>4.1740209458227797</c:v>
                </c:pt>
                <c:pt idx="2">
                  <c:v>4.5829535404830768</c:v>
                </c:pt>
                <c:pt idx="3">
                  <c:v>4.5829535404830768</c:v>
                </c:pt>
                <c:pt idx="4">
                  <c:v>4.5829535404830768</c:v>
                </c:pt>
              </c:numCache>
            </c:numRef>
          </c:val>
          <c:extLst>
            <c:ext xmlns:c16="http://schemas.microsoft.com/office/drawing/2014/chart" uri="{C3380CC4-5D6E-409C-BE32-E72D297353CC}">
              <c16:uniqueId val="{00000010-9FD5-4C4E-8025-7AD3A0C56036}"/>
            </c:ext>
          </c:extLst>
        </c:ser>
        <c:ser>
          <c:idx val="2"/>
          <c:order val="2"/>
          <c:tx>
            <c:strRef>
              <c:f>グラフ作成用!$AD$2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グラフ作成用!$AD$3:$AD$7</c:f>
              <c:numCache>
                <c:formatCode>General</c:formatCode>
                <c:ptCount val="5"/>
                <c:pt idx="0">
                  <c:v>1.2062087969127833</c:v>
                </c:pt>
                <c:pt idx="1">
                  <c:v>1.1189233858212027</c:v>
                </c:pt>
                <c:pt idx="2">
                  <c:v>1.2631483399809271</c:v>
                </c:pt>
                <c:pt idx="3">
                  <c:v>1.2631483399809271</c:v>
                </c:pt>
                <c:pt idx="4">
                  <c:v>1.2631483399809271</c:v>
                </c:pt>
              </c:numCache>
            </c:numRef>
          </c:val>
          <c:extLst>
            <c:ext xmlns:c16="http://schemas.microsoft.com/office/drawing/2014/chart" uri="{C3380CC4-5D6E-409C-BE32-E72D297353CC}">
              <c16:uniqueId val="{00000012-9FD5-4C4E-8025-7AD3A0C56036}"/>
            </c:ext>
          </c:extLst>
        </c:ser>
        <c:ser>
          <c:idx val="3"/>
          <c:order val="3"/>
          <c:tx>
            <c:strRef>
              <c:f>グラフ作成用!$AE$2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グラフ作成用!$AE$3:$AE$7</c:f>
              <c:numCache>
                <c:formatCode>General</c:formatCode>
                <c:ptCount val="5"/>
                <c:pt idx="0">
                  <c:v>0.20418016053948937</c:v>
                </c:pt>
                <c:pt idx="1">
                  <c:v>0.23201198896986344</c:v>
                </c:pt>
                <c:pt idx="2">
                  <c:v>0.2548546236453767</c:v>
                </c:pt>
                <c:pt idx="3">
                  <c:v>0.2548546236453767</c:v>
                </c:pt>
                <c:pt idx="4">
                  <c:v>0.2548546236453767</c:v>
                </c:pt>
              </c:numCache>
            </c:numRef>
          </c:val>
          <c:extLst>
            <c:ext xmlns:c16="http://schemas.microsoft.com/office/drawing/2014/chart" uri="{C3380CC4-5D6E-409C-BE32-E72D297353CC}">
              <c16:uniqueId val="{00000014-9FD5-4C4E-8025-7AD3A0C56036}"/>
            </c:ext>
          </c:extLst>
        </c:ser>
        <c:ser>
          <c:idx val="4"/>
          <c:order val="4"/>
          <c:tx>
            <c:strRef>
              <c:f>グラフ作成用!$AF$2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グラフ作成用!$AF$3:$AF$7</c:f>
              <c:numCache>
                <c:formatCode>General</c:formatCode>
                <c:ptCount val="5"/>
                <c:pt idx="0">
                  <c:v>3.7404319113217492</c:v>
                </c:pt>
                <c:pt idx="1">
                  <c:v>3.2738004349644645</c:v>
                </c:pt>
                <c:pt idx="2">
                  <c:v>3.6521083762943514</c:v>
                </c:pt>
                <c:pt idx="3">
                  <c:v>3.6521083762943514</c:v>
                </c:pt>
                <c:pt idx="4">
                  <c:v>3.6521083762943514</c:v>
                </c:pt>
              </c:numCache>
            </c:numRef>
          </c:val>
          <c:extLst>
            <c:ext xmlns:c16="http://schemas.microsoft.com/office/drawing/2014/chart" uri="{C3380CC4-5D6E-409C-BE32-E72D297353CC}">
              <c16:uniqueId val="{00000016-9FD5-4C4E-8025-7AD3A0C560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最終エネルギー消費（産業部門）</a:t>
            </a:r>
          </a:p>
        </c:rich>
      </c:tx>
      <c:overlay val="0"/>
      <c:spPr>
        <a:noFill/>
        <a:ln>
          <a:noFill/>
        </a:ln>
        <a:effectLst/>
      </c:spPr>
    </c:title>
    <c:autoTitleDeleted val="0"/>
    <c:plotArea>
      <c:layout/>
      <c:barChart>
        <c:barDir val="col"/>
        <c:grouping val="stacked"/>
        <c:varyColors val="0"/>
        <c:ser>
          <c:idx val="0"/>
          <c:order val="0"/>
          <c:tx>
            <c:strRef>
              <c:f>グラフ作成用!$AG$2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グラフ作成用!$AG$3:$AG$7</c:f>
              <c:numCache>
                <c:formatCode>General</c:formatCode>
                <c:ptCount val="5"/>
                <c:pt idx="0">
                  <c:v>1.7832728242011091</c:v>
                </c:pt>
                <c:pt idx="1">
                  <c:v>1.398922421627145</c:v>
                </c:pt>
                <c:pt idx="2">
                  <c:v>1.7300610854783565</c:v>
                </c:pt>
                <c:pt idx="3">
                  <c:v>1.7300610854783565</c:v>
                </c:pt>
                <c:pt idx="4">
                  <c:v>1.7300610854783565</c:v>
                </c:pt>
              </c:numCache>
            </c:numRef>
          </c:val>
          <c:extLst>
            <c:ext xmlns:c16="http://schemas.microsoft.com/office/drawing/2014/chart" uri="{C3380CC4-5D6E-409C-BE32-E72D297353CC}">
              <c16:uniqueId val="{00000006-EFA4-4923-84F3-91806C1A9336}"/>
            </c:ext>
          </c:extLst>
        </c:ser>
        <c:ser>
          <c:idx val="1"/>
          <c:order val="1"/>
          <c:tx>
            <c:strRef>
              <c:f>グラフ作成用!$AH$2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グラフ作成用!$AH$3:$AH$7</c:f>
              <c:numCache>
                <c:formatCode>General</c:formatCode>
                <c:ptCount val="5"/>
                <c:pt idx="0">
                  <c:v>0.97419637188492003</c:v>
                </c:pt>
                <c:pt idx="1">
                  <c:v>0.68893591189137815</c:v>
                </c:pt>
                <c:pt idx="2">
                  <c:v>0.85192221094408571</c:v>
                </c:pt>
                <c:pt idx="3">
                  <c:v>0.85192221094408571</c:v>
                </c:pt>
                <c:pt idx="4">
                  <c:v>0.85192221094408571</c:v>
                </c:pt>
              </c:numCache>
            </c:numRef>
          </c:val>
          <c:extLst>
            <c:ext xmlns:c16="http://schemas.microsoft.com/office/drawing/2014/chart" uri="{C3380CC4-5D6E-409C-BE32-E72D297353CC}">
              <c16:uniqueId val="{00000008-EFA4-4923-84F3-91806C1A9336}"/>
            </c:ext>
          </c:extLst>
        </c:ser>
        <c:ser>
          <c:idx val="2"/>
          <c:order val="2"/>
          <c:tx>
            <c:strRef>
              <c:f>グラフ作成用!$AI$2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グラフ作成用!$AI$3:$AI$7</c:f>
              <c:numCache>
                <c:formatCode>General</c:formatCode>
                <c:ptCount val="5"/>
                <c:pt idx="0">
                  <c:v>0.45301842805600184</c:v>
                </c:pt>
                <c:pt idx="1">
                  <c:v>0.42356163466373675</c:v>
                </c:pt>
                <c:pt idx="2">
                  <c:v>0.5421323160553273</c:v>
                </c:pt>
                <c:pt idx="3">
                  <c:v>0.5421323160553273</c:v>
                </c:pt>
                <c:pt idx="4">
                  <c:v>0.5421323160553273</c:v>
                </c:pt>
              </c:numCache>
            </c:numRef>
          </c:val>
          <c:extLst>
            <c:ext xmlns:c16="http://schemas.microsoft.com/office/drawing/2014/chart" uri="{C3380CC4-5D6E-409C-BE32-E72D297353CC}">
              <c16:uniqueId val="{0000000A-EFA4-4923-84F3-91806C1A9336}"/>
            </c:ext>
          </c:extLst>
        </c:ser>
        <c:ser>
          <c:idx val="3"/>
          <c:order val="3"/>
          <c:tx>
            <c:strRef>
              <c:f>グラフ作成用!$AJ$2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グラフ作成用!$AJ$3:$AJ$7</c:f>
              <c:numCache>
                <c:formatCode>General</c:formatCode>
                <c:ptCount val="5"/>
                <c:pt idx="0">
                  <c:v>0.13971205722135449</c:v>
                </c:pt>
                <c:pt idx="1">
                  <c:v>0.14016420277594438</c:v>
                </c:pt>
                <c:pt idx="2">
                  <c:v>0.15489494744437934</c:v>
                </c:pt>
                <c:pt idx="3">
                  <c:v>0.15489494744437934</c:v>
                </c:pt>
                <c:pt idx="4">
                  <c:v>0.15489494744437934</c:v>
                </c:pt>
              </c:numCache>
            </c:numRef>
          </c:val>
          <c:extLst>
            <c:ext xmlns:c16="http://schemas.microsoft.com/office/drawing/2014/chart" uri="{C3380CC4-5D6E-409C-BE32-E72D297353CC}">
              <c16:uniqueId val="{0000000C-EFA4-4923-84F3-91806C1A9336}"/>
            </c:ext>
          </c:extLst>
        </c:ser>
        <c:ser>
          <c:idx val="4"/>
          <c:order val="4"/>
          <c:tx>
            <c:strRef>
              <c:f>グラフ作成用!$AK$2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グラフ作成用!$AK$3:$AK$7</c:f>
              <c:numCache>
                <c:formatCode>General</c:formatCode>
                <c:ptCount val="5"/>
                <c:pt idx="0">
                  <c:v>1.3636103186366102</c:v>
                </c:pt>
                <c:pt idx="1">
                  <c:v>1.1454168290418023</c:v>
                </c:pt>
                <c:pt idx="2">
                  <c:v>1.3940545269994127</c:v>
                </c:pt>
                <c:pt idx="3">
                  <c:v>1.3940545269994127</c:v>
                </c:pt>
                <c:pt idx="4">
                  <c:v>1.3940545269994127</c:v>
                </c:pt>
              </c:numCache>
            </c:numRef>
          </c:val>
          <c:extLst>
            <c:ext xmlns:c16="http://schemas.microsoft.com/office/drawing/2014/chart" uri="{C3380CC4-5D6E-409C-BE32-E72D297353CC}">
              <c16:uniqueId val="{0000000E-EFA4-4923-84F3-91806C1A933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b="0"/>
                  <a:t>最終エネルギー消費（</a:t>
                </a:r>
                <a:r>
                  <a:rPr lang="en-US" altLang="ja-JP" b="0"/>
                  <a:t>EJ/</a:t>
                </a:r>
                <a:r>
                  <a:rPr lang="ja-JP" altLang="en-US" b="0"/>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最終エネルギー消費（運輸部門）</a:t>
            </a:r>
          </a:p>
        </c:rich>
      </c:tx>
      <c:overlay val="0"/>
      <c:spPr>
        <a:noFill/>
        <a:ln>
          <a:noFill/>
        </a:ln>
        <a:effectLst/>
      </c:spPr>
    </c:title>
    <c:autoTitleDeleted val="0"/>
    <c:plotArea>
      <c:layout/>
      <c:barChart>
        <c:barDir val="col"/>
        <c:grouping val="stacked"/>
        <c:varyColors val="0"/>
        <c:ser>
          <c:idx val="0"/>
          <c:order val="0"/>
          <c:tx>
            <c:strRef>
              <c:f>グラフ作成用!$AL$2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グラフ作成用!$AL$3:$AL$7</c:f>
              <c:numCache>
                <c:formatCode>General</c:formatCode>
                <c:ptCount val="5"/>
                <c:pt idx="0">
                  <c:v>4.1999987243639028E-5</c:v>
                </c:pt>
                <c:pt idx="1">
                  <c:v>3.6000013765472229E-5</c:v>
                </c:pt>
                <c:pt idx="2">
                  <c:v>0</c:v>
                </c:pt>
                <c:pt idx="3">
                  <c:v>0</c:v>
                </c:pt>
                <c:pt idx="4">
                  <c:v>0</c:v>
                </c:pt>
              </c:numCache>
            </c:numRef>
          </c:val>
          <c:extLst>
            <c:ext xmlns:c16="http://schemas.microsoft.com/office/drawing/2014/chart" uri="{C3380CC4-5D6E-409C-BE32-E72D297353CC}">
              <c16:uniqueId val="{00000015-DC68-4A4C-A9E8-77E3CF756E50}"/>
            </c:ext>
          </c:extLst>
        </c:ser>
        <c:ser>
          <c:idx val="1"/>
          <c:order val="1"/>
          <c:tx>
            <c:strRef>
              <c:f>グラフ作成用!$AM$2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グラフ作成用!$AM$3:$AM$7</c:f>
              <c:numCache>
                <c:formatCode>General</c:formatCode>
                <c:ptCount val="5"/>
                <c:pt idx="0">
                  <c:v>3.2142520237578185</c:v>
                </c:pt>
                <c:pt idx="1">
                  <c:v>2.5335019687454952</c:v>
                </c:pt>
                <c:pt idx="2">
                  <c:v>2.7218399033352489</c:v>
                </c:pt>
                <c:pt idx="3">
                  <c:v>2.7218399033352489</c:v>
                </c:pt>
                <c:pt idx="4">
                  <c:v>2.7218399033352489</c:v>
                </c:pt>
              </c:numCache>
            </c:numRef>
          </c:val>
          <c:extLst>
            <c:ext xmlns:c16="http://schemas.microsoft.com/office/drawing/2014/chart" uri="{C3380CC4-5D6E-409C-BE32-E72D297353CC}">
              <c16:uniqueId val="{00000017-DC68-4A4C-A9E8-77E3CF756E50}"/>
            </c:ext>
          </c:extLst>
        </c:ser>
        <c:ser>
          <c:idx val="2"/>
          <c:order val="2"/>
          <c:tx>
            <c:strRef>
              <c:f>グラフ作成用!$AN$2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グラフ作成用!$AN$3:$AN$7</c:f>
              <c:numCache>
                <c:formatCode>General</c:formatCode>
                <c:ptCount val="5"/>
                <c:pt idx="0">
                  <c:v>4.2009987240601756E-3</c:v>
                </c:pt>
                <c:pt idx="1">
                  <c:v>1.0630004064638078E-3</c:v>
                </c:pt>
                <c:pt idx="2">
                  <c:v>0</c:v>
                </c:pt>
                <c:pt idx="3">
                  <c:v>0</c:v>
                </c:pt>
                <c:pt idx="4">
                  <c:v>0</c:v>
                </c:pt>
              </c:numCache>
            </c:numRef>
          </c:val>
          <c:extLst>
            <c:ext xmlns:c16="http://schemas.microsoft.com/office/drawing/2014/chart" uri="{C3380CC4-5D6E-409C-BE32-E72D297353CC}">
              <c16:uniqueId val="{00000019-DC68-4A4C-A9E8-77E3CF756E50}"/>
            </c:ext>
          </c:extLst>
        </c:ser>
        <c:ser>
          <c:idx val="3"/>
          <c:order val="3"/>
          <c:tx>
            <c:strRef>
              <c:f>グラフ作成用!$AO$2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グラフ作成用!$AO$3:$AO$7</c:f>
              <c:numCache>
                <c:formatCode>General</c:formatCode>
                <c:ptCount val="5"/>
                <c:pt idx="0">
                  <c:v>8.299997479100072E-3</c:v>
                </c:pt>
                <c:pt idx="1">
                  <c:v>1.8345007014655246E-2</c:v>
                </c:pt>
                <c:pt idx="2">
                  <c:v>2.8060205189023208E-2</c:v>
                </c:pt>
                <c:pt idx="3">
                  <c:v>2.8060205189023208E-2</c:v>
                </c:pt>
                <c:pt idx="4">
                  <c:v>2.8060205189023208E-2</c:v>
                </c:pt>
              </c:numCache>
            </c:numRef>
          </c:val>
          <c:extLst>
            <c:ext xmlns:c16="http://schemas.microsoft.com/office/drawing/2014/chart" uri="{C3380CC4-5D6E-409C-BE32-E72D297353CC}">
              <c16:uniqueId val="{0000001B-DC68-4A4C-A9E8-77E3CF756E50}"/>
            </c:ext>
          </c:extLst>
        </c:ser>
        <c:ser>
          <c:idx val="4"/>
          <c:order val="4"/>
          <c:tx>
            <c:strRef>
              <c:f>グラフ作成用!$AP$2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グラフ作成用!$AP$3:$AP$7</c:f>
              <c:numCache>
                <c:formatCode>General</c:formatCode>
                <c:ptCount val="5"/>
                <c:pt idx="0">
                  <c:v>6.5678980051785033E-2</c:v>
                </c:pt>
                <c:pt idx="1">
                  <c:v>6.2294023819620369E-2</c:v>
                </c:pt>
                <c:pt idx="2">
                  <c:v>5.6120410378046416E-2</c:v>
                </c:pt>
                <c:pt idx="3">
                  <c:v>5.6120410378046416E-2</c:v>
                </c:pt>
                <c:pt idx="4">
                  <c:v>5.6120410378046416E-2</c:v>
                </c:pt>
              </c:numCache>
            </c:numRef>
          </c:val>
          <c:extLst>
            <c:ext xmlns:c16="http://schemas.microsoft.com/office/drawing/2014/chart" uri="{C3380CC4-5D6E-409C-BE32-E72D297353CC}">
              <c16:uniqueId val="{0000001D-DC68-4A4C-A9E8-77E3CF756E50}"/>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最終エネルギー消費（業務部門）</a:t>
            </a:r>
          </a:p>
        </c:rich>
      </c:tx>
      <c:overlay val="0"/>
      <c:spPr>
        <a:noFill/>
        <a:ln>
          <a:noFill/>
        </a:ln>
        <a:effectLst/>
      </c:spPr>
    </c:title>
    <c:autoTitleDeleted val="0"/>
    <c:plotArea>
      <c:layout/>
      <c:barChart>
        <c:barDir val="col"/>
        <c:grouping val="stacked"/>
        <c:varyColors val="0"/>
        <c:ser>
          <c:idx val="0"/>
          <c:order val="0"/>
          <c:tx>
            <c:strRef>
              <c:f>グラフ作成用!$AQ$2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グラフ作成用!$AQ$3:$AQ$7</c:f>
              <c:numCache>
                <c:formatCode>General</c:formatCode>
                <c:ptCount val="5"/>
                <c:pt idx="0">
                  <c:v>1.0243179797963074E-2</c:v>
                </c:pt>
                <c:pt idx="1">
                  <c:v>5.2518227807806907E-3</c:v>
                </c:pt>
                <c:pt idx="2">
                  <c:v>0</c:v>
                </c:pt>
                <c:pt idx="3">
                  <c:v>0</c:v>
                </c:pt>
                <c:pt idx="4">
                  <c:v>0</c:v>
                </c:pt>
              </c:numCache>
            </c:numRef>
          </c:val>
          <c:extLst>
            <c:ext xmlns:c16="http://schemas.microsoft.com/office/drawing/2014/chart" uri="{C3380CC4-5D6E-409C-BE32-E72D297353CC}">
              <c16:uniqueId val="{00000015-2B53-4804-A8A6-7C1DDE91D758}"/>
            </c:ext>
          </c:extLst>
        </c:ser>
        <c:ser>
          <c:idx val="1"/>
          <c:order val="1"/>
          <c:tx>
            <c:strRef>
              <c:f>グラフ作成用!$AR$2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グラフ作成用!$AR$3:$AR$7</c:f>
              <c:numCache>
                <c:formatCode>General</c:formatCode>
                <c:ptCount val="5"/>
                <c:pt idx="0">
                  <c:v>0.54780723886409621</c:v>
                </c:pt>
                <c:pt idx="1">
                  <c:v>0.45773392623303627</c:v>
                </c:pt>
                <c:pt idx="2">
                  <c:v>0.57519576809579487</c:v>
                </c:pt>
                <c:pt idx="3">
                  <c:v>0.57519576809579487</c:v>
                </c:pt>
                <c:pt idx="4">
                  <c:v>0.57519576809579487</c:v>
                </c:pt>
              </c:numCache>
            </c:numRef>
          </c:val>
          <c:extLst>
            <c:ext xmlns:c16="http://schemas.microsoft.com/office/drawing/2014/chart" uri="{C3380CC4-5D6E-409C-BE32-E72D297353CC}">
              <c16:uniqueId val="{00000017-2B53-4804-A8A6-7C1DDE91D758}"/>
            </c:ext>
          </c:extLst>
        </c:ser>
        <c:ser>
          <c:idx val="2"/>
          <c:order val="2"/>
          <c:tx>
            <c:strRef>
              <c:f>グラフ作成用!$AS$2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グラフ作成用!$AS$3:$AS$7</c:f>
              <c:numCache>
                <c:formatCode>General</c:formatCode>
                <c:ptCount val="5"/>
                <c:pt idx="0">
                  <c:v>0.36094585685184333</c:v>
                </c:pt>
                <c:pt idx="1">
                  <c:v>0.302286655691762</c:v>
                </c:pt>
                <c:pt idx="2">
                  <c:v>0.38346384539719652</c:v>
                </c:pt>
                <c:pt idx="3">
                  <c:v>0.38346384539719652</c:v>
                </c:pt>
                <c:pt idx="4">
                  <c:v>0.38346384539719652</c:v>
                </c:pt>
              </c:numCache>
            </c:numRef>
          </c:val>
          <c:extLst>
            <c:ext xmlns:c16="http://schemas.microsoft.com/office/drawing/2014/chart" uri="{C3380CC4-5D6E-409C-BE32-E72D297353CC}">
              <c16:uniqueId val="{00000019-2B53-4804-A8A6-7C1DDE91D758}"/>
            </c:ext>
          </c:extLst>
        </c:ser>
        <c:ser>
          <c:idx val="3"/>
          <c:order val="3"/>
          <c:tx>
            <c:strRef>
              <c:f>グラフ作成用!$AT$2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グラフ作成用!$AT$3:$AT$7</c:f>
              <c:numCache>
                <c:formatCode>General</c:formatCode>
                <c:ptCount val="5"/>
                <c:pt idx="0">
                  <c:v>5.5761227810565077E-2</c:v>
                </c:pt>
                <c:pt idx="1">
                  <c:v>7.31609496673198E-2</c:v>
                </c:pt>
                <c:pt idx="2">
                  <c:v>7.189947101197415E-2</c:v>
                </c:pt>
                <c:pt idx="3">
                  <c:v>7.189947101197415E-2</c:v>
                </c:pt>
                <c:pt idx="4">
                  <c:v>7.189947101197415E-2</c:v>
                </c:pt>
              </c:numCache>
            </c:numRef>
          </c:val>
          <c:extLst>
            <c:ext xmlns:c16="http://schemas.microsoft.com/office/drawing/2014/chart" uri="{C3380CC4-5D6E-409C-BE32-E72D297353CC}">
              <c16:uniqueId val="{0000001B-2B53-4804-A8A6-7C1DDE91D758}"/>
            </c:ext>
          </c:extLst>
        </c:ser>
        <c:ser>
          <c:idx val="4"/>
          <c:order val="4"/>
          <c:tx>
            <c:strRef>
              <c:f>グラフ作成用!$AU$2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グラフ作成用!$AU$3:$AU$7</c:f>
              <c:numCache>
                <c:formatCode>General</c:formatCode>
                <c:ptCount val="5"/>
                <c:pt idx="0">
                  <c:v>1.2272144966755287</c:v>
                </c:pt>
                <c:pt idx="1">
                  <c:v>1.108536645627096</c:v>
                </c:pt>
                <c:pt idx="2">
                  <c:v>1.3660899492275129</c:v>
                </c:pt>
                <c:pt idx="3">
                  <c:v>1.3660899492275129</c:v>
                </c:pt>
                <c:pt idx="4">
                  <c:v>1.3660899492275129</c:v>
                </c:pt>
              </c:numCache>
            </c:numRef>
          </c:val>
          <c:extLst>
            <c:ext xmlns:c16="http://schemas.microsoft.com/office/drawing/2014/chart" uri="{C3380CC4-5D6E-409C-BE32-E72D297353CC}">
              <c16:uniqueId val="{0000001D-2B53-4804-A8A6-7C1DDE91D758}"/>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最終エネルギー消費（家庭部門）</a:t>
            </a:r>
          </a:p>
        </c:rich>
      </c:tx>
      <c:overlay val="0"/>
      <c:spPr>
        <a:noFill/>
        <a:ln>
          <a:noFill/>
        </a:ln>
        <a:effectLst/>
      </c:spPr>
    </c:title>
    <c:autoTitleDeleted val="0"/>
    <c:plotArea>
      <c:layout/>
      <c:barChart>
        <c:barDir val="col"/>
        <c:grouping val="stacked"/>
        <c:varyColors val="0"/>
        <c:ser>
          <c:idx val="0"/>
          <c:order val="0"/>
          <c:tx>
            <c:strRef>
              <c:f>グラフ作成用!$AV$2</c:f>
              <c:strCache>
                <c:ptCount val="1"/>
                <c:pt idx="0">
                  <c:v>石炭</c:v>
                </c:pt>
              </c:strCache>
            </c:strRef>
          </c:tx>
          <c:spPr>
            <a:solidFill>
              <a:srgbClr val="7F7F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グラフ作成用!$AV$3:$AV$7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15-67D6-4ABD-8AE1-4DA4ABCC7BE6}"/>
            </c:ext>
          </c:extLst>
        </c:ser>
        <c:ser>
          <c:idx val="1"/>
          <c:order val="1"/>
          <c:tx>
            <c:strRef>
              <c:f>グラフ作成用!$AW$2</c:f>
              <c:strCache>
                <c:ptCount val="1"/>
                <c:pt idx="0">
                  <c:v>石油</c:v>
                </c:pt>
              </c:strCache>
            </c:strRef>
          </c:tx>
          <c:spPr>
            <a:solidFill>
              <a:srgbClr val="F19D2D"/>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グラフ作成用!$AW$3:$AW$7</c:f>
              <c:numCache>
                <c:formatCode>General</c:formatCode>
                <c:ptCount val="5"/>
                <c:pt idx="0">
                  <c:v>0.61781349273283348</c:v>
                </c:pt>
                <c:pt idx="1">
                  <c:v>0.4938491389528698</c:v>
                </c:pt>
                <c:pt idx="2">
                  <c:v>0.43399565810794716</c:v>
                </c:pt>
                <c:pt idx="3">
                  <c:v>0.43399565810794716</c:v>
                </c:pt>
                <c:pt idx="4">
                  <c:v>0.43399565810794716</c:v>
                </c:pt>
              </c:numCache>
            </c:numRef>
          </c:val>
          <c:extLst>
            <c:ext xmlns:c16="http://schemas.microsoft.com/office/drawing/2014/chart" uri="{C3380CC4-5D6E-409C-BE32-E72D297353CC}">
              <c16:uniqueId val="{00000017-67D6-4ABD-8AE1-4DA4ABCC7BE6}"/>
            </c:ext>
          </c:extLst>
        </c:ser>
        <c:ser>
          <c:idx val="2"/>
          <c:order val="2"/>
          <c:tx>
            <c:strRef>
              <c:f>グラフ作成用!$AX$2</c:f>
              <c:strCache>
                <c:ptCount val="1"/>
                <c:pt idx="0">
                  <c:v>天然ガス</c:v>
                </c:pt>
              </c:strCache>
            </c:strRef>
          </c:tx>
          <c:spPr>
            <a:solidFill>
              <a:srgbClr val="F2E492"/>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グラフ作成用!$AX$3:$AX$7</c:f>
              <c:numCache>
                <c:formatCode>General</c:formatCode>
                <c:ptCount val="5"/>
                <c:pt idx="0">
                  <c:v>0.38804351328087799</c:v>
                </c:pt>
                <c:pt idx="1">
                  <c:v>0.39201209505924012</c:v>
                </c:pt>
                <c:pt idx="2">
                  <c:v>0.33755217852840336</c:v>
                </c:pt>
                <c:pt idx="3">
                  <c:v>0.33755217852840336</c:v>
                </c:pt>
                <c:pt idx="4">
                  <c:v>0.33755217852840336</c:v>
                </c:pt>
              </c:numCache>
            </c:numRef>
          </c:val>
          <c:extLst>
            <c:ext xmlns:c16="http://schemas.microsoft.com/office/drawing/2014/chart" uri="{C3380CC4-5D6E-409C-BE32-E72D297353CC}">
              <c16:uniqueId val="{00000019-67D6-4ABD-8AE1-4DA4ABCC7BE6}"/>
            </c:ext>
          </c:extLst>
        </c:ser>
        <c:ser>
          <c:idx val="3"/>
          <c:order val="3"/>
          <c:tx>
            <c:strRef>
              <c:f>グラフ作成用!$AY$2</c:f>
              <c:strCache>
                <c:ptCount val="1"/>
                <c:pt idx="0">
                  <c:v>バイオマス</c:v>
                </c:pt>
              </c:strCache>
            </c:strRef>
          </c:tx>
          <c:spPr>
            <a:solidFill>
              <a:srgbClr val="B8F17F"/>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グラフ作成用!$AY$3:$AY$7</c:f>
              <c:numCache>
                <c:formatCode>General</c:formatCode>
                <c:ptCount val="5"/>
                <c:pt idx="0">
                  <c:v>4.0687802846971861E-4</c:v>
                </c:pt>
                <c:pt idx="1">
                  <c:v>3.4182951194402361E-4</c:v>
                </c:pt>
                <c:pt idx="2">
                  <c:v>2.7883794688587406E-18</c:v>
                </c:pt>
                <c:pt idx="3">
                  <c:v>2.7883794688587406E-18</c:v>
                </c:pt>
                <c:pt idx="4">
                  <c:v>2.7883794688587406E-18</c:v>
                </c:pt>
              </c:numCache>
            </c:numRef>
          </c:val>
          <c:extLst>
            <c:ext xmlns:c16="http://schemas.microsoft.com/office/drawing/2014/chart" uri="{C3380CC4-5D6E-409C-BE32-E72D297353CC}">
              <c16:uniqueId val="{0000001B-67D6-4ABD-8AE1-4DA4ABCC7BE6}"/>
            </c:ext>
          </c:extLst>
        </c:ser>
        <c:ser>
          <c:idx val="4"/>
          <c:order val="4"/>
          <c:tx>
            <c:strRef>
              <c:f>グラフ作成用!$AZ$2</c:f>
              <c:strCache>
                <c:ptCount val="1"/>
                <c:pt idx="0">
                  <c:v>電力</c:v>
                </c:pt>
              </c:strCache>
            </c:strRef>
          </c:tx>
          <c:spPr>
            <a:solidFill>
              <a:srgbClr val="B0C4DE"/>
            </a:solidFill>
            <a:ln w="25400">
              <a:noFill/>
            </a:ln>
            <a:effectLst/>
          </c:spPr>
          <c:invertIfNegative val="0"/>
          <c:cat>
            <c:strRef>
              <c:f>グラフ作成用!$A$3:$A$7</c:f>
              <c:strCache>
                <c:ptCount val="5"/>
                <c:pt idx="0">
                  <c:v>2010</c:v>
                </c:pt>
                <c:pt idx="1">
                  <c:v>2020</c:v>
                </c:pt>
                <c:pt idx="2">
                  <c:v>ベースライン
（2050年）</c:v>
                </c:pt>
                <c:pt idx="3">
                  <c:v>シナリオ1
（2050年）</c:v>
                </c:pt>
                <c:pt idx="4">
                  <c:v>シナリオ2
（2050年）</c:v>
                </c:pt>
              </c:strCache>
            </c:strRef>
          </c:cat>
          <c:val>
            <c:numRef>
              <c:f>グラフ作成用!$AZ$3:$AZ$7</c:f>
              <c:numCache>
                <c:formatCode>General</c:formatCode>
                <c:ptCount val="5"/>
                <c:pt idx="0">
                  <c:v>1.0839281159578253</c:v>
                </c:pt>
                <c:pt idx="1">
                  <c:v>0.95755293647594575</c:v>
                </c:pt>
                <c:pt idx="2">
                  <c:v>0.8358434896893796</c:v>
                </c:pt>
                <c:pt idx="3">
                  <c:v>0.8358434896893796</c:v>
                </c:pt>
                <c:pt idx="4">
                  <c:v>0.8358434896893796</c:v>
                </c:pt>
              </c:numCache>
            </c:numRef>
          </c:val>
          <c:extLst>
            <c:ext xmlns:c16="http://schemas.microsoft.com/office/drawing/2014/chart" uri="{C3380CC4-5D6E-409C-BE32-E72D297353CC}">
              <c16:uniqueId val="{0000001D-67D6-4ABD-8AE1-4DA4ABCC7BE6}"/>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00"/>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pPr>
                <a:r>
                  <a:rPr lang="ja-JP" altLang="en-US" sz="1000" b="0" i="0" u="none" strike="noStrike" kern="1200" baseline="0">
                    <a:solidFill>
                      <a:sysClr val="windowText" lastClr="000000"/>
                    </a:solidFill>
                  </a:rPr>
                  <a:t>最終エネルギー消費（</a:t>
                </a:r>
                <a:r>
                  <a:rPr lang="en-US" altLang="ja-JP" sz="1000" b="0" i="0" u="none" strike="noStrike" kern="1200" baseline="0">
                    <a:solidFill>
                      <a:sysClr val="windowText" lastClr="000000"/>
                    </a:solidFill>
                  </a:rPr>
                  <a:t>EJ/</a:t>
                </a:r>
                <a:r>
                  <a:rPr lang="ja-JP" altLang="en-US" sz="1000" b="0" i="0" u="none" strike="noStrike" kern="1200" baseline="0">
                    <a:solidFill>
                      <a:sysClr val="windowText" lastClr="000000"/>
                    </a:solidFill>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ja-JP" b="1"/>
              <a:t>CO</a:t>
            </a:r>
            <a:r>
              <a:rPr lang="ja-JP" altLang="en-US" b="1"/>
              <a:t>₂排出量</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グラフ作成用!$B$10</c:f>
              <c:strCache>
                <c:ptCount val="1"/>
                <c:pt idx="0">
                  <c:v>ベースライン</c:v>
                </c:pt>
              </c:strCache>
            </c:strRef>
          </c:tx>
          <c:spPr>
            <a:ln w="28575" cap="rnd">
              <a:solidFill>
                <a:schemeClr val="tx1">
                  <a:lumMod val="75000"/>
                  <a:lumOff val="25000"/>
                </a:schemeClr>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グラフ作成用!$B$11:$B$15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FC2D-491E-9D81-C17B19535D55}"/>
            </c:ext>
          </c:extLst>
        </c:ser>
        <c:ser>
          <c:idx val="1"/>
          <c:order val="1"/>
          <c:tx>
            <c:strRef>
              <c:f>グラフ作成用!$C$10</c:f>
              <c:strCache>
                <c:ptCount val="1"/>
                <c:pt idx="0">
                  <c:v>シナリオ1</c:v>
                </c:pt>
              </c:strCache>
            </c:strRef>
          </c:tx>
          <c:spPr>
            <a:ln w="28575" cap="rnd">
              <a:solidFill>
                <a:schemeClr val="accent1"/>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グラフ作成用!$C$11:$C$15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1-FC2D-491E-9D81-C17B19535D55}"/>
            </c:ext>
          </c:extLst>
        </c:ser>
        <c:ser>
          <c:idx val="2"/>
          <c:order val="2"/>
          <c:tx>
            <c:strRef>
              <c:f>グラフ作成用!$D$10</c:f>
              <c:strCache>
                <c:ptCount val="1"/>
                <c:pt idx="0">
                  <c:v>シナリオ2</c:v>
                </c:pt>
              </c:strCache>
            </c:strRef>
          </c:tx>
          <c:spPr>
            <a:ln w="28575" cap="rnd">
              <a:solidFill>
                <a:schemeClr val="accent2"/>
              </a:solidFill>
              <a:round/>
            </a:ln>
            <a:effectLst/>
          </c:spPr>
          <c:marker>
            <c:symbol val="none"/>
          </c:marker>
          <c:cat>
            <c:numRef>
              <c:f>グラフ作成用!$A$11:$A$15</c:f>
              <c:numCache>
                <c:formatCode>General</c:formatCode>
                <c:ptCount val="5"/>
                <c:pt idx="0">
                  <c:v>2010</c:v>
                </c:pt>
                <c:pt idx="1">
                  <c:v>2020</c:v>
                </c:pt>
                <c:pt idx="2">
                  <c:v>2030</c:v>
                </c:pt>
                <c:pt idx="3">
                  <c:v>2040</c:v>
                </c:pt>
                <c:pt idx="4">
                  <c:v>2050</c:v>
                </c:pt>
              </c:numCache>
            </c:numRef>
          </c:cat>
          <c:val>
            <c:numRef>
              <c:f>グラフ作成用!$D$11:$D$15</c:f>
              <c:numCache>
                <c:formatCode>General</c:formatCode>
                <c:ptCount val="5"/>
                <c:pt idx="0">
                  <c:v>1070.7741439646545</c:v>
                </c:pt>
                <c:pt idx="1">
                  <c:v>978.76242648442098</c:v>
                </c:pt>
                <c:pt idx="2">
                  <c:v>1022.4934872153367</c:v>
                </c:pt>
                <c:pt idx="3">
                  <c:v>1055.0267159154703</c:v>
                </c:pt>
                <c:pt idx="4">
                  <c:v>1089.5333737522215</c:v>
                </c:pt>
              </c:numCache>
            </c:numRef>
          </c:val>
          <c:smooth val="0"/>
          <c:extLst>
            <c:ext xmlns:c16="http://schemas.microsoft.com/office/drawing/2014/chart" uri="{C3380CC4-5D6E-409C-BE32-E72D297353CC}">
              <c16:uniqueId val="{00000000-C5AC-4CEF-87FB-2DE187B431D2}"/>
            </c:ext>
          </c:extLst>
        </c:ser>
        <c:dLbls>
          <c:showLegendKey val="0"/>
          <c:showVal val="0"/>
          <c:showCatName val="0"/>
          <c:showSerName val="0"/>
          <c:showPercent val="0"/>
          <c:showBubbleSize val="0"/>
        </c:dLbls>
        <c:smooth val="0"/>
        <c:axId val="1191805535"/>
        <c:axId val="264390191"/>
      </c:lineChart>
      <c:catAx>
        <c:axId val="119180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64390191"/>
        <c:crosses val="autoZero"/>
        <c:auto val="1"/>
        <c:lblAlgn val="ctr"/>
        <c:lblOffset val="100"/>
        <c:noMultiLvlLbl val="0"/>
      </c:catAx>
      <c:valAx>
        <c:axId val="26439019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r>
                  <a:rPr lang="en-US" altLang="ja-JP">
                    <a:latin typeface="+mn-ea"/>
                    <a:ea typeface="+mn-ea"/>
                  </a:rPr>
                  <a:t>CO</a:t>
                </a:r>
                <a:r>
                  <a:rPr lang="ja-JP" altLang="en-US">
                    <a:latin typeface="+mn-ea"/>
                    <a:ea typeface="+mn-ea"/>
                  </a:rPr>
                  <a:t>₂排出量（</a:t>
                </a:r>
                <a:r>
                  <a:rPr lang="en-US" altLang="ja-JP">
                    <a:latin typeface="+mn-ea"/>
                    <a:ea typeface="+mn-ea"/>
                  </a:rPr>
                  <a:t>MtCO</a:t>
                </a:r>
                <a:r>
                  <a:rPr lang="ja-JP" altLang="en-US">
                    <a:latin typeface="+mn-ea"/>
                    <a:ea typeface="+mn-ea"/>
                  </a:rPr>
                  <a:t>₂</a:t>
                </a:r>
                <a:r>
                  <a:rPr lang="en-US" altLang="ja-JP">
                    <a:latin typeface="+mn-ea"/>
                    <a:ea typeface="+mn-ea"/>
                  </a:rPr>
                  <a:t>/</a:t>
                </a:r>
                <a:r>
                  <a:rPr lang="ja-JP" altLang="en-US">
                    <a:latin typeface="+mn-ea"/>
                    <a:ea typeface="+mn-ea"/>
                  </a:rPr>
                  <a:t>年）</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ea"/>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191805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6350" cap="flat" cmpd="sng" algn="ctr">
      <a:solidFill>
        <a:schemeClr val="bg1">
          <a:lumMod val="50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ja-JP" altLang="en-US" b="1"/>
              <a:t>部門別</a:t>
            </a:r>
            <a:r>
              <a:rPr lang="en-US" altLang="ja-JP" b="1"/>
              <a:t>CO</a:t>
            </a:r>
            <a:r>
              <a:rPr lang="ja-JP" altLang="en-US" b="1"/>
              <a:t>₂排出量</a:t>
            </a:r>
          </a:p>
        </c:rich>
      </c:tx>
      <c:overlay val="0"/>
      <c:spPr>
        <a:noFill/>
        <a:ln>
          <a:noFill/>
        </a:ln>
        <a:effectLst/>
      </c:spPr>
    </c:title>
    <c:autoTitleDeleted val="0"/>
    <c:plotArea>
      <c:layout/>
      <c:barChart>
        <c:barDir val="col"/>
        <c:grouping val="stacked"/>
        <c:varyColors val="0"/>
        <c:ser>
          <c:idx val="0"/>
          <c:order val="0"/>
          <c:tx>
            <c:strRef>
              <c:f>グラフ作成用!$F$11</c:f>
              <c:strCache>
                <c:ptCount val="1"/>
                <c:pt idx="0">
                  <c:v>産業</c:v>
                </c:pt>
              </c:strCache>
            </c:strRef>
          </c:tx>
          <c:spPr>
            <a:solidFill>
              <a:srgbClr val="F19D2D"/>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グラフ作成用!$G$11:$K$11</c:f>
              <c:numCache>
                <c:formatCode>General</c:formatCode>
                <c:ptCount val="5"/>
                <c:pt idx="0">
                  <c:v>269.51474216725944</c:v>
                </c:pt>
                <c:pt idx="1">
                  <c:v>209.4235083709562</c:v>
                </c:pt>
                <c:pt idx="2">
                  <c:v>260.01618074402859</c:v>
                </c:pt>
                <c:pt idx="3">
                  <c:v>260.01618074402859</c:v>
                </c:pt>
                <c:pt idx="4">
                  <c:v>260.01618074402859</c:v>
                </c:pt>
              </c:numCache>
            </c:numRef>
          </c:val>
          <c:extLst>
            <c:ext xmlns:c16="http://schemas.microsoft.com/office/drawing/2014/chart" uri="{C3380CC4-5D6E-409C-BE32-E72D297353CC}">
              <c16:uniqueId val="{00000000-08C2-44BA-A81E-CBA0B7E22F97}"/>
            </c:ext>
          </c:extLst>
        </c:ser>
        <c:ser>
          <c:idx val="1"/>
          <c:order val="1"/>
          <c:tx>
            <c:strRef>
              <c:f>グラフ作成用!$F$12</c:f>
              <c:strCache>
                <c:ptCount val="1"/>
                <c:pt idx="0">
                  <c:v>運輸</c:v>
                </c:pt>
              </c:strCache>
            </c:strRef>
          </c:tx>
          <c:spPr>
            <a:solidFill>
              <a:srgbClr val="B8F1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グラフ作成用!$G$12:$K$12</c:f>
              <c:numCache>
                <c:formatCode>General</c:formatCode>
                <c:ptCount val="5"/>
                <c:pt idx="0">
                  <c:v>249.02275586606845</c:v>
                </c:pt>
                <c:pt idx="1">
                  <c:v>196.15609230500672</c:v>
                </c:pt>
                <c:pt idx="2">
                  <c:v>210.67040851814829</c:v>
                </c:pt>
                <c:pt idx="3">
                  <c:v>210.67040851814829</c:v>
                </c:pt>
                <c:pt idx="4">
                  <c:v>210.67040851814829</c:v>
                </c:pt>
              </c:numCache>
            </c:numRef>
          </c:val>
          <c:extLst>
            <c:ext xmlns:c16="http://schemas.microsoft.com/office/drawing/2014/chart" uri="{C3380CC4-5D6E-409C-BE32-E72D297353CC}">
              <c16:uniqueId val="{00000001-08C2-44BA-A81E-CBA0B7E22F97}"/>
            </c:ext>
          </c:extLst>
        </c:ser>
        <c:ser>
          <c:idx val="2"/>
          <c:order val="2"/>
          <c:tx>
            <c:strRef>
              <c:f>グラフ作成用!$F$13</c:f>
              <c:strCache>
                <c:ptCount val="1"/>
                <c:pt idx="0">
                  <c:v>業務</c:v>
                </c:pt>
              </c:strCache>
            </c:strRef>
          </c:tx>
          <c:spPr>
            <a:solidFill>
              <a:srgbClr val="B0C4DE"/>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グラフ作成用!$G$13:$K$13</c:f>
              <c:numCache>
                <c:formatCode>General</c:formatCode>
                <c:ptCount val="5"/>
                <c:pt idx="0">
                  <c:v>63.618347666356769</c:v>
                </c:pt>
                <c:pt idx="1">
                  <c:v>52.883709709806709</c:v>
                </c:pt>
                <c:pt idx="2">
                  <c:v>66.032474177397248</c:v>
                </c:pt>
                <c:pt idx="3">
                  <c:v>66.032474177397248</c:v>
                </c:pt>
                <c:pt idx="4">
                  <c:v>66.032474177397248</c:v>
                </c:pt>
              </c:numCache>
            </c:numRef>
          </c:val>
          <c:extLst>
            <c:ext xmlns:c16="http://schemas.microsoft.com/office/drawing/2014/chart" uri="{C3380CC4-5D6E-409C-BE32-E72D297353CC}">
              <c16:uniqueId val="{00000002-08C2-44BA-A81E-CBA0B7E22F97}"/>
            </c:ext>
          </c:extLst>
        </c:ser>
        <c:ser>
          <c:idx val="3"/>
          <c:order val="3"/>
          <c:tx>
            <c:strRef>
              <c:f>グラフ作成用!$F$14</c:f>
              <c:strCache>
                <c:ptCount val="1"/>
                <c:pt idx="0">
                  <c:v>家庭</c:v>
                </c:pt>
              </c:strCache>
            </c:strRef>
          </c:tx>
          <c:spPr>
            <a:solidFill>
              <a:srgbClr val="71B9E5"/>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グラフ作成用!$G$14:$K$14</c:f>
              <c:numCache>
                <c:formatCode>General</c:formatCode>
                <c:ptCount val="5"/>
                <c:pt idx="0">
                  <c:v>69.588005432578569</c:v>
                </c:pt>
                <c:pt idx="1">
                  <c:v>52.883709709806709</c:v>
                </c:pt>
                <c:pt idx="2">
                  <c:v>52.527941152998537</c:v>
                </c:pt>
                <c:pt idx="3">
                  <c:v>52.527941152998537</c:v>
                </c:pt>
                <c:pt idx="4">
                  <c:v>52.527941152998537</c:v>
                </c:pt>
              </c:numCache>
            </c:numRef>
          </c:val>
          <c:extLst>
            <c:ext xmlns:c16="http://schemas.microsoft.com/office/drawing/2014/chart" uri="{C3380CC4-5D6E-409C-BE32-E72D297353CC}">
              <c16:uniqueId val="{00000003-08C2-44BA-A81E-CBA0B7E22F97}"/>
            </c:ext>
          </c:extLst>
        </c:ser>
        <c:ser>
          <c:idx val="4"/>
          <c:order val="4"/>
          <c:tx>
            <c:strRef>
              <c:f>グラフ作成用!$F$15</c:f>
              <c:strCache>
                <c:ptCount val="1"/>
                <c:pt idx="0">
                  <c:v>発電</c:v>
                </c:pt>
              </c:strCache>
            </c:strRef>
          </c:tx>
          <c:spPr>
            <a:solidFill>
              <a:schemeClr val="accent4">
                <a:lumMod val="60000"/>
                <a:lumOff val="40000"/>
              </a:schemeClr>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グラフ作成用!$G$15:$K$15</c:f>
              <c:numCache>
                <c:formatCode>General</c:formatCode>
                <c:ptCount val="5"/>
                <c:pt idx="0">
                  <c:v>476.37955455993358</c:v>
                </c:pt>
                <c:pt idx="1">
                  <c:v>449.00553720294573</c:v>
                </c:pt>
                <c:pt idx="2">
                  <c:v>496.52581315955877</c:v>
                </c:pt>
                <c:pt idx="3">
                  <c:v>496.52581315955877</c:v>
                </c:pt>
                <c:pt idx="4">
                  <c:v>496.52581315955877</c:v>
                </c:pt>
              </c:numCache>
            </c:numRef>
          </c:val>
          <c:extLst>
            <c:ext xmlns:c16="http://schemas.microsoft.com/office/drawing/2014/chart" uri="{C3380CC4-5D6E-409C-BE32-E72D297353CC}">
              <c16:uniqueId val="{00000005-08C2-44BA-A81E-CBA0B7E22F97}"/>
            </c:ext>
          </c:extLst>
        </c:ser>
        <c:ser>
          <c:idx val="5"/>
          <c:order val="5"/>
          <c:tx>
            <c:strRef>
              <c:f>グラフ作成用!$F$16</c:f>
              <c:strCache>
                <c:ptCount val="1"/>
                <c:pt idx="0">
                  <c:v>セメント</c:v>
                </c:pt>
              </c:strCache>
            </c:strRef>
          </c:tx>
          <c:spPr>
            <a:solidFill>
              <a:srgbClr val="7F7F7F"/>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グラフ作成用!$G$16:$K$16</c:f>
              <c:numCache>
                <c:formatCode>General</c:formatCode>
                <c:ptCount val="5"/>
                <c:pt idx="0">
                  <c:v>28.775119328906975</c:v>
                </c:pt>
                <c:pt idx="1">
                  <c:v>25.99212785621209</c:v>
                </c:pt>
                <c:pt idx="2">
                  <c:v>22.660005374260319</c:v>
                </c:pt>
                <c:pt idx="3">
                  <c:v>22.660005374260319</c:v>
                </c:pt>
                <c:pt idx="4">
                  <c:v>22.660005374260319</c:v>
                </c:pt>
              </c:numCache>
            </c:numRef>
          </c:val>
          <c:extLst>
            <c:ext xmlns:c16="http://schemas.microsoft.com/office/drawing/2014/chart" uri="{C3380CC4-5D6E-409C-BE32-E72D297353CC}">
              <c16:uniqueId val="{00000006-08C2-44BA-A81E-CBA0B7E22F97}"/>
            </c:ext>
          </c:extLst>
        </c:ser>
        <c:ser>
          <c:idx val="6"/>
          <c:order val="6"/>
          <c:tx>
            <c:strRef>
              <c:f>グラフ作成用!$F$17</c:f>
              <c:strCache>
                <c:ptCount val="1"/>
                <c:pt idx="0">
                  <c:v>廃棄物</c:v>
                </c:pt>
              </c:strCache>
            </c:strRef>
          </c:tx>
          <c:spPr>
            <a:solidFill>
              <a:srgbClr val="FFA07A"/>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グラフ作成用!$G$17:$K$17</c:f>
              <c:numCache>
                <c:formatCode>General</c:formatCode>
                <c:ptCount val="5"/>
                <c:pt idx="0">
                  <c:v>29.46362437612942</c:v>
                </c:pt>
                <c:pt idx="1">
                  <c:v>31.085649151718691</c:v>
                </c:pt>
                <c:pt idx="2">
                  <c:v>27.100550625829783</c:v>
                </c:pt>
                <c:pt idx="3">
                  <c:v>27.100550625829783</c:v>
                </c:pt>
                <c:pt idx="4">
                  <c:v>27.100550625829783</c:v>
                </c:pt>
              </c:numCache>
            </c:numRef>
          </c:val>
          <c:extLst>
            <c:ext xmlns:c16="http://schemas.microsoft.com/office/drawing/2014/chart" uri="{C3380CC4-5D6E-409C-BE32-E72D297353CC}">
              <c16:uniqueId val="{00000007-08C2-44BA-A81E-CBA0B7E22F97}"/>
            </c:ext>
          </c:extLst>
        </c:ser>
        <c:ser>
          <c:idx val="7"/>
          <c:order val="7"/>
          <c:tx>
            <c:strRef>
              <c:f>グラフ作成用!$F$18</c:f>
              <c:strCache>
                <c:ptCount val="1"/>
                <c:pt idx="0">
                  <c:v>土地利用</c:v>
                </c:pt>
              </c:strCache>
            </c:strRef>
          </c:tx>
          <c:spPr>
            <a:solidFill>
              <a:srgbClr val="608F13"/>
            </a:solidFill>
          </c:spPr>
          <c:invertIfNegative val="0"/>
          <c:cat>
            <c:strRef>
              <c:f>グラフ作成用!$G$10:$K$10</c:f>
              <c:strCache>
                <c:ptCount val="5"/>
                <c:pt idx="0">
                  <c:v>2010</c:v>
                </c:pt>
                <c:pt idx="1">
                  <c:v>2020</c:v>
                </c:pt>
                <c:pt idx="2">
                  <c:v>ベースライン
（2050年）</c:v>
                </c:pt>
                <c:pt idx="3">
                  <c:v>シナリオ1
（2050年）</c:v>
                </c:pt>
                <c:pt idx="4">
                  <c:v>シナリオ2
（2050年）</c:v>
                </c:pt>
              </c:strCache>
            </c:strRef>
          </c:cat>
          <c:val>
            <c:numRef>
              <c:f>グラフ作成用!$G$18:$K$18</c:f>
              <c:numCache>
                <c:formatCode>General</c:formatCode>
                <c:ptCount val="5"/>
                <c:pt idx="0">
                  <c:v>-46</c:v>
                </c:pt>
                <c:pt idx="1">
                  <c:v>-46</c:v>
                </c:pt>
                <c:pt idx="2">
                  <c:v>-46</c:v>
                </c:pt>
                <c:pt idx="3">
                  <c:v>-46</c:v>
                </c:pt>
                <c:pt idx="4">
                  <c:v>-46</c:v>
                </c:pt>
              </c:numCache>
            </c:numRef>
          </c:val>
          <c:extLst>
            <c:ext xmlns:c16="http://schemas.microsoft.com/office/drawing/2014/chart" uri="{C3380CC4-5D6E-409C-BE32-E72D297353CC}">
              <c16:uniqueId val="{00000008-08C2-44BA-A81E-CBA0B7E22F97}"/>
            </c:ext>
          </c:extLst>
        </c:ser>
        <c:dLbls>
          <c:showLegendKey val="0"/>
          <c:showVal val="0"/>
          <c:showCatName val="0"/>
          <c:showSerName val="0"/>
          <c:showPercent val="0"/>
          <c:showBubbleSize val="0"/>
        </c:dLbls>
        <c:gapWidth val="150"/>
        <c:overlap val="100"/>
        <c:axId val="1765130079"/>
        <c:axId val="1765127199"/>
      </c:barChart>
      <c:catAx>
        <c:axId val="1765130079"/>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ja-JP"/>
          </a:p>
        </c:txPr>
        <c:crossAx val="1765127199"/>
        <c:crosses val="autoZero"/>
        <c:auto val="1"/>
        <c:lblAlgn val="ctr"/>
        <c:lblOffset val="1"/>
        <c:noMultiLvlLbl val="0"/>
      </c:catAx>
      <c:valAx>
        <c:axId val="1765127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b="0">
                    <a:latin typeface="+mn-ea"/>
                    <a:ea typeface="+mn-ea"/>
                  </a:defRPr>
                </a:pPr>
                <a:r>
                  <a:rPr lang="en-US" altLang="ja-JP" b="0">
                    <a:latin typeface="+mn-ea"/>
                    <a:ea typeface="+mn-ea"/>
                  </a:rPr>
                  <a:t>CO</a:t>
                </a:r>
                <a:r>
                  <a:rPr lang="ja-JP" altLang="en-US" b="0">
                    <a:latin typeface="+mn-ea"/>
                    <a:ea typeface="+mn-ea"/>
                  </a:rPr>
                  <a:t>₂排出量（</a:t>
                </a:r>
                <a:r>
                  <a:rPr lang="en-US" altLang="ja-JP" b="0">
                    <a:latin typeface="+mn-ea"/>
                    <a:ea typeface="+mn-ea"/>
                  </a:rPr>
                  <a:t>MtCO</a:t>
                </a:r>
                <a:r>
                  <a:rPr lang="ja-JP" altLang="en-US" b="0">
                    <a:latin typeface="+mn-ea"/>
                    <a:ea typeface="+mn-ea"/>
                  </a:rPr>
                  <a:t>₂</a:t>
                </a:r>
                <a:r>
                  <a:rPr lang="en-US" altLang="ja-JP" b="0">
                    <a:latin typeface="+mn-ea"/>
                    <a:ea typeface="+mn-ea"/>
                  </a:rPr>
                  <a:t>/</a:t>
                </a:r>
                <a:r>
                  <a:rPr lang="ja-JP" altLang="en-US" b="0">
                    <a:latin typeface="+mn-ea"/>
                    <a:ea typeface="+mn-ea"/>
                  </a:rPr>
                  <a:t>年）</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65130079"/>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zero"/>
    <c:showDLblsOverMax val="0"/>
    <c:extLst/>
  </c:chart>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10</xdr:col>
      <xdr:colOff>2433</xdr:colOff>
      <xdr:row>18</xdr:row>
      <xdr:rowOff>124980</xdr:rowOff>
    </xdr:from>
    <xdr:to>
      <xdr:col>16</xdr:col>
      <xdr:colOff>286822</xdr:colOff>
      <xdr:row>35</xdr:row>
      <xdr:rowOff>140196</xdr:rowOff>
    </xdr:to>
    <xdr:graphicFrame macro="">
      <xdr:nvGraphicFramePr>
        <xdr:cNvPr id="2" name="グラフ 1">
          <a:extLst>
            <a:ext uri="{FF2B5EF4-FFF2-40B4-BE49-F238E27FC236}">
              <a16:creationId xmlns:a16="http://schemas.microsoft.com/office/drawing/2014/main" id="{C9A9952F-2B0B-4DFC-80E4-DC322C6A7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437490</xdr:colOff>
      <xdr:row>18</xdr:row>
      <xdr:rowOff>132773</xdr:rowOff>
    </xdr:from>
    <xdr:to>
      <xdr:col>23</xdr:col>
      <xdr:colOff>201963</xdr:colOff>
      <xdr:row>35</xdr:row>
      <xdr:rowOff>157514</xdr:rowOff>
    </xdr:to>
    <xdr:graphicFrame macro="">
      <xdr:nvGraphicFramePr>
        <xdr:cNvPr id="3" name="グラフ 2">
          <a:extLst>
            <a:ext uri="{FF2B5EF4-FFF2-40B4-BE49-F238E27FC236}">
              <a16:creationId xmlns:a16="http://schemas.microsoft.com/office/drawing/2014/main" id="{5B2AD2AA-9C01-4D55-93FA-CE8DB850C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356697</xdr:colOff>
      <xdr:row>18</xdr:row>
      <xdr:rowOff>106442</xdr:rowOff>
    </xdr:from>
    <xdr:to>
      <xdr:col>28</xdr:col>
      <xdr:colOff>606034</xdr:colOff>
      <xdr:row>35</xdr:row>
      <xdr:rowOff>136378</xdr:rowOff>
    </xdr:to>
    <xdr:graphicFrame macro="">
      <xdr:nvGraphicFramePr>
        <xdr:cNvPr id="4" name="グラフ 3">
          <a:extLst>
            <a:ext uri="{FF2B5EF4-FFF2-40B4-BE49-F238E27FC236}">
              <a16:creationId xmlns:a16="http://schemas.microsoft.com/office/drawing/2014/main" id="{05964FC1-F3D0-47AF-BDEA-9794EF877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4165</xdr:colOff>
      <xdr:row>36</xdr:row>
      <xdr:rowOff>38388</xdr:rowOff>
    </xdr:from>
    <xdr:to>
      <xdr:col>16</xdr:col>
      <xdr:colOff>288554</xdr:colOff>
      <xdr:row>51</xdr:row>
      <xdr:rowOff>52943</xdr:rowOff>
    </xdr:to>
    <xdr:graphicFrame macro="">
      <xdr:nvGraphicFramePr>
        <xdr:cNvPr id="5" name="グラフ 4">
          <a:extLst>
            <a:ext uri="{FF2B5EF4-FFF2-40B4-BE49-F238E27FC236}">
              <a16:creationId xmlns:a16="http://schemas.microsoft.com/office/drawing/2014/main" id="{97F08191-87C9-454D-A135-41AA9F28F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437490</xdr:colOff>
      <xdr:row>36</xdr:row>
      <xdr:rowOff>46181</xdr:rowOff>
    </xdr:from>
    <xdr:to>
      <xdr:col>23</xdr:col>
      <xdr:colOff>201963</xdr:colOff>
      <xdr:row>51</xdr:row>
      <xdr:rowOff>60736</xdr:rowOff>
    </xdr:to>
    <xdr:graphicFrame macro="">
      <xdr:nvGraphicFramePr>
        <xdr:cNvPr id="6" name="グラフ 5">
          <a:extLst>
            <a:ext uri="{FF2B5EF4-FFF2-40B4-BE49-F238E27FC236}">
              <a16:creationId xmlns:a16="http://schemas.microsoft.com/office/drawing/2014/main" id="{1EB08A83-94A3-400A-A254-30844BA7E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347976</xdr:colOff>
      <xdr:row>36</xdr:row>
      <xdr:rowOff>21070</xdr:rowOff>
    </xdr:from>
    <xdr:to>
      <xdr:col>28</xdr:col>
      <xdr:colOff>663119</xdr:colOff>
      <xdr:row>51</xdr:row>
      <xdr:rowOff>41975</xdr:rowOff>
    </xdr:to>
    <xdr:graphicFrame macro="">
      <xdr:nvGraphicFramePr>
        <xdr:cNvPr id="7" name="グラフ 6">
          <a:extLst>
            <a:ext uri="{FF2B5EF4-FFF2-40B4-BE49-F238E27FC236}">
              <a16:creationId xmlns:a16="http://schemas.microsoft.com/office/drawing/2014/main" id="{A9E40A23-D43E-485C-835A-16901DDB81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817425</xdr:colOff>
      <xdr:row>35</xdr:row>
      <xdr:rowOff>239430</xdr:rowOff>
    </xdr:from>
    <xdr:to>
      <xdr:col>34</xdr:col>
      <xdr:colOff>551594</xdr:colOff>
      <xdr:row>51</xdr:row>
      <xdr:rowOff>26250</xdr:rowOff>
    </xdr:to>
    <xdr:graphicFrame macro="">
      <xdr:nvGraphicFramePr>
        <xdr:cNvPr id="8" name="グラフ 7">
          <a:extLst>
            <a:ext uri="{FF2B5EF4-FFF2-40B4-BE49-F238E27FC236}">
              <a16:creationId xmlns:a16="http://schemas.microsoft.com/office/drawing/2014/main" id="{53563ECE-F9BF-4AFE-ABF9-D90A446C88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1693</xdr:colOff>
      <xdr:row>2</xdr:row>
      <xdr:rowOff>15834</xdr:rowOff>
    </xdr:from>
    <xdr:to>
      <xdr:col>16</xdr:col>
      <xdr:colOff>287443</xdr:colOff>
      <xdr:row>18</xdr:row>
      <xdr:rowOff>7105</xdr:rowOff>
    </xdr:to>
    <xdr:graphicFrame macro="">
      <xdr:nvGraphicFramePr>
        <xdr:cNvPr id="10" name="グラフ 9">
          <a:extLst>
            <a:ext uri="{FF2B5EF4-FFF2-40B4-BE49-F238E27FC236}">
              <a16:creationId xmlns:a16="http://schemas.microsoft.com/office/drawing/2014/main" id="{74A7A018-BF39-455F-80EF-B76A982257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420169</xdr:colOff>
      <xdr:row>2</xdr:row>
      <xdr:rowOff>13607</xdr:rowOff>
    </xdr:from>
    <xdr:to>
      <xdr:col>23</xdr:col>
      <xdr:colOff>195101</xdr:colOff>
      <xdr:row>17</xdr:row>
      <xdr:rowOff>244765</xdr:rowOff>
    </xdr:to>
    <xdr:graphicFrame macro="">
      <xdr:nvGraphicFramePr>
        <xdr:cNvPr id="11" name="グラフ 10">
          <a:extLst>
            <a:ext uri="{FF2B5EF4-FFF2-40B4-BE49-F238E27FC236}">
              <a16:creationId xmlns:a16="http://schemas.microsoft.com/office/drawing/2014/main" id="{FAEF9D4F-2875-4329-A19F-A4DB88530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51</xdr:row>
      <xdr:rowOff>200396</xdr:rowOff>
    </xdr:from>
    <xdr:to>
      <xdr:col>16</xdr:col>
      <xdr:colOff>282575</xdr:colOff>
      <xdr:row>68</xdr:row>
      <xdr:rowOff>198388</xdr:rowOff>
    </xdr:to>
    <xdr:graphicFrame macro="">
      <xdr:nvGraphicFramePr>
        <xdr:cNvPr id="12" name="グラフ 11">
          <a:extLst>
            <a:ext uri="{FF2B5EF4-FFF2-40B4-BE49-F238E27FC236}">
              <a16:creationId xmlns:a16="http://schemas.microsoft.com/office/drawing/2014/main" id="{1C884382-D94F-41A3-9D44-3FA0E6AED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429244</xdr:colOff>
      <xdr:row>51</xdr:row>
      <xdr:rowOff>220187</xdr:rowOff>
    </xdr:from>
    <xdr:to>
      <xdr:col>23</xdr:col>
      <xdr:colOff>220024</xdr:colOff>
      <xdr:row>68</xdr:row>
      <xdr:rowOff>206180</xdr:rowOff>
    </xdr:to>
    <xdr:graphicFrame macro="">
      <xdr:nvGraphicFramePr>
        <xdr:cNvPr id="13" name="グラフ 12">
          <a:extLst>
            <a:ext uri="{FF2B5EF4-FFF2-40B4-BE49-F238E27FC236}">
              <a16:creationId xmlns:a16="http://schemas.microsoft.com/office/drawing/2014/main" id="{D0336268-015E-419E-BE4A-DEA0B56E62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xdr:col>
      <xdr:colOff>342079</xdr:colOff>
      <xdr:row>51</xdr:row>
      <xdr:rowOff>192007</xdr:rowOff>
    </xdr:from>
    <xdr:to>
      <xdr:col>28</xdr:col>
      <xdr:colOff>680436</xdr:colOff>
      <xdr:row>68</xdr:row>
      <xdr:rowOff>193174</xdr:rowOff>
    </xdr:to>
    <xdr:graphicFrame macro="">
      <xdr:nvGraphicFramePr>
        <xdr:cNvPr id="14" name="グラフ 13">
          <a:extLst>
            <a:ext uri="{FF2B5EF4-FFF2-40B4-BE49-F238E27FC236}">
              <a16:creationId xmlns:a16="http://schemas.microsoft.com/office/drawing/2014/main" id="{870B7CD3-99BB-4E0F-B7E5-89C34FF4D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1058182</xdr:colOff>
      <xdr:row>45</xdr:row>
      <xdr:rowOff>6351</xdr:rowOff>
    </xdr:from>
    <xdr:to>
      <xdr:col>9</xdr:col>
      <xdr:colOff>0</xdr:colOff>
      <xdr:row>64</xdr:row>
      <xdr:rowOff>142163</xdr:rowOff>
    </xdr:to>
    <xdr:sp macro="" textlink="">
      <xdr:nvSpPr>
        <xdr:cNvPr id="9" name="テキスト ボックス 8">
          <a:extLst>
            <a:ext uri="{FF2B5EF4-FFF2-40B4-BE49-F238E27FC236}">
              <a16:creationId xmlns:a16="http://schemas.microsoft.com/office/drawing/2014/main" id="{E920C428-1089-2908-8A7B-19974390F922}"/>
            </a:ext>
          </a:extLst>
        </xdr:cNvPr>
        <xdr:cNvSpPr txBox="1"/>
      </xdr:nvSpPr>
      <xdr:spPr>
        <a:xfrm>
          <a:off x="1058182" y="10313254"/>
          <a:ext cx="5950512" cy="4457603"/>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fontAlgn="base">
            <a:buFontTx/>
            <a:buNone/>
          </a:pPr>
          <a:r>
            <a:rPr lang="ja-JP" altLang="en-US" sz="1400" b="1" i="0">
              <a:solidFill>
                <a:schemeClr val="dk1"/>
              </a:solidFill>
              <a:effectLst/>
              <a:latin typeface="+mn-lt"/>
              <a:ea typeface="+mn-ea"/>
              <a:cs typeface="+mn-cs"/>
            </a:rPr>
            <a:t>出典</a:t>
          </a:r>
          <a:endParaRPr lang="en-US" altLang="ja-JP" sz="1400" b="1" i="0">
            <a:solidFill>
              <a:schemeClr val="dk1"/>
            </a:solidFill>
            <a:effectLst/>
            <a:latin typeface="+mn-lt"/>
            <a:ea typeface="+mn-ea"/>
            <a:cs typeface="+mn-cs"/>
          </a:endParaRPr>
        </a:p>
        <a:p>
          <a:pPr marL="228600" indent="-228600" rtl="0" fontAlgn="base">
            <a:buFont typeface="+mj-lt"/>
            <a:buAutoNum type="arabicPeriod"/>
          </a:pPr>
          <a:r>
            <a:rPr lang="en-US" altLang="ja-JP" sz="1200" b="0" i="0">
              <a:solidFill>
                <a:schemeClr val="dk1"/>
              </a:solidFill>
              <a:effectLst/>
              <a:latin typeface="+mn-lt"/>
              <a:ea typeface="+mn-ea"/>
              <a:cs typeface="+mn-cs"/>
            </a:rPr>
            <a:t>Riahi, K., van Vuuren, D. P., Kriegler, E., Edmonds, J., O’Neill, B. C., Fujimori, S., Bauer, N., Calvin, K., Dellink, R., Fricko, O., Lutz, W., Popp, A., Cuaresma, J. C., Kc, S., Leimbach, M., Jiang, L., Kram, T., Rao, S., Emmerling, J., … Tavoni, M., The Shared Socioeconomic Pathways and their energy, land use, and greenhouse gas emissions implications: An overview, </a:t>
          </a:r>
          <a:r>
            <a:rPr lang="en-US" altLang="ja-JP" sz="1200" b="0" i="1">
              <a:solidFill>
                <a:schemeClr val="dk1"/>
              </a:solidFill>
              <a:effectLst/>
              <a:latin typeface="+mn-lt"/>
              <a:ea typeface="+mn-ea"/>
              <a:cs typeface="+mn-cs"/>
            </a:rPr>
            <a:t>Global Environmental Change</a:t>
          </a:r>
          <a:r>
            <a:rPr lang="en-US" altLang="ja-JP" sz="1200" b="0" i="0">
              <a:solidFill>
                <a:schemeClr val="dk1"/>
              </a:solidFill>
              <a:effectLst/>
              <a:latin typeface="+mn-lt"/>
              <a:ea typeface="+mn-ea"/>
              <a:cs typeface="+mn-cs"/>
            </a:rPr>
            <a:t>, Vol.42, pp.153–168, 2017.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World Energy Balances</a:t>
          </a:r>
          <a:r>
            <a:rPr lang="en-US" altLang="ja-JP" sz="1200" b="0" i="0">
              <a:solidFill>
                <a:schemeClr val="dk1"/>
              </a:solidFill>
              <a:effectLst/>
              <a:latin typeface="+mn-lt"/>
              <a:ea typeface="+mn-ea"/>
              <a:cs typeface="+mn-cs"/>
            </a:rPr>
            <a:t>, OECD/IEA, 2022a. </a:t>
          </a:r>
        </a:p>
        <a:p>
          <a:pPr marL="228600" indent="-228600" rtl="0" fontAlgn="base">
            <a:buFont typeface="+mj-lt"/>
            <a:buAutoNum type="arabicPeriod"/>
          </a:pPr>
          <a:r>
            <a:rPr lang="en-US" altLang="ja-JP" sz="1200" b="0" i="0">
              <a:solidFill>
                <a:schemeClr val="dk1"/>
              </a:solidFill>
              <a:effectLst/>
              <a:latin typeface="+mn-lt"/>
              <a:ea typeface="+mn-ea"/>
              <a:cs typeface="+mn-cs"/>
            </a:rPr>
            <a:t>Oshiro, K., &amp; Fujimori, S., Scenarios for removing residual emissions in the context of the mid-century net-zero emission goals in Japan</a:t>
          </a:r>
          <a:r>
            <a:rPr lang="ja-JP" altLang="en-US" sz="1200" b="0" i="0">
              <a:solidFill>
                <a:schemeClr val="dk1"/>
              </a:solidFill>
              <a:effectLst/>
              <a:latin typeface="+mn-lt"/>
              <a:ea typeface="+mn-ea"/>
              <a:cs typeface="+mn-cs"/>
            </a:rPr>
            <a:t>日本の</a:t>
          </a:r>
          <a:r>
            <a:rPr lang="en-US" altLang="ja-JP" sz="1200" b="0" i="0">
              <a:solidFill>
                <a:schemeClr val="dk1"/>
              </a:solidFill>
              <a:effectLst/>
              <a:latin typeface="+mn-lt"/>
              <a:ea typeface="+mn-ea"/>
              <a:cs typeface="+mn-cs"/>
            </a:rPr>
            <a:t>2050</a:t>
          </a:r>
          <a:r>
            <a:rPr lang="ja-JP" altLang="en-US" sz="1200" b="0" i="0">
              <a:solidFill>
                <a:schemeClr val="dk1"/>
              </a:solidFill>
              <a:effectLst/>
              <a:latin typeface="+mn-lt"/>
              <a:ea typeface="+mn-ea"/>
              <a:cs typeface="+mn-cs"/>
            </a:rPr>
            <a:t>年ネットゼロ排出目標における残存排出量削減方策のシナリオ分析</a:t>
          </a:r>
          <a:r>
            <a:rPr lang="en-US" altLang="ja-JP" sz="1200" b="0" i="0">
              <a:solidFill>
                <a:schemeClr val="dk1"/>
              </a:solidFill>
              <a:effectLst/>
              <a:latin typeface="+mn-lt"/>
              <a:ea typeface="+mn-ea"/>
              <a:cs typeface="+mn-cs"/>
            </a:rPr>
            <a:t>, </a:t>
          </a:r>
          <a:r>
            <a:rPr lang="en-US" altLang="ja-JP" sz="1200" b="0" i="1">
              <a:solidFill>
                <a:schemeClr val="dk1"/>
              </a:solidFill>
              <a:effectLst/>
              <a:latin typeface="+mn-lt"/>
              <a:ea typeface="+mn-ea"/>
              <a:cs typeface="+mn-cs"/>
            </a:rPr>
            <a:t>Journal of Japan Society of Civil Engineers, Ser. G (Environmental Research)</a:t>
          </a:r>
          <a:r>
            <a:rPr lang="en-US" altLang="ja-JP" sz="1200" b="0" i="0">
              <a:solidFill>
                <a:schemeClr val="dk1"/>
              </a:solidFill>
              <a:effectLst/>
              <a:latin typeface="+mn-lt"/>
              <a:ea typeface="+mn-ea"/>
              <a:cs typeface="+mn-cs"/>
            </a:rPr>
            <a:t>, Vol.78, pp.I_429-I_439, 2022. </a:t>
          </a:r>
        </a:p>
        <a:p>
          <a:pPr marL="228600" indent="-228600" rtl="0" fontAlgn="base">
            <a:buFont typeface="+mj-lt"/>
            <a:buAutoNum type="arabicPeriod"/>
          </a:pPr>
          <a:r>
            <a:rPr lang="ja-JP" altLang="en-US" sz="1200" b="0" i="0">
              <a:solidFill>
                <a:schemeClr val="dk1"/>
              </a:solidFill>
              <a:effectLst/>
              <a:latin typeface="+mn-lt"/>
              <a:ea typeface="+mn-ea"/>
              <a:cs typeface="+mn-cs"/>
            </a:rPr>
            <a:t>温室効果ガスインベントリ｜ 温室効果ガスインベントリオフィス｜国立環境研究所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国立環境研究所</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ja-JP" altLang="en-US" sz="1200" b="0" i="0">
              <a:solidFill>
                <a:schemeClr val="dk1"/>
              </a:solidFill>
              <a:effectLst/>
              <a:latin typeface="+mn-lt"/>
              <a:ea typeface="+mn-ea"/>
              <a:cs typeface="+mn-cs"/>
            </a:rPr>
            <a:t>総合資源エネルギー調査会｜資源エネルギー庁</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2023/05/22.</a:t>
          </a:r>
          <a:r>
            <a:rPr lang="ja-JP" altLang="en-US" sz="1200" b="0" i="0">
              <a:solidFill>
                <a:schemeClr val="dk1"/>
              </a:solidFill>
              <a:effectLst/>
              <a:latin typeface="+mn-lt"/>
              <a:ea typeface="+mn-ea"/>
              <a:cs typeface="+mn-cs"/>
            </a:rPr>
            <a:t> </a:t>
          </a:r>
        </a:p>
        <a:p>
          <a:pPr marL="228600" indent="-228600" rtl="0" fontAlgn="base">
            <a:buFont typeface="+mj-lt"/>
            <a:buAutoNum type="arabicPeriod"/>
          </a:pPr>
          <a:r>
            <a:rPr lang="en-US" altLang="ja-JP" sz="1200" b="0" i="0">
              <a:solidFill>
                <a:schemeClr val="dk1"/>
              </a:solidFill>
              <a:effectLst/>
              <a:latin typeface="+mn-lt"/>
              <a:ea typeface="+mn-ea"/>
              <a:cs typeface="+mn-cs"/>
            </a:rPr>
            <a:t>IEA, </a:t>
          </a:r>
          <a:r>
            <a:rPr lang="en-US" altLang="ja-JP" sz="1200" b="0" i="1">
              <a:solidFill>
                <a:schemeClr val="dk1"/>
              </a:solidFill>
              <a:effectLst/>
              <a:latin typeface="+mn-lt"/>
              <a:ea typeface="+mn-ea"/>
              <a:cs typeface="+mn-cs"/>
            </a:rPr>
            <a:t>Energy Prices and Taxes</a:t>
          </a:r>
          <a:r>
            <a:rPr lang="en-US" altLang="ja-JP" sz="1200" b="0" i="0">
              <a:solidFill>
                <a:schemeClr val="dk1"/>
              </a:solidFill>
              <a:effectLst/>
              <a:latin typeface="+mn-lt"/>
              <a:ea typeface="+mn-ea"/>
              <a:cs typeface="+mn-cs"/>
            </a:rPr>
            <a:t>, OECD/IEA, 2022b. </a:t>
          </a:r>
        </a:p>
        <a:p>
          <a:pPr marL="228600" indent="-228600" rtl="0" fontAlgn="base">
            <a:buFont typeface="+mj-lt"/>
            <a:buAutoNum type="arabicPeriod"/>
          </a:pPr>
          <a:r>
            <a:rPr lang="ja-JP" altLang="en-US" sz="1200" b="0" i="0">
              <a:solidFill>
                <a:schemeClr val="dk1"/>
              </a:solidFill>
              <a:effectLst/>
              <a:latin typeface="+mn-lt"/>
              <a:ea typeface="+mn-ea"/>
              <a:cs typeface="+mn-cs"/>
            </a:rPr>
            <a:t>一般社団法人日本エネルギー経済研究所計量分析ユニット</a:t>
          </a:r>
          <a:r>
            <a:rPr lang="en-US" altLang="ja-JP" sz="1200" b="0" i="0">
              <a:solidFill>
                <a:schemeClr val="dk1"/>
              </a:solidFill>
              <a:effectLst/>
              <a:latin typeface="+mn-lt"/>
              <a:ea typeface="+mn-ea"/>
              <a:cs typeface="+mn-cs"/>
            </a:rPr>
            <a:t>, EDMC/</a:t>
          </a:r>
          <a:r>
            <a:rPr lang="ja-JP" altLang="en-US" sz="1200" b="0" i="0">
              <a:solidFill>
                <a:schemeClr val="dk1"/>
              </a:solidFill>
              <a:effectLst/>
              <a:latin typeface="+mn-lt"/>
              <a:ea typeface="+mn-ea"/>
              <a:cs typeface="+mn-cs"/>
            </a:rPr>
            <a:t>エネルギー・経済統計要覧 </a:t>
          </a:r>
          <a:r>
            <a:rPr lang="en-US" altLang="ja-JP" sz="1200" b="0" i="0">
              <a:solidFill>
                <a:schemeClr val="dk1"/>
              </a:solidFill>
              <a:effectLst/>
              <a:latin typeface="+mn-lt"/>
              <a:ea typeface="+mn-ea"/>
              <a:cs typeface="+mn-cs"/>
            </a:rPr>
            <a:t>(2021</a:t>
          </a:r>
          <a:r>
            <a:rPr lang="ja-JP" altLang="en-US" sz="1200" b="0" i="0">
              <a:solidFill>
                <a:schemeClr val="dk1"/>
              </a:solidFill>
              <a:effectLst/>
              <a:latin typeface="+mn-lt"/>
              <a:ea typeface="+mn-ea"/>
              <a:cs typeface="+mn-cs"/>
            </a:rPr>
            <a:t>年版</a:t>
          </a:r>
          <a:r>
            <a:rPr lang="en-US" altLang="ja-JP" sz="1200" b="0" i="0">
              <a:solidFill>
                <a:schemeClr val="dk1"/>
              </a:solidFill>
              <a:effectLst/>
              <a:latin typeface="+mn-lt"/>
              <a:ea typeface="+mn-ea"/>
              <a:cs typeface="+mn-cs"/>
            </a:rPr>
            <a:t>), </a:t>
          </a:r>
          <a:r>
            <a:rPr lang="ja-JP" altLang="en-US" sz="1200" b="0" i="0">
              <a:solidFill>
                <a:schemeClr val="dk1"/>
              </a:solidFill>
              <a:effectLst/>
              <a:latin typeface="+mn-lt"/>
              <a:ea typeface="+mn-ea"/>
              <a:cs typeface="+mn-cs"/>
            </a:rPr>
            <a:t>理工図書株式会社</a:t>
          </a:r>
          <a:r>
            <a:rPr lang="en-US" altLang="ja-JP" sz="1200" b="0" i="0">
              <a:solidFill>
                <a:schemeClr val="dk1"/>
              </a:solidFill>
              <a:effectLst/>
              <a:latin typeface="+mn-lt"/>
              <a:ea typeface="+mn-ea"/>
              <a:cs typeface="+mn-cs"/>
            </a:rPr>
            <a:t>, 2021.</a:t>
          </a:r>
        </a:p>
        <a:p>
          <a:pPr marL="228600" indent="-228600" rtl="0" fontAlgn="base">
            <a:buFont typeface="+mj-lt"/>
            <a:buAutoNum type="arabicPeriod"/>
          </a:pPr>
          <a:r>
            <a:rPr lang="ja-JP" altLang="en-US" sz="1200" b="0" i="0">
              <a:solidFill>
                <a:schemeClr val="dk1"/>
              </a:solidFill>
              <a:effectLst/>
              <a:latin typeface="+mn-lt"/>
              <a:ea typeface="+mn-ea"/>
              <a:cs typeface="+mn-cs"/>
            </a:rPr>
            <a:t>財務省貿易統計 </a:t>
          </a:r>
          <a:r>
            <a:rPr lang="en-US" altLang="ja-JP" sz="1200" b="0" i="0">
              <a:solidFill>
                <a:schemeClr val="dk1"/>
              </a:solidFill>
              <a:effectLst/>
              <a:latin typeface="+mn-lt"/>
              <a:ea typeface="+mn-ea"/>
              <a:cs typeface="+mn-cs"/>
            </a:rPr>
            <a:t>Trade Statistics of Japan,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r>
            <a:rPr lang="ja-JP" altLang="en-US" sz="1200" b="0" i="0">
              <a:solidFill>
                <a:schemeClr val="dk1"/>
              </a:solidFill>
              <a:effectLst/>
              <a:latin typeface="+mn-lt"/>
              <a:ea typeface="+mn-ea"/>
              <a:cs typeface="+mn-cs"/>
            </a:rPr>
            <a:t>木質バイオマスエネルギーに係る基礎知識</a:t>
          </a:r>
          <a:r>
            <a:rPr lang="en-US" altLang="ja-JP" sz="1200" b="0" i="0">
              <a:solidFill>
                <a:schemeClr val="dk1"/>
              </a:solidFill>
              <a:effectLst/>
              <a:latin typeface="+mn-lt"/>
              <a:ea typeface="+mn-ea"/>
              <a:cs typeface="+mn-cs"/>
            </a:rPr>
            <a:t>: NEDO, </a:t>
          </a:r>
          <a:r>
            <a:rPr lang="ja-JP" altLang="en-US" sz="1200" b="0" i="0">
              <a:solidFill>
                <a:schemeClr val="dk1"/>
              </a:solidFill>
              <a:effectLst/>
              <a:latin typeface="+mn-lt"/>
              <a:ea typeface="+mn-ea"/>
              <a:cs typeface="+mn-cs"/>
            </a:rPr>
            <a:t>アクセス日</a:t>
          </a:r>
          <a:r>
            <a:rPr lang="en-US" altLang="ja-JP" sz="1200" b="0" i="0">
              <a:solidFill>
                <a:schemeClr val="dk1"/>
              </a:solidFill>
              <a:effectLst/>
              <a:latin typeface="+mn-lt"/>
              <a:ea typeface="+mn-ea"/>
              <a:cs typeface="+mn-cs"/>
            </a:rPr>
            <a:t>2023/05/26</a:t>
          </a:r>
        </a:p>
        <a:p>
          <a:pPr marL="228600" indent="-228600" rtl="0" fontAlgn="base">
            <a:buFont typeface="+mj-lt"/>
            <a:buAutoNum type="arabicPeriod"/>
          </a:pPr>
          <a:endParaRPr lang="en-US" altLang="ja-JP" sz="1200" b="0" i="0">
            <a:solidFill>
              <a:schemeClr val="dk1"/>
            </a:solidFill>
            <a:effectLst/>
            <a:latin typeface="+mn-lt"/>
            <a:ea typeface="+mn-ea"/>
            <a:cs typeface="+mn-cs"/>
          </a:endParaRPr>
        </a:p>
        <a:p>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228600</xdr:rowOff>
    </xdr:from>
    <xdr:to>
      <xdr:col>7</xdr:col>
      <xdr:colOff>428624</xdr:colOff>
      <xdr:row>18</xdr:row>
      <xdr:rowOff>121350</xdr:rowOff>
    </xdr:to>
    <xdr:graphicFrame macro="">
      <xdr:nvGraphicFramePr>
        <xdr:cNvPr id="2" name="グラフ 1">
          <a:extLst>
            <a:ext uri="{FF2B5EF4-FFF2-40B4-BE49-F238E27FC236}">
              <a16:creationId xmlns:a16="http://schemas.microsoft.com/office/drawing/2014/main" id="{44029B9C-9AFB-4F9E-AD9E-E305D0233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0</xdr:row>
      <xdr:rowOff>228600</xdr:rowOff>
    </xdr:from>
    <xdr:to>
      <xdr:col>14</xdr:col>
      <xdr:colOff>438149</xdr:colOff>
      <xdr:row>18</xdr:row>
      <xdr:rowOff>121350</xdr:rowOff>
    </xdr:to>
    <xdr:graphicFrame macro="">
      <xdr:nvGraphicFramePr>
        <xdr:cNvPr id="7" name="グラフ 6">
          <a:extLst>
            <a:ext uri="{FF2B5EF4-FFF2-40B4-BE49-F238E27FC236}">
              <a16:creationId xmlns:a16="http://schemas.microsoft.com/office/drawing/2014/main" id="{37581DA0-2947-4CDC-98C5-2BC5D56D2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19</xdr:row>
      <xdr:rowOff>19050</xdr:rowOff>
    </xdr:from>
    <xdr:to>
      <xdr:col>7</xdr:col>
      <xdr:colOff>424543</xdr:colOff>
      <xdr:row>36</xdr:row>
      <xdr:rowOff>159450</xdr:rowOff>
    </xdr:to>
    <xdr:graphicFrame macro="">
      <xdr:nvGraphicFramePr>
        <xdr:cNvPr id="8" name="グラフ 7">
          <a:extLst>
            <a:ext uri="{FF2B5EF4-FFF2-40B4-BE49-F238E27FC236}">
              <a16:creationId xmlns:a16="http://schemas.microsoft.com/office/drawing/2014/main" id="{7A280031-3BA2-4211-8A2B-723B4966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19</xdr:row>
      <xdr:rowOff>9525</xdr:rowOff>
    </xdr:from>
    <xdr:to>
      <xdr:col>14</xdr:col>
      <xdr:colOff>424543</xdr:colOff>
      <xdr:row>36</xdr:row>
      <xdr:rowOff>149925</xdr:rowOff>
    </xdr:to>
    <xdr:graphicFrame macro="">
      <xdr:nvGraphicFramePr>
        <xdr:cNvPr id="9" name="グラフ 8">
          <a:extLst>
            <a:ext uri="{FF2B5EF4-FFF2-40B4-BE49-F238E27FC236}">
              <a16:creationId xmlns:a16="http://schemas.microsoft.com/office/drawing/2014/main" id="{741AD9B0-D058-4A1F-B6F1-EE158248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142875</xdr:colOff>
      <xdr:row>37</xdr:row>
      <xdr:rowOff>123825</xdr:rowOff>
    </xdr:from>
    <xdr:to>
      <xdr:col>7</xdr:col>
      <xdr:colOff>433775</xdr:colOff>
      <xdr:row>55</xdr:row>
      <xdr:rowOff>31295</xdr:rowOff>
    </xdr:to>
    <xdr:graphicFrame macro="">
      <xdr:nvGraphicFramePr>
        <xdr:cNvPr id="10" name="グラフ 9">
          <a:extLst>
            <a:ext uri="{FF2B5EF4-FFF2-40B4-BE49-F238E27FC236}">
              <a16:creationId xmlns:a16="http://schemas.microsoft.com/office/drawing/2014/main" id="{31F7E7D1-D651-467A-9B2D-CD5EF7C6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19050</xdr:colOff>
      <xdr:row>37</xdr:row>
      <xdr:rowOff>133350</xdr:rowOff>
    </xdr:from>
    <xdr:to>
      <xdr:col>14</xdr:col>
      <xdr:colOff>309950</xdr:colOff>
      <xdr:row>55</xdr:row>
      <xdr:rowOff>40820</xdr:rowOff>
    </xdr:to>
    <xdr:graphicFrame macro="">
      <xdr:nvGraphicFramePr>
        <xdr:cNvPr id="11" name="グラフ 10">
          <a:extLst>
            <a:ext uri="{FF2B5EF4-FFF2-40B4-BE49-F238E27FC236}">
              <a16:creationId xmlns:a16="http://schemas.microsoft.com/office/drawing/2014/main" id="{27570AB3-BC72-4B2D-95DB-119466AD6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142875</xdr:colOff>
      <xdr:row>56</xdr:row>
      <xdr:rowOff>28575</xdr:rowOff>
    </xdr:from>
    <xdr:to>
      <xdr:col>7</xdr:col>
      <xdr:colOff>464343</xdr:colOff>
      <xdr:row>72</xdr:row>
      <xdr:rowOff>111384</xdr:rowOff>
    </xdr:to>
    <xdr:graphicFrame macro="">
      <xdr:nvGraphicFramePr>
        <xdr:cNvPr id="12" name="グラフ 11">
          <a:extLst>
            <a:ext uri="{FF2B5EF4-FFF2-40B4-BE49-F238E27FC236}">
              <a16:creationId xmlns:a16="http://schemas.microsoft.com/office/drawing/2014/main" id="{F3EDFFE0-ABB9-4E90-BC74-1ABD79B5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23813</xdr:colOff>
      <xdr:row>56</xdr:row>
      <xdr:rowOff>11907</xdr:rowOff>
    </xdr:from>
    <xdr:to>
      <xdr:col>14</xdr:col>
      <xdr:colOff>345281</xdr:colOff>
      <xdr:row>72</xdr:row>
      <xdr:rowOff>94716</xdr:rowOff>
    </xdr:to>
    <xdr:graphicFrame macro="">
      <xdr:nvGraphicFramePr>
        <xdr:cNvPr id="13" name="グラフ 12">
          <a:extLst>
            <a:ext uri="{FF2B5EF4-FFF2-40B4-BE49-F238E27FC236}">
              <a16:creationId xmlns:a16="http://schemas.microsoft.com/office/drawing/2014/main" id="{C6E97D21-8193-41FF-8E43-557CE4C3B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138545</xdr:colOff>
      <xdr:row>73</xdr:row>
      <xdr:rowOff>86590</xdr:rowOff>
    </xdr:from>
    <xdr:to>
      <xdr:col>7</xdr:col>
      <xdr:colOff>460013</xdr:colOff>
      <xdr:row>89</xdr:row>
      <xdr:rowOff>169398</xdr:rowOff>
    </xdr:to>
    <xdr:graphicFrame macro="">
      <xdr:nvGraphicFramePr>
        <xdr:cNvPr id="14" name="グラフ 13">
          <a:extLst>
            <a:ext uri="{FF2B5EF4-FFF2-40B4-BE49-F238E27FC236}">
              <a16:creationId xmlns:a16="http://schemas.microsoft.com/office/drawing/2014/main" id="{8A5B7E94-9A28-4406-B5C3-1B76F036E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73</xdr:row>
      <xdr:rowOff>87923</xdr:rowOff>
    </xdr:from>
    <xdr:to>
      <xdr:col>14</xdr:col>
      <xdr:colOff>321467</xdr:colOff>
      <xdr:row>89</xdr:row>
      <xdr:rowOff>170731</xdr:rowOff>
    </xdr:to>
    <xdr:graphicFrame macro="">
      <xdr:nvGraphicFramePr>
        <xdr:cNvPr id="15" name="グラフ 14">
          <a:extLst>
            <a:ext uri="{FF2B5EF4-FFF2-40B4-BE49-F238E27FC236}">
              <a16:creationId xmlns:a16="http://schemas.microsoft.com/office/drawing/2014/main" id="{6D04C52F-A0C8-405E-8A2C-3FC65D9BD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108858</xdr:colOff>
      <xdr:row>90</xdr:row>
      <xdr:rowOff>190501</xdr:rowOff>
    </xdr:from>
    <xdr:to>
      <xdr:col>7</xdr:col>
      <xdr:colOff>564147</xdr:colOff>
      <xdr:row>106</xdr:row>
      <xdr:rowOff>163122</xdr:rowOff>
    </xdr:to>
    <xdr:graphicFrame macro="">
      <xdr:nvGraphicFramePr>
        <xdr:cNvPr id="16" name="グラフ 15">
          <a:extLst>
            <a:ext uri="{FF2B5EF4-FFF2-40B4-BE49-F238E27FC236}">
              <a16:creationId xmlns:a16="http://schemas.microsoft.com/office/drawing/2014/main" id="{A513DCD3-1BD0-4DA3-90AD-86806AE17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R\TA\xlsx\model.xlsx" TargetMode="External"/><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シナリオ"/>
      <sheetName val="最終エネルギー消費"/>
      <sheetName val="発電電力量"/>
      <sheetName val="一次エネルギー供給"/>
      <sheetName val="部門別CO2排出量_表"/>
      <sheetName val="部門別CO2排出量"/>
      <sheetName val="COMFLOOR"/>
      <sheetName val="GDP・POP"/>
      <sheetName val="Intensity"/>
      <sheetName val="Consumption(EJyr)"/>
      <sheetName val="LOSS"/>
      <sheetName val="sIND"/>
      <sheetName val="sTRA"/>
      <sheetName val="sCOM"/>
      <sheetName val="sRES"/>
      <sheetName val="sELE"/>
      <sheetName val="eELE"/>
      <sheetName val="EMF"/>
      <sheetName val="Emissions_intensity"/>
      <sheetName val="Emissions"/>
      <sheetName val="IND_BF"/>
    </sheetNames>
    <sheetDataSet>
      <sheetData sheetId="0"/>
      <sheetData sheetId="1"/>
      <sheetData sheetId="2"/>
      <sheetData sheetId="3"/>
      <sheetData sheetId="4"/>
      <sheetData sheetId="5">
        <row r="3">
          <cell r="P3">
            <v>269.51474216725944</v>
          </cell>
        </row>
        <row r="4">
          <cell r="P4">
            <v>209.4235083709562</v>
          </cell>
        </row>
        <row r="8">
          <cell r="P8">
            <v>249.02275586606845</v>
          </cell>
        </row>
        <row r="9">
          <cell r="P9">
            <v>196.15609230500672</v>
          </cell>
        </row>
        <row r="13">
          <cell r="P13">
            <v>63.618347666356769</v>
          </cell>
        </row>
        <row r="14">
          <cell r="P14">
            <v>52.883709709806709</v>
          </cell>
        </row>
        <row r="18">
          <cell r="P18">
            <v>69.588005432578569</v>
          </cell>
        </row>
        <row r="28">
          <cell r="P28">
            <v>28.775119328906975</v>
          </cell>
        </row>
        <row r="29">
          <cell r="P29">
            <v>25.99212785621209</v>
          </cell>
        </row>
        <row r="33">
          <cell r="P33">
            <v>29.46362437612942</v>
          </cell>
        </row>
        <row r="34">
          <cell r="P34">
            <v>31.085649151718691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FF72-BEDE-45A8-BC8F-658BE92277B0}">
  <sheetPr>
    <tabColor rgb="FFFFC000"/>
  </sheetPr>
  <dimension ref="A1:AE80"/>
  <sheetViews>
    <sheetView tabSelected="1" zoomScale="67" zoomScaleNormal="70" workbookViewId="0">
      <pane ySplit="2" topLeftCell="A3" activePane="bottomLeft" state="frozen"/>
      <selection activeCell="B1" sqref="B1"/>
      <selection pane="bottomLeft" activeCell="H70" sqref="H70"/>
    </sheetView>
  </sheetViews>
  <sheetFormatPr defaultRowHeight="18" x14ac:dyDescent="0.55000000000000004"/>
  <cols>
    <col min="1" max="1" width="14.5" style="2" customWidth="1"/>
    <col min="2" max="2" width="6" customWidth="1"/>
    <col min="3" max="3" width="14.58203125" customWidth="1"/>
    <col min="4" max="4" width="14.08203125" customWidth="1"/>
    <col min="5" max="5" width="14.58203125" customWidth="1"/>
    <col min="6" max="6" width="9.08203125" customWidth="1"/>
    <col min="7" max="7" width="5.08203125" customWidth="1"/>
    <col min="8" max="8" width="8.83203125" customWidth="1"/>
    <col min="9" max="9" width="5.08203125" customWidth="1"/>
    <col min="10" max="10" width="5.83203125" customWidth="1"/>
    <col min="11" max="11" width="11.25" bestFit="1" customWidth="1"/>
    <col min="25" max="25" width="4.75" customWidth="1"/>
    <col min="26" max="26" width="16.25" customWidth="1"/>
    <col min="27" max="31" width="12.08203125" customWidth="1"/>
  </cols>
  <sheetData>
    <row r="1" spans="1:31" ht="18" customHeight="1" x14ac:dyDescent="0.55000000000000004">
      <c r="A1" s="151"/>
      <c r="B1" s="152"/>
      <c r="C1" s="153"/>
      <c r="D1" s="63" t="s">
        <v>111</v>
      </c>
      <c r="E1" s="64" t="s">
        <v>97</v>
      </c>
      <c r="F1" s="147" t="s">
        <v>0</v>
      </c>
      <c r="G1" s="148"/>
      <c r="H1" s="147" t="s">
        <v>99</v>
      </c>
      <c r="I1" s="148"/>
    </row>
    <row r="2" spans="1:31" ht="17.5" customHeight="1" x14ac:dyDescent="0.55000000000000004">
      <c r="A2" s="154"/>
      <c r="B2" s="155"/>
      <c r="C2" s="156"/>
      <c r="D2" s="65" t="s">
        <v>100</v>
      </c>
      <c r="E2" s="66" t="s">
        <v>101</v>
      </c>
      <c r="F2" s="149" t="s">
        <v>101</v>
      </c>
      <c r="G2" s="150"/>
      <c r="H2" s="149" t="s">
        <v>101</v>
      </c>
      <c r="I2" s="150"/>
    </row>
    <row r="3" spans="1:31" x14ac:dyDescent="0.55000000000000004">
      <c r="A3" s="162" t="s">
        <v>110</v>
      </c>
      <c r="B3" s="164" t="s">
        <v>104</v>
      </c>
      <c r="C3" s="165"/>
      <c r="D3" s="67">
        <v>867</v>
      </c>
      <c r="E3" s="68">
        <v>1067</v>
      </c>
      <c r="F3" s="157">
        <f>1067</f>
        <v>1067</v>
      </c>
      <c r="G3" s="157"/>
      <c r="H3" s="160">
        <v>1067</v>
      </c>
      <c r="I3" s="157"/>
      <c r="J3" s="12"/>
    </row>
    <row r="4" spans="1:31" x14ac:dyDescent="0.55000000000000004">
      <c r="A4" s="163"/>
      <c r="B4" s="163" t="s">
        <v>103</v>
      </c>
      <c r="C4" s="166"/>
      <c r="D4" s="69">
        <v>126</v>
      </c>
      <c r="E4" s="70">
        <v>110</v>
      </c>
      <c r="F4" s="158">
        <v>110</v>
      </c>
      <c r="G4" s="159"/>
      <c r="H4" s="161">
        <v>110</v>
      </c>
      <c r="I4" s="159"/>
      <c r="J4" s="12"/>
      <c r="Z4" s="117" t="s">
        <v>107</v>
      </c>
      <c r="AA4" s="119">
        <v>2010</v>
      </c>
      <c r="AB4" s="121">
        <v>2020</v>
      </c>
      <c r="AC4" s="123" t="s">
        <v>106</v>
      </c>
      <c r="AD4" s="117" t="s">
        <v>92</v>
      </c>
      <c r="AE4" s="115" t="s">
        <v>93</v>
      </c>
    </row>
    <row r="5" spans="1:31" ht="18" customHeight="1" x14ac:dyDescent="0.55000000000000004">
      <c r="A5" s="125" t="s">
        <v>1</v>
      </c>
      <c r="B5" s="71" t="s">
        <v>2</v>
      </c>
      <c r="C5" s="72"/>
      <c r="D5" s="73" t="s">
        <v>35</v>
      </c>
      <c r="E5" s="74">
        <v>1</v>
      </c>
      <c r="F5" s="136">
        <v>1</v>
      </c>
      <c r="G5" s="137"/>
      <c r="H5" s="136">
        <v>1</v>
      </c>
      <c r="I5" s="137"/>
      <c r="Z5" s="118"/>
      <c r="AA5" s="120"/>
      <c r="AB5" s="122"/>
      <c r="AC5" s="124"/>
      <c r="AD5" s="118"/>
      <c r="AE5" s="116"/>
    </row>
    <row r="6" spans="1:31" x14ac:dyDescent="0.55000000000000004">
      <c r="A6" s="126"/>
      <c r="B6" s="75" t="s">
        <v>3</v>
      </c>
      <c r="C6" s="76"/>
      <c r="D6" s="77" t="s">
        <v>35</v>
      </c>
      <c r="E6" s="78">
        <v>1</v>
      </c>
      <c r="F6" s="138">
        <v>1</v>
      </c>
      <c r="G6" s="139"/>
      <c r="H6" s="138">
        <v>1</v>
      </c>
      <c r="I6" s="139"/>
      <c r="Z6" s="46" t="s">
        <v>2</v>
      </c>
      <c r="AA6" s="36">
        <f>CO2排出量!B2</f>
        <v>269.51474216725944</v>
      </c>
      <c r="AB6" s="42">
        <f>CO2排出量!C2</f>
        <v>209.4235083709562</v>
      </c>
      <c r="AC6" s="36">
        <v>260.01618074402859</v>
      </c>
      <c r="AD6" s="42">
        <f>CO2排出量!E2</f>
        <v>260.01618074402859</v>
      </c>
      <c r="AE6" s="37">
        <f>CO2排出量!F2</f>
        <v>260.01618074402859</v>
      </c>
    </row>
    <row r="7" spans="1:31" x14ac:dyDescent="0.55000000000000004">
      <c r="A7" s="126"/>
      <c r="B7" s="79" t="s">
        <v>4</v>
      </c>
      <c r="C7" s="72"/>
      <c r="D7" s="73" t="s">
        <v>35</v>
      </c>
      <c r="E7" s="74">
        <v>1</v>
      </c>
      <c r="F7" s="140">
        <v>1</v>
      </c>
      <c r="G7" s="141"/>
      <c r="H7" s="140">
        <v>1</v>
      </c>
      <c r="I7" s="141"/>
      <c r="Z7" s="51" t="s">
        <v>3</v>
      </c>
      <c r="AA7" s="35">
        <f>CO2排出量!B3</f>
        <v>249.02275586606845</v>
      </c>
      <c r="AB7" s="43">
        <f>CO2排出量!C3</f>
        <v>196.15609230500672</v>
      </c>
      <c r="AC7" s="35">
        <v>210.67040851814829</v>
      </c>
      <c r="AD7" s="43">
        <f>CO2排出量!E3</f>
        <v>210.67040851814829</v>
      </c>
      <c r="AE7" s="38">
        <f>CO2排出量!F3</f>
        <v>210.67040851814829</v>
      </c>
    </row>
    <row r="8" spans="1:31" x14ac:dyDescent="0.55000000000000004">
      <c r="A8" s="127"/>
      <c r="B8" s="80" t="s">
        <v>5</v>
      </c>
      <c r="C8" s="81"/>
      <c r="D8" s="82" t="s">
        <v>35</v>
      </c>
      <c r="E8" s="83">
        <v>1</v>
      </c>
      <c r="F8" s="142">
        <v>1</v>
      </c>
      <c r="G8" s="143"/>
      <c r="H8" s="142">
        <v>1</v>
      </c>
      <c r="I8" s="143"/>
      <c r="Z8" s="47" t="s">
        <v>4</v>
      </c>
      <c r="AA8" s="34">
        <f>CO2排出量!B4</f>
        <v>63.618347666356769</v>
      </c>
      <c r="AB8" s="44">
        <f>CO2排出量!C4</f>
        <v>52.883709709806709</v>
      </c>
      <c r="AC8" s="34">
        <v>66.032474177397248</v>
      </c>
      <c r="AD8" s="44">
        <f>CO2排出量!E4</f>
        <v>66.032474177397248</v>
      </c>
      <c r="AE8" s="39">
        <f>CO2排出量!F4</f>
        <v>66.032474177397248</v>
      </c>
    </row>
    <row r="9" spans="1:31" x14ac:dyDescent="0.55000000000000004">
      <c r="A9" s="128" t="s">
        <v>25</v>
      </c>
      <c r="B9" s="144" t="s">
        <v>2</v>
      </c>
      <c r="C9" s="84" t="s">
        <v>7</v>
      </c>
      <c r="D9" s="85">
        <v>24</v>
      </c>
      <c r="E9" s="86">
        <v>24</v>
      </c>
      <c r="F9" s="87">
        <v>24</v>
      </c>
      <c r="G9" s="133">
        <f>SUM(F9:F13)</f>
        <v>100</v>
      </c>
      <c r="H9" s="88">
        <v>24</v>
      </c>
      <c r="I9" s="167">
        <f>SUM(H9:H13)</f>
        <v>100</v>
      </c>
      <c r="J9" s="2"/>
      <c r="Z9" s="51" t="s">
        <v>5</v>
      </c>
      <c r="AA9" s="35">
        <f>CO2排出量!B5</f>
        <v>69.588005432578569</v>
      </c>
      <c r="AB9" s="43">
        <f>CO2排出量!C5</f>
        <v>52.883709709806709</v>
      </c>
      <c r="AC9" s="35">
        <v>52.527941152998537</v>
      </c>
      <c r="AD9" s="43">
        <f>CO2排出量!E5</f>
        <v>52.527941152998537</v>
      </c>
      <c r="AE9" s="38">
        <f>CO2排出量!F5</f>
        <v>52.527941152998537</v>
      </c>
    </row>
    <row r="10" spans="1:31" x14ac:dyDescent="0.55000000000000004">
      <c r="A10" s="129"/>
      <c r="B10" s="145"/>
      <c r="C10" s="89" t="s">
        <v>8</v>
      </c>
      <c r="D10" s="90">
        <v>22</v>
      </c>
      <c r="E10" s="91">
        <v>22</v>
      </c>
      <c r="F10" s="92">
        <v>22</v>
      </c>
      <c r="G10" s="133"/>
      <c r="H10" s="93">
        <v>22</v>
      </c>
      <c r="I10" s="168"/>
      <c r="J10" s="2"/>
      <c r="Z10" s="47" t="s">
        <v>30</v>
      </c>
      <c r="AA10" s="34">
        <f>CO2排出量!B6</f>
        <v>476.37955455993358</v>
      </c>
      <c r="AB10" s="44">
        <f>CO2排出量!C6</f>
        <v>449.00553720294573</v>
      </c>
      <c r="AC10" s="34">
        <v>496.52581315955877</v>
      </c>
      <c r="AD10" s="44">
        <f>CO2排出量!E6</f>
        <v>496.52581315955877</v>
      </c>
      <c r="AE10" s="39">
        <f>CO2排出量!F6</f>
        <v>496.52581315955877</v>
      </c>
    </row>
    <row r="11" spans="1:31" ht="20" x14ac:dyDescent="0.55000000000000004">
      <c r="A11" s="129"/>
      <c r="B11" s="145"/>
      <c r="C11" s="94" t="s">
        <v>9</v>
      </c>
      <c r="D11" s="95">
        <v>14.000000000000002</v>
      </c>
      <c r="E11" s="96">
        <v>14.000000000000002</v>
      </c>
      <c r="F11" s="87">
        <v>14.000000000000002</v>
      </c>
      <c r="G11" s="133"/>
      <c r="H11" s="88">
        <v>14.000000000000002</v>
      </c>
      <c r="I11" s="168"/>
      <c r="J11" s="2"/>
      <c r="Z11" s="51" t="s">
        <v>112</v>
      </c>
      <c r="AA11" s="35">
        <f>CO2排出量!B7</f>
        <v>28.775119328906975</v>
      </c>
      <c r="AB11" s="43">
        <f>CO2排出量!C7</f>
        <v>25.99212785621209</v>
      </c>
      <c r="AC11" s="35">
        <v>22.660005374260319</v>
      </c>
      <c r="AD11" s="43">
        <f>CO2排出量!E7</f>
        <v>22.660005374260319</v>
      </c>
      <c r="AE11" s="38">
        <f>CO2排出量!F7</f>
        <v>22.660005374260319</v>
      </c>
    </row>
    <row r="12" spans="1:31" ht="20" x14ac:dyDescent="0.55000000000000004">
      <c r="A12" s="129"/>
      <c r="B12" s="145"/>
      <c r="C12" s="89" t="s">
        <v>10</v>
      </c>
      <c r="D12" s="90">
        <v>4</v>
      </c>
      <c r="E12" s="91">
        <v>4</v>
      </c>
      <c r="F12" s="92">
        <v>4</v>
      </c>
      <c r="G12" s="133"/>
      <c r="H12" s="93">
        <v>4</v>
      </c>
      <c r="I12" s="168"/>
      <c r="J12" s="2"/>
      <c r="Z12" s="47" t="s">
        <v>113</v>
      </c>
      <c r="AA12" s="34">
        <f>CO2排出量!B8</f>
        <v>29.46362437612942</v>
      </c>
      <c r="AB12" s="44">
        <f>CO2排出量!C8</f>
        <v>31.085649151718691</v>
      </c>
      <c r="AC12" s="34">
        <v>27.100550625829783</v>
      </c>
      <c r="AD12" s="44">
        <f>CO2排出量!E8</f>
        <v>27.100550625829783</v>
      </c>
      <c r="AE12" s="39">
        <f>CO2排出量!F8</f>
        <v>27.100550625829783</v>
      </c>
    </row>
    <row r="13" spans="1:31" ht="20" x14ac:dyDescent="0.55000000000000004">
      <c r="A13" s="129"/>
      <c r="B13" s="146"/>
      <c r="C13" s="97" t="s">
        <v>11</v>
      </c>
      <c r="D13" s="98">
        <v>36</v>
      </c>
      <c r="E13" s="99">
        <v>36</v>
      </c>
      <c r="F13" s="100">
        <v>36</v>
      </c>
      <c r="G13" s="134"/>
      <c r="H13" s="101">
        <v>36</v>
      </c>
      <c r="I13" s="169"/>
      <c r="J13" s="2"/>
      <c r="Z13" s="51" t="s">
        <v>114</v>
      </c>
      <c r="AA13" s="35">
        <f>CO2排出量!B9</f>
        <v>-46</v>
      </c>
      <c r="AB13" s="43">
        <f>CO2排出量!C9</f>
        <v>-46</v>
      </c>
      <c r="AC13" s="35">
        <v>-46</v>
      </c>
      <c r="AD13" s="43">
        <f>CO2排出量!E9</f>
        <v>-46</v>
      </c>
      <c r="AE13" s="38">
        <f>CO2排出量!F9</f>
        <v>-46</v>
      </c>
    </row>
    <row r="14" spans="1:31" x14ac:dyDescent="0.55000000000000004">
      <c r="A14" s="129"/>
      <c r="B14" s="144" t="s">
        <v>3</v>
      </c>
      <c r="C14" s="102" t="s">
        <v>7</v>
      </c>
      <c r="D14" s="103">
        <v>0</v>
      </c>
      <c r="E14" s="104">
        <v>0</v>
      </c>
      <c r="F14" s="104">
        <v>0</v>
      </c>
      <c r="G14" s="135">
        <f t="shared" ref="G14" si="0">SUM(F14:F18)</f>
        <v>100</v>
      </c>
      <c r="H14" s="105">
        <v>0</v>
      </c>
      <c r="I14" s="167">
        <f>SUM(H14:H18)</f>
        <v>100</v>
      </c>
      <c r="J14" s="2"/>
      <c r="Z14" s="48" t="s">
        <v>27</v>
      </c>
      <c r="AA14" s="40">
        <f>CO2排出量!B10</f>
        <v>1140.3621493972332</v>
      </c>
      <c r="AB14" s="45">
        <f>CO2排出量!C10</f>
        <v>971.43033430645278</v>
      </c>
      <c r="AC14" s="40">
        <v>1089.5333737522215</v>
      </c>
      <c r="AD14" s="45">
        <f>CO2排出量!E10</f>
        <v>1089.5333737522215</v>
      </c>
      <c r="AE14" s="41">
        <f>CO2排出量!F10</f>
        <v>1089.5333737522215</v>
      </c>
    </row>
    <row r="15" spans="1:31" x14ac:dyDescent="0.55000000000000004">
      <c r="A15" s="129"/>
      <c r="B15" s="145"/>
      <c r="C15" s="94" t="s">
        <v>8</v>
      </c>
      <c r="D15" s="95">
        <v>97</v>
      </c>
      <c r="E15" s="96">
        <v>97</v>
      </c>
      <c r="F15" s="96">
        <v>97</v>
      </c>
      <c r="G15" s="133"/>
      <c r="H15" s="88">
        <v>97</v>
      </c>
      <c r="I15" s="168"/>
      <c r="J15" s="2"/>
    </row>
    <row r="16" spans="1:31" x14ac:dyDescent="0.55000000000000004">
      <c r="A16" s="129"/>
      <c r="B16" s="145"/>
      <c r="C16" s="89" t="s">
        <v>9</v>
      </c>
      <c r="D16" s="90">
        <v>0</v>
      </c>
      <c r="E16" s="91">
        <v>0</v>
      </c>
      <c r="F16" s="91">
        <v>0</v>
      </c>
      <c r="G16" s="133"/>
      <c r="H16" s="93">
        <v>0</v>
      </c>
      <c r="I16" s="168"/>
      <c r="J16" s="2"/>
    </row>
    <row r="17" spans="1:31" x14ac:dyDescent="0.55000000000000004">
      <c r="A17" s="129"/>
      <c r="B17" s="145"/>
      <c r="C17" s="94" t="s">
        <v>10</v>
      </c>
      <c r="D17" s="95">
        <v>1</v>
      </c>
      <c r="E17" s="96">
        <v>1</v>
      </c>
      <c r="F17" s="96">
        <v>1</v>
      </c>
      <c r="G17" s="133"/>
      <c r="H17" s="88">
        <v>1</v>
      </c>
      <c r="I17" s="168"/>
      <c r="J17" s="2"/>
    </row>
    <row r="18" spans="1:31" x14ac:dyDescent="0.55000000000000004">
      <c r="A18" s="129"/>
      <c r="B18" s="146"/>
      <c r="C18" s="106" t="s">
        <v>11</v>
      </c>
      <c r="D18" s="107">
        <v>2</v>
      </c>
      <c r="E18" s="108">
        <v>2</v>
      </c>
      <c r="F18" s="108">
        <v>2</v>
      </c>
      <c r="G18" s="134"/>
      <c r="H18" s="109">
        <v>2</v>
      </c>
      <c r="I18" s="169"/>
      <c r="J18" s="2"/>
      <c r="AE18" s="52"/>
    </row>
    <row r="19" spans="1:31" x14ac:dyDescent="0.55000000000000004">
      <c r="A19" s="129"/>
      <c r="B19" s="144" t="s">
        <v>4</v>
      </c>
      <c r="C19" s="84" t="s">
        <v>7</v>
      </c>
      <c r="D19" s="85">
        <v>0</v>
      </c>
      <c r="E19" s="86">
        <v>0</v>
      </c>
      <c r="F19" s="86">
        <v>0</v>
      </c>
      <c r="G19" s="135">
        <f t="shared" ref="G19" si="1">SUM(F19:F23)</f>
        <v>100</v>
      </c>
      <c r="H19" s="110">
        <v>0</v>
      </c>
      <c r="I19" s="167">
        <f>SUM(H19:H23)</f>
        <v>100</v>
      </c>
      <c r="J19" s="2"/>
    </row>
    <row r="20" spans="1:31" x14ac:dyDescent="0.55000000000000004">
      <c r="A20" s="129"/>
      <c r="B20" s="145"/>
      <c r="C20" s="89" t="s">
        <v>8</v>
      </c>
      <c r="D20" s="90">
        <v>24</v>
      </c>
      <c r="E20" s="91">
        <v>24</v>
      </c>
      <c r="F20" s="91">
        <v>24</v>
      </c>
      <c r="G20" s="133"/>
      <c r="H20" s="93">
        <v>24</v>
      </c>
      <c r="I20" s="168"/>
      <c r="J20" s="2"/>
    </row>
    <row r="21" spans="1:31" x14ac:dyDescent="0.55000000000000004">
      <c r="A21" s="129"/>
      <c r="B21" s="145"/>
      <c r="C21" s="94" t="s">
        <v>9</v>
      </c>
      <c r="D21" s="95">
        <v>16</v>
      </c>
      <c r="E21" s="96">
        <v>16</v>
      </c>
      <c r="F21" s="96">
        <v>16</v>
      </c>
      <c r="G21" s="133"/>
      <c r="H21" s="88">
        <v>16</v>
      </c>
      <c r="I21" s="168"/>
      <c r="J21" s="2"/>
    </row>
    <row r="22" spans="1:31" x14ac:dyDescent="0.55000000000000004">
      <c r="A22" s="129"/>
      <c r="B22" s="145"/>
      <c r="C22" s="89" t="s">
        <v>10</v>
      </c>
      <c r="D22" s="90">
        <v>3</v>
      </c>
      <c r="E22" s="91">
        <v>3</v>
      </c>
      <c r="F22" s="91">
        <v>3</v>
      </c>
      <c r="G22" s="133"/>
      <c r="H22" s="93">
        <v>3</v>
      </c>
      <c r="I22" s="168"/>
      <c r="J22" s="2"/>
    </row>
    <row r="23" spans="1:31" x14ac:dyDescent="0.55000000000000004">
      <c r="A23" s="129"/>
      <c r="B23" s="146"/>
      <c r="C23" s="97" t="s">
        <v>11</v>
      </c>
      <c r="D23" s="98">
        <v>56.999999999999993</v>
      </c>
      <c r="E23" s="99">
        <v>56.999999999999993</v>
      </c>
      <c r="F23" s="99">
        <v>56.999999999999993</v>
      </c>
      <c r="G23" s="134"/>
      <c r="H23" s="101">
        <v>56.999999999999993</v>
      </c>
      <c r="I23" s="169"/>
      <c r="J23" s="2"/>
    </row>
    <row r="24" spans="1:31" x14ac:dyDescent="0.55000000000000004">
      <c r="A24" s="129"/>
      <c r="B24" s="144" t="s">
        <v>5</v>
      </c>
      <c r="C24" s="102" t="s">
        <v>7</v>
      </c>
      <c r="D24" s="103">
        <v>0</v>
      </c>
      <c r="E24" s="104">
        <v>0</v>
      </c>
      <c r="F24" s="104">
        <v>0</v>
      </c>
      <c r="G24" s="135">
        <f t="shared" ref="G24" si="2">SUM(F24:F28)</f>
        <v>100</v>
      </c>
      <c r="H24" s="105">
        <v>0</v>
      </c>
      <c r="I24" s="167">
        <f>SUM(H24:H28)</f>
        <v>100</v>
      </c>
      <c r="J24" s="2"/>
    </row>
    <row r="25" spans="1:31" x14ac:dyDescent="0.55000000000000004">
      <c r="A25" s="129"/>
      <c r="B25" s="145"/>
      <c r="C25" s="94" t="s">
        <v>8</v>
      </c>
      <c r="D25" s="95">
        <v>27</v>
      </c>
      <c r="E25" s="96">
        <v>27</v>
      </c>
      <c r="F25" s="96">
        <v>27</v>
      </c>
      <c r="G25" s="133"/>
      <c r="H25" s="88">
        <v>27</v>
      </c>
      <c r="I25" s="168"/>
      <c r="J25" s="2"/>
    </row>
    <row r="26" spans="1:31" x14ac:dyDescent="0.55000000000000004">
      <c r="A26" s="129"/>
      <c r="B26" s="145"/>
      <c r="C26" s="89" t="s">
        <v>9</v>
      </c>
      <c r="D26" s="90">
        <v>21</v>
      </c>
      <c r="E26" s="91">
        <v>21</v>
      </c>
      <c r="F26" s="91">
        <v>21</v>
      </c>
      <c r="G26" s="133"/>
      <c r="H26" s="93">
        <v>21</v>
      </c>
      <c r="I26" s="168"/>
      <c r="J26" s="2"/>
    </row>
    <row r="27" spans="1:31" x14ac:dyDescent="0.55000000000000004">
      <c r="A27" s="129"/>
      <c r="B27" s="145"/>
      <c r="C27" s="94" t="s">
        <v>10</v>
      </c>
      <c r="D27" s="95">
        <v>0</v>
      </c>
      <c r="E27" s="96">
        <v>0</v>
      </c>
      <c r="F27" s="96">
        <v>0</v>
      </c>
      <c r="G27" s="133"/>
      <c r="H27" s="88">
        <v>0</v>
      </c>
      <c r="I27" s="168"/>
      <c r="J27" s="2"/>
    </row>
    <row r="28" spans="1:31" x14ac:dyDescent="0.55000000000000004">
      <c r="A28" s="129"/>
      <c r="B28" s="146"/>
      <c r="C28" s="106" t="s">
        <v>11</v>
      </c>
      <c r="D28" s="107">
        <v>52</v>
      </c>
      <c r="E28" s="108">
        <v>52</v>
      </c>
      <c r="F28" s="108">
        <v>52</v>
      </c>
      <c r="G28" s="134"/>
      <c r="H28" s="109">
        <v>52</v>
      </c>
      <c r="I28" s="169"/>
      <c r="J28" s="2"/>
    </row>
    <row r="29" spans="1:31" x14ac:dyDescent="0.55000000000000004">
      <c r="A29" s="130" t="s">
        <v>26</v>
      </c>
      <c r="B29" s="144" t="s">
        <v>30</v>
      </c>
      <c r="C29" s="84" t="s">
        <v>7</v>
      </c>
      <c r="D29" s="85">
        <v>31</v>
      </c>
      <c r="E29" s="86">
        <v>31</v>
      </c>
      <c r="F29" s="86">
        <v>31</v>
      </c>
      <c r="G29" s="135">
        <f>SUM(F29:F41)</f>
        <v>100</v>
      </c>
      <c r="H29" s="110">
        <v>31</v>
      </c>
      <c r="I29" s="167">
        <f>SUM(H29:H41)</f>
        <v>100</v>
      </c>
      <c r="J29" s="2"/>
    </row>
    <row r="30" spans="1:31" x14ac:dyDescent="0.55000000000000004">
      <c r="A30" s="131"/>
      <c r="B30" s="145"/>
      <c r="C30" s="111" t="s">
        <v>76</v>
      </c>
      <c r="D30" s="112">
        <v>0</v>
      </c>
      <c r="E30" s="113">
        <v>0</v>
      </c>
      <c r="F30" s="113">
        <v>0</v>
      </c>
      <c r="G30" s="133"/>
      <c r="H30" s="114">
        <v>0</v>
      </c>
      <c r="I30" s="168"/>
      <c r="J30" s="2"/>
    </row>
    <row r="31" spans="1:31" x14ac:dyDescent="0.55000000000000004">
      <c r="A31" s="131"/>
      <c r="B31" s="145"/>
      <c r="C31" s="94" t="s">
        <v>8</v>
      </c>
      <c r="D31" s="95">
        <v>3</v>
      </c>
      <c r="E31" s="96">
        <v>3</v>
      </c>
      <c r="F31" s="96">
        <v>3</v>
      </c>
      <c r="G31" s="133"/>
      <c r="H31" s="88">
        <v>3</v>
      </c>
      <c r="I31" s="168"/>
      <c r="J31" s="2"/>
    </row>
    <row r="32" spans="1:31" x14ac:dyDescent="0.55000000000000004">
      <c r="A32" s="131"/>
      <c r="B32" s="145"/>
      <c r="C32" s="111" t="s">
        <v>77</v>
      </c>
      <c r="D32" s="112">
        <v>0</v>
      </c>
      <c r="E32" s="113">
        <v>0</v>
      </c>
      <c r="F32" s="113">
        <v>0</v>
      </c>
      <c r="G32" s="133"/>
      <c r="H32" s="114">
        <v>0</v>
      </c>
      <c r="I32" s="168"/>
      <c r="J32" s="2"/>
    </row>
    <row r="33" spans="1:10" x14ac:dyDescent="0.55000000000000004">
      <c r="A33" s="131"/>
      <c r="B33" s="145"/>
      <c r="C33" s="94" t="s">
        <v>9</v>
      </c>
      <c r="D33" s="95">
        <v>40</v>
      </c>
      <c r="E33" s="96">
        <v>40</v>
      </c>
      <c r="F33" s="96">
        <v>40</v>
      </c>
      <c r="G33" s="133"/>
      <c r="H33" s="88">
        <v>40</v>
      </c>
      <c r="I33" s="168"/>
      <c r="J33" s="2"/>
    </row>
    <row r="34" spans="1:10" x14ac:dyDescent="0.55000000000000004">
      <c r="A34" s="131"/>
      <c r="B34" s="145"/>
      <c r="C34" s="111" t="s">
        <v>78</v>
      </c>
      <c r="D34" s="112">
        <v>0</v>
      </c>
      <c r="E34" s="113">
        <v>0</v>
      </c>
      <c r="F34" s="113">
        <v>0</v>
      </c>
      <c r="G34" s="133"/>
      <c r="H34" s="114">
        <v>0</v>
      </c>
      <c r="I34" s="168"/>
      <c r="J34" s="2"/>
    </row>
    <row r="35" spans="1:10" x14ac:dyDescent="0.55000000000000004">
      <c r="A35" s="131"/>
      <c r="B35" s="145"/>
      <c r="C35" s="94" t="s">
        <v>79</v>
      </c>
      <c r="D35" s="95">
        <v>4</v>
      </c>
      <c r="E35" s="96">
        <v>4</v>
      </c>
      <c r="F35" s="96">
        <v>4</v>
      </c>
      <c r="G35" s="133"/>
      <c r="H35" s="88">
        <v>4</v>
      </c>
      <c r="I35" s="168"/>
      <c r="J35" s="2"/>
    </row>
    <row r="36" spans="1:10" x14ac:dyDescent="0.55000000000000004">
      <c r="A36" s="131"/>
      <c r="B36" s="145"/>
      <c r="C36" s="111" t="s">
        <v>10</v>
      </c>
      <c r="D36" s="112">
        <v>5</v>
      </c>
      <c r="E36" s="113">
        <v>5</v>
      </c>
      <c r="F36" s="113">
        <v>5</v>
      </c>
      <c r="G36" s="133"/>
      <c r="H36" s="114">
        <v>5</v>
      </c>
      <c r="I36" s="168"/>
      <c r="J36" s="2"/>
    </row>
    <row r="37" spans="1:10" x14ac:dyDescent="0.55000000000000004">
      <c r="A37" s="131"/>
      <c r="B37" s="145"/>
      <c r="C37" s="94" t="s">
        <v>80</v>
      </c>
      <c r="D37" s="95">
        <v>0</v>
      </c>
      <c r="E37" s="96">
        <v>0</v>
      </c>
      <c r="F37" s="96">
        <v>0</v>
      </c>
      <c r="G37" s="133"/>
      <c r="H37" s="88">
        <v>0</v>
      </c>
      <c r="I37" s="168"/>
      <c r="J37" s="2"/>
    </row>
    <row r="38" spans="1:10" x14ac:dyDescent="0.55000000000000004">
      <c r="A38" s="131"/>
      <c r="B38" s="145"/>
      <c r="C38" s="111" t="s">
        <v>81</v>
      </c>
      <c r="D38" s="112">
        <v>8</v>
      </c>
      <c r="E38" s="113">
        <v>8</v>
      </c>
      <c r="F38" s="113">
        <v>8</v>
      </c>
      <c r="G38" s="133"/>
      <c r="H38" s="114">
        <v>8</v>
      </c>
      <c r="I38" s="168"/>
      <c r="J38" s="2"/>
    </row>
    <row r="39" spans="1:10" x14ac:dyDescent="0.55000000000000004">
      <c r="A39" s="131"/>
      <c r="B39" s="145"/>
      <c r="C39" s="94" t="s">
        <v>82</v>
      </c>
      <c r="D39" s="95">
        <v>0</v>
      </c>
      <c r="E39" s="96">
        <v>0</v>
      </c>
      <c r="F39" s="96">
        <v>0</v>
      </c>
      <c r="G39" s="133"/>
      <c r="H39" s="88">
        <v>0</v>
      </c>
      <c r="I39" s="168"/>
      <c r="J39" s="2"/>
    </row>
    <row r="40" spans="1:10" x14ac:dyDescent="0.55000000000000004">
      <c r="A40" s="131"/>
      <c r="B40" s="145"/>
      <c r="C40" s="111" t="s">
        <v>83</v>
      </c>
      <c r="D40" s="112">
        <v>1</v>
      </c>
      <c r="E40" s="113">
        <v>1</v>
      </c>
      <c r="F40" s="113">
        <v>1</v>
      </c>
      <c r="G40" s="133"/>
      <c r="H40" s="114">
        <v>1</v>
      </c>
      <c r="I40" s="168"/>
      <c r="J40" s="2"/>
    </row>
    <row r="41" spans="1:10" x14ac:dyDescent="0.55000000000000004">
      <c r="A41" s="132"/>
      <c r="B41" s="146"/>
      <c r="C41" s="97" t="s">
        <v>84</v>
      </c>
      <c r="D41" s="98">
        <v>8</v>
      </c>
      <c r="E41" s="99">
        <v>8</v>
      </c>
      <c r="F41" s="99">
        <v>8</v>
      </c>
      <c r="G41" s="134"/>
      <c r="H41" s="101">
        <v>8</v>
      </c>
      <c r="I41" s="169"/>
      <c r="J41" s="2"/>
    </row>
    <row r="43" spans="1:10" x14ac:dyDescent="0.55000000000000004">
      <c r="A43" s="61"/>
      <c r="D43" s="49"/>
      <c r="E43" s="49"/>
    </row>
    <row r="44" spans="1:10" x14ac:dyDescent="0.55000000000000004">
      <c r="A44" s="62"/>
      <c r="D44" s="49"/>
      <c r="E44" s="49"/>
    </row>
    <row r="45" spans="1:10" x14ac:dyDescent="0.55000000000000004">
      <c r="D45" s="49"/>
    </row>
    <row r="46" spans="1:10" x14ac:dyDescent="0.55000000000000004">
      <c r="D46" s="49"/>
    </row>
    <row r="47" spans="1:10" x14ac:dyDescent="0.55000000000000004">
      <c r="B47" s="17"/>
    </row>
    <row r="68" spans="6:6" x14ac:dyDescent="0.55000000000000004">
      <c r="F68" s="1"/>
    </row>
    <row r="69" spans="6:6" x14ac:dyDescent="0.55000000000000004">
      <c r="F69" s="1"/>
    </row>
    <row r="70" spans="6:6" x14ac:dyDescent="0.55000000000000004">
      <c r="F70" s="1"/>
    </row>
    <row r="71" spans="6:6" x14ac:dyDescent="0.55000000000000004">
      <c r="F71" s="1"/>
    </row>
    <row r="72" spans="6:6" x14ac:dyDescent="0.55000000000000004">
      <c r="F72" s="1"/>
    </row>
    <row r="73" spans="6:6" x14ac:dyDescent="0.55000000000000004">
      <c r="F73" s="1"/>
    </row>
    <row r="74" spans="6:6" x14ac:dyDescent="0.55000000000000004">
      <c r="F74" s="1"/>
    </row>
    <row r="75" spans="6:6" x14ac:dyDescent="0.55000000000000004">
      <c r="F75" s="1"/>
    </row>
    <row r="76" spans="6:6" x14ac:dyDescent="0.55000000000000004">
      <c r="F76" s="1"/>
    </row>
    <row r="77" spans="6:6" x14ac:dyDescent="0.55000000000000004">
      <c r="F77" s="1"/>
    </row>
    <row r="78" spans="6:6" x14ac:dyDescent="0.55000000000000004">
      <c r="F78" s="1"/>
    </row>
    <row r="79" spans="6:6" x14ac:dyDescent="0.55000000000000004">
      <c r="F79" s="1"/>
    </row>
    <row r="80" spans="6:6" x14ac:dyDescent="0.55000000000000004">
      <c r="F80" s="1"/>
    </row>
  </sheetData>
  <mergeCells count="44">
    <mergeCell ref="B29:B41"/>
    <mergeCell ref="H5:I5"/>
    <mergeCell ref="H6:I6"/>
    <mergeCell ref="H7:I7"/>
    <mergeCell ref="H8:I8"/>
    <mergeCell ref="I9:I13"/>
    <mergeCell ref="I14:I18"/>
    <mergeCell ref="I19:I23"/>
    <mergeCell ref="I24:I28"/>
    <mergeCell ref="I29:I41"/>
    <mergeCell ref="H1:I1"/>
    <mergeCell ref="H2:I2"/>
    <mergeCell ref="A1:C2"/>
    <mergeCell ref="F3:G3"/>
    <mergeCell ref="F4:G4"/>
    <mergeCell ref="H3:I3"/>
    <mergeCell ref="H4:I4"/>
    <mergeCell ref="A3:A4"/>
    <mergeCell ref="B3:C3"/>
    <mergeCell ref="B4:C4"/>
    <mergeCell ref="F1:G1"/>
    <mergeCell ref="F2:G2"/>
    <mergeCell ref="A5:A8"/>
    <mergeCell ref="A9:A28"/>
    <mergeCell ref="A29:A41"/>
    <mergeCell ref="G9:G13"/>
    <mergeCell ref="G14:G18"/>
    <mergeCell ref="G19:G23"/>
    <mergeCell ref="G24:G28"/>
    <mergeCell ref="G29:G41"/>
    <mergeCell ref="F5:G5"/>
    <mergeCell ref="F6:G6"/>
    <mergeCell ref="F7:G7"/>
    <mergeCell ref="F8:G8"/>
    <mergeCell ref="B9:B13"/>
    <mergeCell ref="B14:B18"/>
    <mergeCell ref="B19:B23"/>
    <mergeCell ref="B24:B28"/>
    <mergeCell ref="AE4:AE5"/>
    <mergeCell ref="Z4:Z5"/>
    <mergeCell ref="AA4:AA5"/>
    <mergeCell ref="AB4:AB5"/>
    <mergeCell ref="AC4:AC5"/>
    <mergeCell ref="AD4:AD5"/>
  </mergeCells>
  <phoneticPr fontId="1"/>
  <conditionalFormatting sqref="G14">
    <cfRule type="expression" dxfId="28" priority="31">
      <formula>$G$14&lt;&gt;100</formula>
    </cfRule>
  </conditionalFormatting>
  <conditionalFormatting sqref="G9">
    <cfRule type="expression" dxfId="27" priority="27">
      <formula>$G$9&lt;&gt;100</formula>
    </cfRule>
  </conditionalFormatting>
  <conditionalFormatting sqref="I19">
    <cfRule type="expression" dxfId="26" priority="28">
      <formula>$I$19&lt;&gt;100</formula>
    </cfRule>
  </conditionalFormatting>
  <conditionalFormatting sqref="G29">
    <cfRule type="expression" dxfId="25" priority="29">
      <formula>$G$29&lt;&gt;100</formula>
    </cfRule>
  </conditionalFormatting>
  <conditionalFormatting sqref="G24">
    <cfRule type="expression" dxfId="24" priority="30">
      <formula>$G$24&lt;&gt;100</formula>
    </cfRule>
  </conditionalFormatting>
  <conditionalFormatting sqref="I9">
    <cfRule type="expression" dxfId="23" priority="26">
      <formula>$I$9&lt;&gt;100</formula>
    </cfRule>
  </conditionalFormatting>
  <conditionalFormatting sqref="I14">
    <cfRule type="expression" dxfId="22" priority="24">
      <formula>$I$14&lt;&gt;100</formula>
    </cfRule>
  </conditionalFormatting>
  <conditionalFormatting sqref="G19">
    <cfRule type="expression" dxfId="21" priority="23">
      <formula>$G$19&lt;&gt;100</formula>
    </cfRule>
  </conditionalFormatting>
  <conditionalFormatting sqref="I24">
    <cfRule type="expression" dxfId="20" priority="22">
      <formula>$I$24&lt;&gt;100</formula>
    </cfRule>
  </conditionalFormatting>
  <conditionalFormatting sqref="I29">
    <cfRule type="expression" dxfId="19" priority="21">
      <formula>$I$29&lt;&gt;100</formula>
    </cfRule>
  </conditionalFormatting>
  <conditionalFormatting sqref="C9:F28">
    <cfRule type="expression" dxfId="1" priority="20">
      <formula>MOD(ROW(),2)=0</formula>
    </cfRule>
    <cfRule type="expression" dxfId="0" priority="8">
      <formula>MOD(ROW(),2)=1</formula>
    </cfRule>
  </conditionalFormatting>
  <conditionalFormatting sqref="H9:H28">
    <cfRule type="expression" dxfId="18" priority="19">
      <formula>MOD(ROW(),2)=0</formula>
    </cfRule>
    <cfRule type="expression" dxfId="17" priority="5">
      <formula>MOD(ROW(),2)=1</formula>
    </cfRule>
  </conditionalFormatting>
  <conditionalFormatting sqref="B5:I8">
    <cfRule type="expression" dxfId="16" priority="18">
      <formula>MOD(ROW(),2)=0</formula>
    </cfRule>
    <cfRule type="expression" dxfId="15" priority="7">
      <formula>MOD(ROW(),2)=1</formula>
    </cfRule>
  </conditionalFormatting>
  <conditionalFormatting sqref="C29:F41">
    <cfRule type="expression" dxfId="14" priority="17">
      <formula>MOD(ROW(),2)=0</formula>
    </cfRule>
    <cfRule type="expression" dxfId="13" priority="4">
      <formula>MOD(ROW(),2)=1</formula>
    </cfRule>
  </conditionalFormatting>
  <conditionalFormatting sqref="H29:H41">
    <cfRule type="expression" dxfId="12" priority="16">
      <formula>MOD(ROW(),2)=0</formula>
    </cfRule>
    <cfRule type="expression" dxfId="11" priority="3">
      <formula>MOD(ROW(),2)=1</formula>
    </cfRule>
  </conditionalFormatting>
  <conditionalFormatting sqref="B3:I4">
    <cfRule type="expression" dxfId="10" priority="15">
      <formula>MOD(ROW(),2)=0</formula>
    </cfRule>
    <cfRule type="expression" dxfId="9" priority="6">
      <formula>MOD(ROW(),2)=1</formula>
    </cfRule>
  </conditionalFormatting>
  <conditionalFormatting sqref="A3">
    <cfRule type="expression" dxfId="8" priority="14">
      <formula>MOD(ROW(),2)=0</formula>
    </cfRule>
  </conditionalFormatting>
  <conditionalFormatting sqref="A5">
    <cfRule type="expression" dxfId="7" priority="13">
      <formula>MOD(ROW(),2)=0</formula>
    </cfRule>
  </conditionalFormatting>
  <conditionalFormatting sqref="A9">
    <cfRule type="expression" dxfId="6" priority="12">
      <formula>MOD(ROW(),2)=0</formula>
    </cfRule>
  </conditionalFormatting>
  <conditionalFormatting sqref="A29">
    <cfRule type="expression" dxfId="5" priority="11">
      <formula>MOD(ROW(),2)=0</formula>
    </cfRule>
  </conditionalFormatting>
  <conditionalFormatting sqref="Z6:AE14">
    <cfRule type="expression" dxfId="4" priority="10">
      <formula>MOD(ROW(),2)=1</formula>
    </cfRule>
    <cfRule type="expression" dxfId="3" priority="1">
      <formula>MOD(ROW(),2)=0</formula>
    </cfRule>
  </conditionalFormatting>
  <conditionalFormatting sqref="Z4:AE5">
    <cfRule type="expression" dxfId="2" priority="9">
      <formula>MOD(ROW(),2)=1</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F1A00-9924-4803-9296-06B9A3124432}">
  <dimension ref="A1:H46"/>
  <sheetViews>
    <sheetView workbookViewId="0">
      <selection activeCell="L40" sqref="L40"/>
    </sheetView>
  </sheetViews>
  <sheetFormatPr defaultColWidth="10" defaultRowHeight="18" x14ac:dyDescent="0.55000000000000004"/>
  <cols>
    <col min="1" max="1" width="10" style="12"/>
    <col min="2" max="5" width="14.58203125" style="12" customWidth="1"/>
    <col min="6" max="6" width="14.75" style="12" customWidth="1"/>
    <col min="7" max="7" width="15.58203125" style="12" customWidth="1"/>
    <col min="8" max="8" width="15.75" style="12" customWidth="1"/>
    <col min="9" max="16384" width="10" style="12"/>
  </cols>
  <sheetData>
    <row r="1" spans="1:8" x14ac:dyDescent="0.55000000000000004">
      <c r="A1" s="12" t="s">
        <v>29</v>
      </c>
      <c r="B1" s="12" t="s">
        <v>37</v>
      </c>
      <c r="C1" s="12" t="s">
        <v>39</v>
      </c>
      <c r="D1" s="12" t="s">
        <v>40</v>
      </c>
      <c r="F1" s="12" t="s">
        <v>38</v>
      </c>
      <c r="G1" s="12" t="s">
        <v>41</v>
      </c>
      <c r="H1" s="12" t="s">
        <v>42</v>
      </c>
    </row>
    <row r="2" spans="1:8" x14ac:dyDescent="0.55000000000000004">
      <c r="A2" s="12">
        <v>2010</v>
      </c>
      <c r="B2" s="12">
        <v>5710851.7512680199</v>
      </c>
      <c r="C2" s="12">
        <v>5710851.7512680199</v>
      </c>
      <c r="D2" s="12">
        <v>5710851.7512680199</v>
      </c>
      <c r="F2" s="12">
        <v>127917.537122642</v>
      </c>
      <c r="G2" s="12">
        <v>127917.537122642</v>
      </c>
      <c r="H2" s="12">
        <v>127917.537122642</v>
      </c>
    </row>
    <row r="3" spans="1:8" x14ac:dyDescent="0.55000000000000004">
      <c r="A3" s="12">
        <v>2011</v>
      </c>
      <c r="B3" s="12">
        <v>5774884.1359159499</v>
      </c>
      <c r="C3" s="12">
        <v>5774884.1359159499</v>
      </c>
      <c r="D3" s="12">
        <v>5774884.1359159499</v>
      </c>
      <c r="F3" s="12">
        <v>127830.198160436</v>
      </c>
      <c r="G3" s="12">
        <v>127830.198160436</v>
      </c>
      <c r="H3" s="12">
        <v>127830.198160436</v>
      </c>
    </row>
    <row r="4" spans="1:8" x14ac:dyDescent="0.55000000000000004">
      <c r="A4" s="12">
        <v>2012</v>
      </c>
      <c r="B4" s="12">
        <v>5839634.4776151804</v>
      </c>
      <c r="C4" s="12">
        <v>5839634.4776151804</v>
      </c>
      <c r="D4" s="12">
        <v>5839634.4776151804</v>
      </c>
      <c r="F4" s="12">
        <v>127742.918831135</v>
      </c>
      <c r="G4" s="12">
        <v>127742.918831135</v>
      </c>
      <c r="H4" s="12">
        <v>127742.918831135</v>
      </c>
    </row>
    <row r="5" spans="1:8" x14ac:dyDescent="0.55000000000000004">
      <c r="A5" s="12">
        <v>2013</v>
      </c>
      <c r="B5" s="12">
        <v>5905110.8263911698</v>
      </c>
      <c r="C5" s="12">
        <v>5905110.8263911698</v>
      </c>
      <c r="D5" s="12">
        <v>5905110.8263911698</v>
      </c>
      <c r="F5" s="12">
        <v>127655.699094023</v>
      </c>
      <c r="G5" s="12">
        <v>127655.699094023</v>
      </c>
      <c r="H5" s="12">
        <v>127655.699094023</v>
      </c>
    </row>
    <row r="6" spans="1:8" x14ac:dyDescent="0.55000000000000004">
      <c r="A6" s="12">
        <v>2014</v>
      </c>
      <c r="B6" s="12">
        <v>5971321.3225295404</v>
      </c>
      <c r="C6" s="12">
        <v>5971321.3225295404</v>
      </c>
      <c r="D6" s="12">
        <v>5971321.3225295404</v>
      </c>
      <c r="F6" s="12">
        <v>127568.538908412</v>
      </c>
      <c r="G6" s="12">
        <v>127568.538908412</v>
      </c>
      <c r="H6" s="12">
        <v>127568.538908412</v>
      </c>
    </row>
    <row r="7" spans="1:8" x14ac:dyDescent="0.55000000000000004">
      <c r="A7" s="12">
        <v>2015</v>
      </c>
      <c r="B7" s="12">
        <v>6038274.1975881103</v>
      </c>
      <c r="C7" s="12">
        <v>6038274.1975881103</v>
      </c>
      <c r="D7" s="12">
        <v>6038274.1975881103</v>
      </c>
      <c r="F7" s="12">
        <v>127481.43823364101</v>
      </c>
      <c r="G7" s="12">
        <v>127481.43823364101</v>
      </c>
      <c r="H7" s="12">
        <v>127481.43823364101</v>
      </c>
    </row>
    <row r="8" spans="1:8" x14ac:dyDescent="0.55000000000000004">
      <c r="A8" s="12">
        <v>2016</v>
      </c>
      <c r="B8" s="12">
        <v>6095183.8675616197</v>
      </c>
      <c r="C8" s="12">
        <v>6095183.8675616197</v>
      </c>
      <c r="D8" s="12">
        <v>6095183.8675616197</v>
      </c>
      <c r="F8" s="12">
        <v>127219.143055607</v>
      </c>
      <c r="G8" s="12">
        <v>127219.143055607</v>
      </c>
      <c r="H8" s="12">
        <v>127219.143055607</v>
      </c>
    </row>
    <row r="9" spans="1:8" x14ac:dyDescent="0.55000000000000004">
      <c r="A9" s="12">
        <v>2017</v>
      </c>
      <c r="B9" s="12">
        <v>6152629.9011434298</v>
      </c>
      <c r="C9" s="12">
        <v>6152629.9011434298</v>
      </c>
      <c r="D9" s="12">
        <v>6152629.9011434298</v>
      </c>
      <c r="F9" s="12">
        <v>126957.387554261</v>
      </c>
      <c r="G9" s="12">
        <v>126957.387554261</v>
      </c>
      <c r="H9" s="12">
        <v>126957.387554261</v>
      </c>
    </row>
    <row r="10" spans="1:8" x14ac:dyDescent="0.55000000000000004">
      <c r="A10" s="12">
        <v>2018</v>
      </c>
      <c r="B10" s="12">
        <v>6210617.3534660004</v>
      </c>
      <c r="C10" s="12">
        <v>6210617.3534660004</v>
      </c>
      <c r="D10" s="12">
        <v>6210617.3534660004</v>
      </c>
      <c r="F10" s="12">
        <v>126696.17061921</v>
      </c>
      <c r="G10" s="12">
        <v>126696.17061921</v>
      </c>
      <c r="H10" s="12">
        <v>126696.17061921</v>
      </c>
    </row>
    <row r="11" spans="1:8" x14ac:dyDescent="0.55000000000000004">
      <c r="A11" s="12">
        <v>2019</v>
      </c>
      <c r="B11" s="12">
        <v>6269151.3273055302</v>
      </c>
      <c r="C11" s="12">
        <v>6269151.3273055302</v>
      </c>
      <c r="D11" s="12">
        <v>6269151.3273055302</v>
      </c>
      <c r="F11" s="12">
        <v>126435.491142345</v>
      </c>
      <c r="G11" s="12">
        <v>126435.491142345</v>
      </c>
      <c r="H11" s="12">
        <v>126435.491142345</v>
      </c>
    </row>
    <row r="12" spans="1:8" x14ac:dyDescent="0.55000000000000004">
      <c r="A12" s="12">
        <v>2020</v>
      </c>
      <c r="B12" s="12">
        <v>6328236.9735309798</v>
      </c>
      <c r="C12" s="12">
        <v>6328236.9735309798</v>
      </c>
      <c r="D12" s="12">
        <v>6328236.9735309798</v>
      </c>
      <c r="F12" s="12">
        <v>126175.348017836</v>
      </c>
      <c r="G12" s="12">
        <v>126175.348017836</v>
      </c>
      <c r="H12" s="12">
        <v>126175.348017836</v>
      </c>
    </row>
    <row r="13" spans="1:8" x14ac:dyDescent="0.55000000000000004">
      <c r="A13" s="12">
        <v>2021</v>
      </c>
      <c r="B13" s="12">
        <v>6394329.1084058797</v>
      </c>
      <c r="C13" s="13">
        <f>_xlfn.FORECAST.LINEAR(A13,$C$44:$C$45,$A$44:$A$45)</f>
        <v>6376906.4466760606</v>
      </c>
      <c r="D13" s="13">
        <f>_xlfn.FORECAST.LINEAR(A13,$D$44:$D$45,$A$44:$A$45)</f>
        <v>6376906.4466760606</v>
      </c>
      <c r="F13" s="12">
        <v>125776.064213757</v>
      </c>
      <c r="G13" s="13">
        <f>_xlfn.FORECAST.LINEAR(A13,$G$44:$G$45,$A$44:$A$45)</f>
        <v>125636.16975057498</v>
      </c>
      <c r="H13" s="13">
        <f>_xlfn.FORECAST.LINEAR(A13,$H$44:$H$45,$A$44:$A$45)</f>
        <v>125636.16975057498</v>
      </c>
    </row>
    <row r="14" spans="1:8" x14ac:dyDescent="0.55000000000000004">
      <c r="A14" s="12">
        <v>2022</v>
      </c>
      <c r="B14" s="12">
        <v>6461111.5098290304</v>
      </c>
      <c r="C14" s="13">
        <f t="shared" ref="C14:C21" si="0">_xlfn.FORECAST.LINEAR(A14,$C$44:$C$45,$A$44:$A$45)</f>
        <v>6425575.9198211282</v>
      </c>
      <c r="D14" s="13">
        <f t="shared" ref="D14:D21" si="1">_xlfn.FORECAST.LINEAR(A14,$D$44:$D$45,$A$44:$A$45)</f>
        <v>6425575.9198211282</v>
      </c>
      <c r="F14" s="12">
        <v>125378.043949336</v>
      </c>
      <c r="G14" s="13">
        <f t="shared" ref="G14:G21" si="2">_xlfn.FORECAST.LINEAR(A14,$G$44:$G$45,$A$44:$A$45)</f>
        <v>125096.99148331373</v>
      </c>
      <c r="H14" s="13">
        <f t="shared" ref="H14:H21" si="3">_xlfn.FORECAST.LINEAR(A14,$H$44:$H$45,$A$44:$A$45)</f>
        <v>125096.99148331373</v>
      </c>
    </row>
    <row r="15" spans="1:8" x14ac:dyDescent="0.55000000000000004">
      <c r="A15" s="12">
        <v>2023</v>
      </c>
      <c r="B15" s="12">
        <v>6528591.3869473301</v>
      </c>
      <c r="C15" s="13">
        <f t="shared" si="0"/>
        <v>6474245.3929662108</v>
      </c>
      <c r="D15" s="13">
        <f t="shared" si="1"/>
        <v>6474245.3929662108</v>
      </c>
      <c r="F15" s="12">
        <v>124981.283226085</v>
      </c>
      <c r="G15" s="13">
        <f t="shared" si="2"/>
        <v>124557.81321605248</v>
      </c>
      <c r="H15" s="13">
        <f t="shared" si="3"/>
        <v>124557.81321605248</v>
      </c>
    </row>
    <row r="16" spans="1:8" x14ac:dyDescent="0.55000000000000004">
      <c r="A16" s="12">
        <v>2024</v>
      </c>
      <c r="B16" s="12">
        <v>6596776.0242000101</v>
      </c>
      <c r="C16" s="13">
        <f t="shared" si="0"/>
        <v>6522914.8661112785</v>
      </c>
      <c r="D16" s="13">
        <f t="shared" si="1"/>
        <v>6522914.8661112785</v>
      </c>
      <c r="F16" s="12">
        <v>124585.778058164</v>
      </c>
      <c r="G16" s="13">
        <f t="shared" si="2"/>
        <v>124018.63494879124</v>
      </c>
      <c r="H16" s="13">
        <f t="shared" si="3"/>
        <v>124018.63494879124</v>
      </c>
    </row>
    <row r="17" spans="1:8" x14ac:dyDescent="0.55000000000000004">
      <c r="A17" s="12">
        <v>2025</v>
      </c>
      <c r="B17" s="12">
        <v>6665672.7821050202</v>
      </c>
      <c r="C17" s="13">
        <f t="shared" si="0"/>
        <v>6571584.3392563611</v>
      </c>
      <c r="D17" s="13">
        <f t="shared" si="1"/>
        <v>6571584.3392563611</v>
      </c>
      <c r="F17" s="12">
        <v>124191.524472351</v>
      </c>
      <c r="G17" s="13">
        <f t="shared" si="2"/>
        <v>123479.45668152999</v>
      </c>
      <c r="H17" s="13">
        <f t="shared" si="3"/>
        <v>123479.45668152999</v>
      </c>
    </row>
    <row r="18" spans="1:8" x14ac:dyDescent="0.55000000000000004">
      <c r="A18" s="12">
        <v>2026</v>
      </c>
      <c r="B18" s="12">
        <v>6726982.3539150199</v>
      </c>
      <c r="C18" s="13">
        <f t="shared" si="0"/>
        <v>6620253.8124014288</v>
      </c>
      <c r="D18" s="13">
        <f t="shared" si="1"/>
        <v>6620253.8124014288</v>
      </c>
      <c r="F18" s="12">
        <v>123694.15996198601</v>
      </c>
      <c r="G18" s="13">
        <f t="shared" si="2"/>
        <v>122940.27841426898</v>
      </c>
      <c r="H18" s="13">
        <f t="shared" si="3"/>
        <v>122940.27841426898</v>
      </c>
    </row>
    <row r="19" spans="1:8" x14ac:dyDescent="0.55000000000000004">
      <c r="A19" s="12">
        <v>2027</v>
      </c>
      <c r="B19" s="12">
        <v>6788855.8393341098</v>
      </c>
      <c r="C19" s="13">
        <f t="shared" si="0"/>
        <v>6668923.2855465114</v>
      </c>
      <c r="D19" s="13">
        <f t="shared" si="1"/>
        <v>6668923.2855465114</v>
      </c>
      <c r="F19" s="12">
        <v>123198.787306196</v>
      </c>
      <c r="G19" s="13">
        <f t="shared" si="2"/>
        <v>122401.10014700773</v>
      </c>
      <c r="H19" s="13">
        <f t="shared" si="3"/>
        <v>122401.10014700773</v>
      </c>
    </row>
    <row r="20" spans="1:8" x14ac:dyDescent="0.55000000000000004">
      <c r="A20" s="12">
        <v>2028</v>
      </c>
      <c r="B20" s="12">
        <v>6851298.4251308301</v>
      </c>
      <c r="C20" s="13">
        <f t="shared" si="0"/>
        <v>6717592.7586915791</v>
      </c>
      <c r="D20" s="13">
        <f t="shared" si="1"/>
        <v>6717592.7586915791</v>
      </c>
      <c r="F20" s="12">
        <v>122705.39852796499</v>
      </c>
      <c r="G20" s="13">
        <f t="shared" si="2"/>
        <v>121861.92187974649</v>
      </c>
      <c r="H20" s="13">
        <f t="shared" si="3"/>
        <v>121861.92187974649</v>
      </c>
    </row>
    <row r="21" spans="1:8" x14ac:dyDescent="0.55000000000000004">
      <c r="A21" s="12">
        <v>2029</v>
      </c>
      <c r="B21" s="12">
        <v>6914315.3457806204</v>
      </c>
      <c r="C21" s="13">
        <f t="shared" si="0"/>
        <v>6766262.2318366468</v>
      </c>
      <c r="D21" s="13">
        <f t="shared" si="1"/>
        <v>6766262.2318366468</v>
      </c>
      <c r="F21" s="12">
        <v>122213.98568222301</v>
      </c>
      <c r="G21" s="13">
        <f t="shared" si="2"/>
        <v>121322.74361248524</v>
      </c>
      <c r="H21" s="13">
        <f t="shared" si="3"/>
        <v>121322.74361248524</v>
      </c>
    </row>
    <row r="22" spans="1:8" x14ac:dyDescent="0.55000000000000004">
      <c r="A22" s="12">
        <v>2030</v>
      </c>
      <c r="B22" s="12">
        <v>6977911.8839046098</v>
      </c>
      <c r="C22" s="13">
        <f t="shared" ref="C22:C42" si="4">_xlfn.FORECAST.LINEAR(A22,$C$44:$C$45,$A$44:$A$45)</f>
        <v>6814931.7049817294</v>
      </c>
      <c r="D22" s="13">
        <f t="shared" ref="D22:D42" si="5">_xlfn.FORECAST.LINEAR(A22,$D$44:$D$45,$A$44:$A$45)</f>
        <v>6814931.7049817294</v>
      </c>
      <c r="F22" s="12">
        <v>121724.54085572</v>
      </c>
      <c r="G22" s="13">
        <f t="shared" ref="G22:G42" si="6">_xlfn.FORECAST.LINEAR(A22,$G$44:$G$45,$A$44:$A$45)</f>
        <v>120783.56534522399</v>
      </c>
      <c r="H22" s="13">
        <f t="shared" ref="H22:H42" si="7">_xlfn.FORECAST.LINEAR(A22,$H$44:$H$45,$A$44:$A$45)</f>
        <v>120783.56534522399</v>
      </c>
    </row>
    <row r="23" spans="1:8" x14ac:dyDescent="0.55000000000000004">
      <c r="A23" s="12">
        <v>2031</v>
      </c>
      <c r="B23" s="12">
        <v>7023872.4082789896</v>
      </c>
      <c r="C23" s="13">
        <f t="shared" si="4"/>
        <v>6863601.1781267971</v>
      </c>
      <c r="D23" s="13">
        <f t="shared" si="5"/>
        <v>6863601.1781267971</v>
      </c>
      <c r="F23" s="12">
        <v>121165.53709587701</v>
      </c>
      <c r="G23" s="13">
        <f t="shared" si="6"/>
        <v>120244.38707796298</v>
      </c>
      <c r="H23" s="13">
        <f t="shared" si="7"/>
        <v>120244.38707796298</v>
      </c>
    </row>
    <row r="24" spans="1:8" x14ac:dyDescent="0.55000000000000004">
      <c r="A24" s="12">
        <v>2032</v>
      </c>
      <c r="B24" s="12">
        <v>7070135.6549915103</v>
      </c>
      <c r="C24" s="13">
        <f t="shared" si="4"/>
        <v>6912270.6512718797</v>
      </c>
      <c r="D24" s="13">
        <f t="shared" si="5"/>
        <v>6912270.6512718797</v>
      </c>
      <c r="F24" s="12">
        <v>120609.100486432</v>
      </c>
      <c r="G24" s="13">
        <f t="shared" si="6"/>
        <v>119705.20881070173</v>
      </c>
      <c r="H24" s="13">
        <f t="shared" si="7"/>
        <v>119705.20881070173</v>
      </c>
    </row>
    <row r="25" spans="1:8" x14ac:dyDescent="0.55000000000000004">
      <c r="A25" s="12">
        <v>2033</v>
      </c>
      <c r="B25" s="12">
        <v>7116703.6179448599</v>
      </c>
      <c r="C25" s="13">
        <f t="shared" si="4"/>
        <v>6960940.1244169474</v>
      </c>
      <c r="D25" s="13">
        <f t="shared" si="5"/>
        <v>6960940.1244169474</v>
      </c>
      <c r="F25" s="12">
        <v>120055.219238088</v>
      </c>
      <c r="G25" s="13">
        <f t="shared" si="6"/>
        <v>119166.03054344049</v>
      </c>
      <c r="H25" s="13">
        <f t="shared" si="7"/>
        <v>119166.03054344049</v>
      </c>
    </row>
    <row r="26" spans="1:8" x14ac:dyDescent="0.55000000000000004">
      <c r="A26" s="12">
        <v>2034</v>
      </c>
      <c r="B26" s="12">
        <v>7163578.3041747399</v>
      </c>
      <c r="C26" s="13">
        <f t="shared" si="4"/>
        <v>7009609.59756203</v>
      </c>
      <c r="D26" s="13">
        <f t="shared" si="5"/>
        <v>7009609.59756203</v>
      </c>
      <c r="F26" s="12">
        <v>119503.88161569</v>
      </c>
      <c r="G26" s="13">
        <f t="shared" si="6"/>
        <v>118626.85227617924</v>
      </c>
      <c r="H26" s="13">
        <f t="shared" si="7"/>
        <v>118626.85227617924</v>
      </c>
    </row>
    <row r="27" spans="1:8" x14ac:dyDescent="0.55000000000000004">
      <c r="A27" s="12">
        <v>2035</v>
      </c>
      <c r="B27" s="12">
        <v>7210761.7339363303</v>
      </c>
      <c r="C27" s="13">
        <f t="shared" si="4"/>
        <v>7058279.0707070976</v>
      </c>
      <c r="D27" s="13">
        <f t="shared" si="5"/>
        <v>7058279.0707070976</v>
      </c>
      <c r="F27" s="12">
        <v>118955.075937973</v>
      </c>
      <c r="G27" s="13">
        <f t="shared" si="6"/>
        <v>118087.67400891799</v>
      </c>
      <c r="H27" s="13">
        <f t="shared" si="7"/>
        <v>118087.67400891799</v>
      </c>
    </row>
    <row r="28" spans="1:8" x14ac:dyDescent="0.55000000000000004">
      <c r="A28" s="12">
        <v>2036</v>
      </c>
      <c r="B28" s="12">
        <v>7247277.9082567003</v>
      </c>
      <c r="C28" s="13">
        <f t="shared" si="4"/>
        <v>7106948.5438521802</v>
      </c>
      <c r="D28" s="13">
        <f t="shared" si="5"/>
        <v>7106948.5438521802</v>
      </c>
      <c r="F28" s="12">
        <v>118359.606335812</v>
      </c>
      <c r="G28" s="13">
        <f t="shared" si="6"/>
        <v>117548.49574165698</v>
      </c>
      <c r="H28" s="13">
        <f t="shared" si="7"/>
        <v>117548.49574165698</v>
      </c>
    </row>
    <row r="29" spans="1:8" x14ac:dyDescent="0.55000000000000004">
      <c r="A29" s="12">
        <v>2037</v>
      </c>
      <c r="B29" s="12">
        <v>7283979.0049245497</v>
      </c>
      <c r="C29" s="13">
        <f t="shared" si="4"/>
        <v>7155618.0169972479</v>
      </c>
      <c r="D29" s="13">
        <f t="shared" si="5"/>
        <v>7155618.0169972479</v>
      </c>
      <c r="F29" s="12">
        <v>117767.11755682599</v>
      </c>
      <c r="G29" s="13">
        <f t="shared" si="6"/>
        <v>117009.31747439574</v>
      </c>
      <c r="H29" s="13">
        <f t="shared" si="7"/>
        <v>117009.31747439574</v>
      </c>
    </row>
    <row r="30" spans="1:8" x14ac:dyDescent="0.55000000000000004">
      <c r="A30" s="12">
        <v>2038</v>
      </c>
      <c r="B30" s="12">
        <v>7320865.9604091402</v>
      </c>
      <c r="C30" s="13">
        <f t="shared" si="4"/>
        <v>7204287.4901423156</v>
      </c>
      <c r="D30" s="13">
        <f t="shared" si="5"/>
        <v>7204287.4901423156</v>
      </c>
      <c r="F30" s="12">
        <v>117177.594679502</v>
      </c>
      <c r="G30" s="13">
        <f t="shared" si="6"/>
        <v>116470.13920713449</v>
      </c>
      <c r="H30" s="13">
        <f t="shared" si="7"/>
        <v>116470.13920713449</v>
      </c>
    </row>
    <row r="31" spans="1:8" x14ac:dyDescent="0.55000000000000004">
      <c r="A31" s="12">
        <v>2039</v>
      </c>
      <c r="B31" s="12">
        <v>7357939.7159221303</v>
      </c>
      <c r="C31" s="13">
        <f t="shared" si="4"/>
        <v>7252956.9632873982</v>
      </c>
      <c r="D31" s="13">
        <f t="shared" si="5"/>
        <v>7252956.9632873982</v>
      </c>
      <c r="F31" s="12">
        <v>116591.022857023</v>
      </c>
      <c r="G31" s="13">
        <f t="shared" si="6"/>
        <v>115930.96093987324</v>
      </c>
      <c r="H31" s="13">
        <f t="shared" si="7"/>
        <v>115930.96093987324</v>
      </c>
    </row>
    <row r="32" spans="1:8" x14ac:dyDescent="0.55000000000000004">
      <c r="A32" s="12">
        <v>2040</v>
      </c>
      <c r="B32" s="12">
        <v>7395201.2174415598</v>
      </c>
      <c r="C32" s="13">
        <f t="shared" si="4"/>
        <v>7301626.4364324659</v>
      </c>
      <c r="D32" s="13">
        <f t="shared" si="5"/>
        <v>7301626.4364324659</v>
      </c>
      <c r="F32" s="12">
        <v>116007.387316893</v>
      </c>
      <c r="G32" s="13">
        <f t="shared" si="6"/>
        <v>115391.782672612</v>
      </c>
      <c r="H32" s="13">
        <f t="shared" si="7"/>
        <v>115391.782672612</v>
      </c>
    </row>
    <row r="33" spans="1:8" x14ac:dyDescent="0.55000000000000004">
      <c r="A33" s="12">
        <v>2041</v>
      </c>
      <c r="B33" s="12">
        <v>7434928.6383285802</v>
      </c>
      <c r="C33" s="13">
        <f t="shared" si="4"/>
        <v>7350295.9095775485</v>
      </c>
      <c r="D33" s="13">
        <f t="shared" si="5"/>
        <v>7350295.9095775485</v>
      </c>
      <c r="F33" s="12">
        <v>115384.790623954</v>
      </c>
      <c r="G33" s="13">
        <f t="shared" si="6"/>
        <v>114852.60440535098</v>
      </c>
      <c r="H33" s="13">
        <f t="shared" si="7"/>
        <v>114852.60440535098</v>
      </c>
    </row>
    <row r="34" spans="1:8" x14ac:dyDescent="0.55000000000000004">
      <c r="A34" s="12">
        <v>2042</v>
      </c>
      <c r="B34" s="12">
        <v>7474869.4770691404</v>
      </c>
      <c r="C34" s="13">
        <f t="shared" si="4"/>
        <v>7398965.3827226162</v>
      </c>
      <c r="D34" s="13">
        <f t="shared" si="5"/>
        <v>7398965.3827226162</v>
      </c>
      <c r="F34" s="12">
        <v>114765.535327206</v>
      </c>
      <c r="G34" s="13">
        <f t="shared" si="6"/>
        <v>114313.42613808974</v>
      </c>
      <c r="H34" s="13">
        <f t="shared" si="7"/>
        <v>114313.42613808974</v>
      </c>
    </row>
    <row r="35" spans="1:8" x14ac:dyDescent="0.55000000000000004">
      <c r="A35" s="12">
        <v>2043</v>
      </c>
      <c r="B35" s="12">
        <v>7515024.8801555</v>
      </c>
      <c r="C35" s="13">
        <f t="shared" si="4"/>
        <v>7447634.8558676988</v>
      </c>
      <c r="D35" s="13">
        <f t="shared" si="5"/>
        <v>7447634.8558676988</v>
      </c>
      <c r="F35" s="12">
        <v>114149.603493806</v>
      </c>
      <c r="G35" s="13">
        <f t="shared" si="6"/>
        <v>113774.24787082849</v>
      </c>
      <c r="H35" s="13">
        <f t="shared" si="7"/>
        <v>113774.24787082849</v>
      </c>
    </row>
    <row r="36" spans="1:8" x14ac:dyDescent="0.55000000000000004">
      <c r="A36" s="12">
        <v>2044</v>
      </c>
      <c r="B36" s="12">
        <v>7555396.0002389196</v>
      </c>
      <c r="C36" s="13">
        <f t="shared" si="4"/>
        <v>7496304.3290127665</v>
      </c>
      <c r="D36" s="13">
        <f t="shared" si="5"/>
        <v>7496304.3290127665</v>
      </c>
      <c r="F36" s="12">
        <v>113536.977287154</v>
      </c>
      <c r="G36" s="13">
        <f t="shared" si="6"/>
        <v>113235.06960356724</v>
      </c>
      <c r="H36" s="13">
        <f t="shared" si="7"/>
        <v>113235.06960356724</v>
      </c>
    </row>
    <row r="37" spans="1:8" x14ac:dyDescent="0.55000000000000004">
      <c r="A37" s="12">
        <v>2045</v>
      </c>
      <c r="B37" s="12">
        <v>7595983.9961627703</v>
      </c>
      <c r="C37" s="13">
        <f t="shared" si="4"/>
        <v>7544973.8021578491</v>
      </c>
      <c r="D37" s="13">
        <f t="shared" si="5"/>
        <v>7544973.8021578491</v>
      </c>
      <c r="F37" s="12">
        <v>112927.638966378</v>
      </c>
      <c r="G37" s="13">
        <f t="shared" si="6"/>
        <v>112695.891336306</v>
      </c>
      <c r="H37" s="13">
        <f t="shared" si="7"/>
        <v>112695.891336306</v>
      </c>
    </row>
    <row r="38" spans="1:8" x14ac:dyDescent="0.55000000000000004">
      <c r="A38" s="12">
        <v>2046</v>
      </c>
      <c r="B38" s="12">
        <v>7634486.3626875198</v>
      </c>
      <c r="C38" s="13">
        <f t="shared" si="4"/>
        <v>7593643.2753029168</v>
      </c>
      <c r="D38" s="13">
        <f t="shared" si="5"/>
        <v>7593643.2753029168</v>
      </c>
      <c r="F38" s="12">
        <v>112293.95394441301</v>
      </c>
      <c r="G38" s="13">
        <f t="shared" si="6"/>
        <v>112156.71306904498</v>
      </c>
      <c r="H38" s="13">
        <f t="shared" si="7"/>
        <v>112156.71306904498</v>
      </c>
    </row>
    <row r="39" spans="1:8" x14ac:dyDescent="0.55000000000000004">
      <c r="A39" s="12">
        <v>2047</v>
      </c>
      <c r="B39" s="12">
        <v>7673183.8892111201</v>
      </c>
      <c r="C39" s="13">
        <f t="shared" si="4"/>
        <v>7642312.7484479994</v>
      </c>
      <c r="D39" s="13">
        <f t="shared" si="5"/>
        <v>7642312.7484479994</v>
      </c>
      <c r="F39" s="12">
        <v>111663.824798677</v>
      </c>
      <c r="G39" s="13">
        <f t="shared" si="6"/>
        <v>111617.53480178374</v>
      </c>
      <c r="H39" s="13">
        <f t="shared" si="7"/>
        <v>111617.53480178374</v>
      </c>
    </row>
    <row r="40" spans="1:8" x14ac:dyDescent="0.55000000000000004">
      <c r="A40" s="12">
        <v>2048</v>
      </c>
      <c r="B40" s="12">
        <v>7712077.5649565496</v>
      </c>
      <c r="C40" s="13">
        <f t="shared" si="4"/>
        <v>7690982.221593067</v>
      </c>
      <c r="D40" s="13">
        <f t="shared" si="5"/>
        <v>7690982.221593067</v>
      </c>
      <c r="F40" s="12">
        <v>111037.23157563699</v>
      </c>
      <c r="G40" s="13">
        <f t="shared" si="6"/>
        <v>111078.35653452249</v>
      </c>
      <c r="H40" s="13">
        <f t="shared" si="7"/>
        <v>111078.35653452249</v>
      </c>
    </row>
    <row r="41" spans="1:8" x14ac:dyDescent="0.55000000000000004">
      <c r="A41" s="12">
        <v>2049</v>
      </c>
      <c r="B41" s="12">
        <v>7751168.3841609098</v>
      </c>
      <c r="C41" s="13">
        <f t="shared" si="4"/>
        <v>7739651.6947381347</v>
      </c>
      <c r="D41" s="13">
        <f t="shared" si="5"/>
        <v>7739651.6947381347</v>
      </c>
      <c r="F41" s="12">
        <v>110414.15443372499</v>
      </c>
      <c r="G41" s="13">
        <f t="shared" si="6"/>
        <v>110539.17826726125</v>
      </c>
      <c r="H41" s="13">
        <f t="shared" si="7"/>
        <v>110539.17826726125</v>
      </c>
    </row>
    <row r="42" spans="1:8" x14ac:dyDescent="0.55000000000000004">
      <c r="A42" s="12">
        <v>2050</v>
      </c>
      <c r="B42" s="12">
        <v>7790457.3461009003</v>
      </c>
      <c r="C42" s="13">
        <f t="shared" si="4"/>
        <v>7788321.1678832173</v>
      </c>
      <c r="D42" s="13">
        <f t="shared" si="5"/>
        <v>7788321.1678832173</v>
      </c>
      <c r="F42" s="12">
        <v>109794.573642716</v>
      </c>
      <c r="G42" s="13">
        <f t="shared" si="6"/>
        <v>110000</v>
      </c>
      <c r="H42" s="13">
        <f t="shared" si="7"/>
        <v>110000</v>
      </c>
    </row>
    <row r="44" spans="1:8" x14ac:dyDescent="0.55000000000000004">
      <c r="A44" s="12">
        <v>2020</v>
      </c>
      <c r="C44" s="12">
        <f>C12</f>
        <v>6328236.9735309798</v>
      </c>
      <c r="D44" s="12">
        <f t="shared" ref="D44:H44" si="8">D12</f>
        <v>6328236.9735309798</v>
      </c>
      <c r="G44" s="12">
        <f t="shared" si="8"/>
        <v>126175.348017836</v>
      </c>
      <c r="H44" s="12">
        <f t="shared" si="8"/>
        <v>126175.348017836</v>
      </c>
    </row>
    <row r="45" spans="1:8" x14ac:dyDescent="0.55000000000000004">
      <c r="A45" s="12">
        <v>2050</v>
      </c>
      <c r="C45" s="12">
        <f>シナリオ!F3/137*10^6</f>
        <v>7788321.1678832117</v>
      </c>
      <c r="D45" s="12">
        <f>シナリオ!H3/137*10^6</f>
        <v>7788321.1678832117</v>
      </c>
      <c r="G45" s="12">
        <f>シナリオ!F4*10^3</f>
        <v>110000</v>
      </c>
      <c r="H45" s="12">
        <f>シナリオ!H4*10^3</f>
        <v>110000</v>
      </c>
    </row>
    <row r="46" spans="1:8" x14ac:dyDescent="0.55000000000000004">
      <c r="C46" s="12" t="s">
        <v>105</v>
      </c>
    </row>
  </sheetData>
  <phoneticPr fontId="1"/>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3C506-0CAE-420D-9102-F4E7E5F88D99}">
  <dimension ref="A1:B42"/>
  <sheetViews>
    <sheetView workbookViewId="0">
      <selection activeCell="L40" sqref="L40"/>
    </sheetView>
  </sheetViews>
  <sheetFormatPr defaultColWidth="10" defaultRowHeight="18" x14ac:dyDescent="0.55000000000000004"/>
  <cols>
    <col min="1" max="1" width="10" style="12"/>
    <col min="2" max="2" width="12.83203125" style="12" customWidth="1"/>
    <col min="3" max="16384" width="10" style="12"/>
  </cols>
  <sheetData>
    <row r="1" spans="1:2" x14ac:dyDescent="0.55000000000000004">
      <c r="A1" s="12" t="s">
        <v>29</v>
      </c>
      <c r="B1" s="12" t="s">
        <v>31</v>
      </c>
    </row>
    <row r="2" spans="1:2" x14ac:dyDescent="0.55000000000000004">
      <c r="A2" s="12">
        <v>2010</v>
      </c>
      <c r="B2" s="12">
        <v>1.8290999999999999</v>
      </c>
    </row>
    <row r="3" spans="1:2" x14ac:dyDescent="0.55000000000000004">
      <c r="A3" s="12">
        <v>2011</v>
      </c>
      <c r="B3" s="12">
        <v>1.84255172981084</v>
      </c>
    </row>
    <row r="4" spans="1:2" x14ac:dyDescent="0.55000000000000004">
      <c r="A4" s="12">
        <v>2012</v>
      </c>
      <c r="B4" s="12">
        <v>1.8560844157716301</v>
      </c>
    </row>
    <row r="5" spans="1:2" x14ac:dyDescent="0.55000000000000004">
      <c r="A5" s="12">
        <v>2013</v>
      </c>
      <c r="B5" s="12">
        <v>1.86970067145606</v>
      </c>
    </row>
    <row r="6" spans="1:2" x14ac:dyDescent="0.55000000000000004">
      <c r="A6" s="12">
        <v>2014</v>
      </c>
      <c r="B6" s="12">
        <v>1.88340306051096</v>
      </c>
    </row>
    <row r="7" spans="1:2" x14ac:dyDescent="0.55000000000000004">
      <c r="A7" s="12">
        <v>2015</v>
      </c>
      <c r="B7" s="12">
        <v>1.8971942330291101</v>
      </c>
    </row>
    <row r="8" spans="1:2" x14ac:dyDescent="0.55000000000000004">
      <c r="A8" s="12">
        <v>2016</v>
      </c>
      <c r="B8" s="12">
        <v>1.90451712657732</v>
      </c>
    </row>
    <row r="9" spans="1:2" x14ac:dyDescent="0.55000000000000004">
      <c r="A9" s="12">
        <v>2017</v>
      </c>
      <c r="B9" s="12">
        <v>1.9118925866193599</v>
      </c>
    </row>
    <row r="10" spans="1:2" x14ac:dyDescent="0.55000000000000004">
      <c r="A10" s="12">
        <v>2018</v>
      </c>
      <c r="B10" s="12">
        <v>1.91932266425757</v>
      </c>
    </row>
    <row r="11" spans="1:2" x14ac:dyDescent="0.55000000000000004">
      <c r="A11" s="12">
        <v>2019</v>
      </c>
      <c r="B11" s="12">
        <v>1.92680944811888</v>
      </c>
    </row>
    <row r="12" spans="1:2" x14ac:dyDescent="0.55000000000000004">
      <c r="A12" s="12">
        <v>2020</v>
      </c>
      <c r="B12" s="12">
        <v>1.9343550010106301</v>
      </c>
    </row>
    <row r="13" spans="1:2" x14ac:dyDescent="0.55000000000000004">
      <c r="A13" s="12">
        <v>2021</v>
      </c>
      <c r="B13" s="12">
        <v>1.9404369264602701</v>
      </c>
    </row>
    <row r="14" spans="1:2" x14ac:dyDescent="0.55000000000000004">
      <c r="A14" s="12">
        <v>2022</v>
      </c>
      <c r="B14" s="12">
        <v>1.9466206595307201</v>
      </c>
    </row>
    <row r="15" spans="1:2" x14ac:dyDescent="0.55000000000000004">
      <c r="A15" s="12">
        <v>2023</v>
      </c>
      <c r="B15" s="12">
        <v>1.95290894128753</v>
      </c>
    </row>
    <row r="16" spans="1:2" x14ac:dyDescent="0.55000000000000004">
      <c r="A16" s="12">
        <v>2024</v>
      </c>
      <c r="B16" s="12">
        <v>1.95930451880223</v>
      </c>
    </row>
    <row r="17" spans="1:2" x14ac:dyDescent="0.55000000000000004">
      <c r="A17" s="12">
        <v>2025</v>
      </c>
      <c r="B17" s="12">
        <v>1.9658101622082</v>
      </c>
    </row>
    <row r="18" spans="1:2" x14ac:dyDescent="0.55000000000000004">
      <c r="A18" s="12">
        <v>2026</v>
      </c>
      <c r="B18" s="12">
        <v>1.9687772036618301</v>
      </c>
    </row>
    <row r="19" spans="1:2" x14ac:dyDescent="0.55000000000000004">
      <c r="A19" s="12">
        <v>2027</v>
      </c>
      <c r="B19" s="12">
        <v>1.9718573012510701</v>
      </c>
    </row>
    <row r="20" spans="1:2" x14ac:dyDescent="0.55000000000000004">
      <c r="A20" s="12">
        <v>2028</v>
      </c>
      <c r="B20" s="12">
        <v>1.97505257765538</v>
      </c>
    </row>
    <row r="21" spans="1:2" x14ac:dyDescent="0.55000000000000004">
      <c r="A21" s="12">
        <v>2029</v>
      </c>
      <c r="B21" s="12">
        <v>1.97836513237384</v>
      </c>
    </row>
    <row r="22" spans="1:2" x14ac:dyDescent="0.55000000000000004">
      <c r="A22" s="12">
        <v>2030</v>
      </c>
      <c r="B22" s="12">
        <v>1.9817971063443101</v>
      </c>
    </row>
    <row r="23" spans="1:2" x14ac:dyDescent="0.55000000000000004">
      <c r="A23" s="12">
        <v>2031</v>
      </c>
      <c r="B23" s="12">
        <v>1.9796629558919501</v>
      </c>
    </row>
    <row r="24" spans="1:2" x14ac:dyDescent="0.55000000000000004">
      <c r="A24" s="12">
        <v>2032</v>
      </c>
      <c r="B24" s="12">
        <v>1.9776463771528501</v>
      </c>
    </row>
    <row r="25" spans="1:2" x14ac:dyDescent="0.55000000000000004">
      <c r="A25" s="12">
        <v>2033</v>
      </c>
      <c r="B25" s="12">
        <v>1.9757482913245501</v>
      </c>
    </row>
    <row r="26" spans="1:2" x14ac:dyDescent="0.55000000000000004">
      <c r="A26" s="12">
        <v>2034</v>
      </c>
      <c r="B26" s="12">
        <v>1.97396964031083</v>
      </c>
    </row>
    <row r="27" spans="1:2" x14ac:dyDescent="0.55000000000000004">
      <c r="A27" s="12">
        <v>2035</v>
      </c>
      <c r="B27" s="12">
        <v>1.97231135433044</v>
      </c>
    </row>
    <row r="28" spans="1:2" x14ac:dyDescent="0.55000000000000004">
      <c r="A28" s="12">
        <v>2036</v>
      </c>
      <c r="B28" s="12">
        <v>1.9660943839543801</v>
      </c>
    </row>
    <row r="29" spans="1:2" x14ac:dyDescent="0.55000000000000004">
      <c r="A29" s="12">
        <v>2037</v>
      </c>
      <c r="B29" s="12">
        <v>1.96004051696549</v>
      </c>
    </row>
    <row r="30" spans="1:2" x14ac:dyDescent="0.55000000000000004">
      <c r="A30" s="12">
        <v>2038</v>
      </c>
      <c r="B30" s="12">
        <v>1.9541496091013399</v>
      </c>
    </row>
    <row r="31" spans="1:2" x14ac:dyDescent="0.55000000000000004">
      <c r="A31" s="12">
        <v>2039</v>
      </c>
      <c r="B31" s="12">
        <v>1.94842158598563</v>
      </c>
    </row>
    <row r="32" spans="1:2" x14ac:dyDescent="0.55000000000000004">
      <c r="A32" s="12">
        <v>2040</v>
      </c>
      <c r="B32" s="12">
        <v>1.9428563278086799</v>
      </c>
    </row>
    <row r="33" spans="1:2" x14ac:dyDescent="0.55000000000000004">
      <c r="A33" s="12">
        <v>2041</v>
      </c>
      <c r="B33" s="12">
        <v>1.94226268158768</v>
      </c>
    </row>
    <row r="34" spans="1:2" x14ac:dyDescent="0.55000000000000004">
      <c r="A34" s="12">
        <v>2042</v>
      </c>
      <c r="B34" s="12">
        <v>1.9417511966660199</v>
      </c>
    </row>
    <row r="35" spans="1:2" x14ac:dyDescent="0.55000000000000004">
      <c r="A35" s="12">
        <v>2043</v>
      </c>
      <c r="B35" s="12">
        <v>1.9413226273914199</v>
      </c>
    </row>
    <row r="36" spans="1:2" x14ac:dyDescent="0.55000000000000004">
      <c r="A36" s="12">
        <v>2044</v>
      </c>
      <c r="B36" s="12">
        <v>1.94097773425871</v>
      </c>
    </row>
    <row r="37" spans="1:2" x14ac:dyDescent="0.55000000000000004">
      <c r="A37" s="12">
        <v>2045</v>
      </c>
      <c r="B37" s="12">
        <v>1.94071727619887</v>
      </c>
    </row>
    <row r="38" spans="1:2" x14ac:dyDescent="0.55000000000000004">
      <c r="A38" s="12">
        <v>2046</v>
      </c>
      <c r="B38" s="12">
        <v>1.9393333586109001</v>
      </c>
    </row>
    <row r="39" spans="1:2" x14ac:dyDescent="0.55000000000000004">
      <c r="A39" s="12">
        <v>2047</v>
      </c>
      <c r="B39" s="12">
        <v>1.9380421475133101</v>
      </c>
    </row>
    <row r="40" spans="1:2" x14ac:dyDescent="0.55000000000000004">
      <c r="A40" s="12">
        <v>2048</v>
      </c>
      <c r="B40" s="12">
        <v>1.93684411362477</v>
      </c>
    </row>
    <row r="41" spans="1:2" x14ac:dyDescent="0.55000000000000004">
      <c r="A41" s="12">
        <v>2049</v>
      </c>
      <c r="B41" s="12">
        <v>1.9357397233195399</v>
      </c>
    </row>
    <row r="42" spans="1:2" x14ac:dyDescent="0.55000000000000004">
      <c r="A42" s="12">
        <v>2050</v>
      </c>
      <c r="B42" s="12">
        <v>1.9347294519931899</v>
      </c>
    </row>
  </sheetData>
  <phoneticPr fontId="1"/>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F4A7-4AA5-47BE-8010-41C5D856CFFA}">
  <dimension ref="A1:I45"/>
  <sheetViews>
    <sheetView workbookViewId="0">
      <selection activeCell="D13" sqref="D13"/>
    </sheetView>
  </sheetViews>
  <sheetFormatPr defaultColWidth="10" defaultRowHeight="18" x14ac:dyDescent="0.55000000000000004"/>
  <cols>
    <col min="1" max="1" width="10" style="12"/>
    <col min="2" max="2" width="16.83203125" style="12" customWidth="1"/>
    <col min="3" max="3" width="17" style="12" customWidth="1"/>
    <col min="4" max="4" width="16.08203125" style="12" customWidth="1"/>
    <col min="5" max="5" width="15.33203125" style="12" customWidth="1"/>
    <col min="6" max="6" width="18.58203125" style="12" customWidth="1"/>
    <col min="7" max="7" width="18.83203125" style="12" customWidth="1"/>
    <col min="8" max="8" width="13.33203125" style="14" customWidth="1"/>
    <col min="9" max="9" width="14" style="14" customWidth="1"/>
    <col min="10" max="16384" width="10" style="12"/>
  </cols>
  <sheetData>
    <row r="1" spans="1:9" s="15" customFormat="1" ht="54" x14ac:dyDescent="0.55000000000000004">
      <c r="A1" s="15" t="s">
        <v>29</v>
      </c>
      <c r="B1" s="15" t="s">
        <v>58</v>
      </c>
      <c r="C1" s="15" t="s">
        <v>57</v>
      </c>
      <c r="D1" s="15" t="s">
        <v>56</v>
      </c>
      <c r="E1" s="15" t="s">
        <v>55</v>
      </c>
      <c r="F1" s="15" t="s">
        <v>51</v>
      </c>
      <c r="G1" s="15" t="s">
        <v>52</v>
      </c>
      <c r="H1" s="16" t="s">
        <v>53</v>
      </c>
      <c r="I1" s="16" t="s">
        <v>54</v>
      </c>
    </row>
    <row r="2" spans="1:9" x14ac:dyDescent="0.55000000000000004">
      <c r="A2" s="12">
        <v>2010</v>
      </c>
      <c r="B2" s="12">
        <v>0.67106574761795801</v>
      </c>
      <c r="C2" s="12">
        <v>0.67106574761795801</v>
      </c>
      <c r="D2" s="1">
        <v>4.5070396490351302E-6</v>
      </c>
      <c r="E2" s="1">
        <v>4.5070396490351302E-6</v>
      </c>
      <c r="F2" s="12">
        <v>0.21080138313295399</v>
      </c>
      <c r="G2" s="12">
        <v>0.21080138313295399</v>
      </c>
      <c r="H2" s="14">
        <v>16.3401519996122</v>
      </c>
      <c r="I2" s="14">
        <v>16.3401519996122</v>
      </c>
    </row>
    <row r="3" spans="1:9" x14ac:dyDescent="0.55000000000000004">
      <c r="A3" s="12">
        <v>2011</v>
      </c>
      <c r="B3" s="12">
        <v>0.66679433030551205</v>
      </c>
      <c r="C3" s="12">
        <v>0.66679433030551205</v>
      </c>
      <c r="D3" s="1">
        <v>4.35102283570092E-6</v>
      </c>
      <c r="E3" s="1">
        <v>4.35102283570092E-6</v>
      </c>
      <c r="F3" s="12">
        <v>0.20568933036292</v>
      </c>
      <c r="G3" s="12">
        <v>0.20568933036292</v>
      </c>
      <c r="H3" s="14">
        <v>15.7177648858708</v>
      </c>
      <c r="I3" s="14">
        <v>15.7177648858708</v>
      </c>
    </row>
    <row r="4" spans="1:9" x14ac:dyDescent="0.55000000000000004">
      <c r="A4" s="12">
        <v>2012</v>
      </c>
      <c r="B4" s="12">
        <v>0.64678397500359797</v>
      </c>
      <c r="C4" s="12">
        <v>0.64678397500359797</v>
      </c>
      <c r="D4" s="1">
        <v>4.2608545628119796E-6</v>
      </c>
      <c r="E4" s="1">
        <v>4.2608545628119796E-6</v>
      </c>
      <c r="F4" s="12">
        <v>0.193863474295359</v>
      </c>
      <c r="G4" s="12">
        <v>0.193863474295359</v>
      </c>
      <c r="H4" s="14">
        <v>15.8924660448982</v>
      </c>
      <c r="I4" s="14">
        <v>15.8924660448982</v>
      </c>
    </row>
    <row r="5" spans="1:9" x14ac:dyDescent="0.55000000000000004">
      <c r="A5" s="12">
        <v>2013</v>
      </c>
      <c r="B5" s="12">
        <v>0.64003472773258296</v>
      </c>
      <c r="C5" s="12">
        <v>0.64003472773258296</v>
      </c>
      <c r="D5" s="1">
        <v>4.1677583781829004E-6</v>
      </c>
      <c r="E5" s="1">
        <v>4.1677583781829004E-6</v>
      </c>
      <c r="F5" s="12">
        <v>0.20051862817264399</v>
      </c>
      <c r="G5" s="12">
        <v>0.20051862817264399</v>
      </c>
      <c r="H5" s="14">
        <v>15.489876394344099</v>
      </c>
      <c r="I5" s="14">
        <v>15.489876394344099</v>
      </c>
    </row>
    <row r="6" spans="1:9" x14ac:dyDescent="0.55000000000000004">
      <c r="A6" s="12">
        <v>2014</v>
      </c>
      <c r="B6" s="12">
        <v>0.61462242638875197</v>
      </c>
      <c r="C6" s="12">
        <v>0.61462242638875197</v>
      </c>
      <c r="D6" s="1">
        <v>4.0114000957440798E-6</v>
      </c>
      <c r="E6" s="1">
        <v>4.0114000957440798E-6</v>
      </c>
      <c r="F6" s="12">
        <v>0.19418294364486</v>
      </c>
      <c r="G6" s="12">
        <v>0.19418294364486</v>
      </c>
      <c r="H6" s="14">
        <v>14.8733928932292</v>
      </c>
      <c r="I6" s="14">
        <v>14.8733928932292</v>
      </c>
    </row>
    <row r="7" spans="1:9" x14ac:dyDescent="0.55000000000000004">
      <c r="A7" s="12">
        <v>2015</v>
      </c>
      <c r="B7" s="12">
        <v>0.58627645651037796</v>
      </c>
      <c r="C7" s="12">
        <v>0.58627645651037796</v>
      </c>
      <c r="D7" s="1">
        <v>3.9610512240868304E-6</v>
      </c>
      <c r="E7" s="1">
        <v>3.9610512240868304E-6</v>
      </c>
      <c r="F7" s="12">
        <v>0.18472973359124201</v>
      </c>
      <c r="G7" s="12">
        <v>0.18472973359124201</v>
      </c>
      <c r="H7" s="14">
        <v>14.4876777795296</v>
      </c>
      <c r="I7" s="14">
        <v>14.4876777795296</v>
      </c>
    </row>
    <row r="8" spans="1:9" x14ac:dyDescent="0.55000000000000004">
      <c r="A8" s="12">
        <v>2016</v>
      </c>
      <c r="B8" s="12">
        <v>0.56842091646138104</v>
      </c>
      <c r="C8" s="12">
        <v>0.56842091646138104</v>
      </c>
      <c r="D8" s="1">
        <v>3.8895130070346598E-6</v>
      </c>
      <c r="E8" s="1">
        <v>3.8895130070346598E-6</v>
      </c>
      <c r="F8" s="12">
        <v>0.178322438763311</v>
      </c>
      <c r="G8" s="12">
        <v>0.178322438763311</v>
      </c>
      <c r="H8" s="14">
        <v>14.5307612958216</v>
      </c>
      <c r="I8" s="14">
        <v>14.5307612958216</v>
      </c>
    </row>
    <row r="9" spans="1:9" x14ac:dyDescent="0.55000000000000004">
      <c r="A9" s="12">
        <v>2017</v>
      </c>
      <c r="B9" s="12">
        <v>0.56444529506879604</v>
      </c>
      <c r="C9" s="12">
        <v>0.56444529506879604</v>
      </c>
      <c r="D9" s="1">
        <v>3.8291914626732703E-6</v>
      </c>
      <c r="E9" s="1">
        <v>3.8291914626732703E-6</v>
      </c>
      <c r="F9" s="12">
        <v>0.178951120153517</v>
      </c>
      <c r="G9" s="12">
        <v>0.178951120153517</v>
      </c>
      <c r="H9" s="14">
        <v>15.166789716565599</v>
      </c>
      <c r="I9" s="14">
        <v>15.166789716565599</v>
      </c>
    </row>
    <row r="10" spans="1:9" x14ac:dyDescent="0.55000000000000004">
      <c r="A10" s="12">
        <v>2018</v>
      </c>
      <c r="B10" s="12">
        <v>0.56217100511779505</v>
      </c>
      <c r="C10" s="12">
        <v>0.56217100511779505</v>
      </c>
      <c r="D10" s="1">
        <v>3.75427345317949E-6</v>
      </c>
      <c r="E10" s="1">
        <v>3.75427345317949E-6</v>
      </c>
      <c r="F10" s="12">
        <v>0.17689407706898699</v>
      </c>
      <c r="G10" s="12">
        <v>0.17689407706898699</v>
      </c>
      <c r="H10" s="14">
        <v>14.0185452434716</v>
      </c>
      <c r="I10" s="14">
        <v>14.0185452434716</v>
      </c>
    </row>
    <row r="11" spans="1:9" x14ac:dyDescent="0.55000000000000004">
      <c r="A11" s="12">
        <v>2019</v>
      </c>
      <c r="B11" s="12">
        <v>0.53664632170332005</v>
      </c>
      <c r="C11" s="12">
        <v>0.53664632170332005</v>
      </c>
      <c r="D11" s="1">
        <v>3.6508669991895599E-6</v>
      </c>
      <c r="E11" s="1">
        <v>3.6508669991895599E-6</v>
      </c>
      <c r="F11" s="12">
        <v>0.170934627743109</v>
      </c>
      <c r="G11" s="12">
        <v>0.170934627743109</v>
      </c>
      <c r="H11" s="14">
        <v>13.920608715937799</v>
      </c>
      <c r="I11" s="14">
        <v>13.920608715937799</v>
      </c>
    </row>
    <row r="12" spans="1:9" x14ac:dyDescent="0.55000000000000004">
      <c r="A12" s="12">
        <v>2020</v>
      </c>
      <c r="B12" s="12">
        <v>0.49720261949109501</v>
      </c>
      <c r="C12" s="12">
        <v>0.49720261949109501</v>
      </c>
      <c r="D12" s="1">
        <v>3.2753242829480899E-6</v>
      </c>
      <c r="E12" s="1">
        <v>3.2753242829480899E-6</v>
      </c>
      <c r="F12" s="12">
        <v>0.15905244341833</v>
      </c>
      <c r="G12" s="12">
        <v>0.15905244341833</v>
      </c>
      <c r="H12" s="14">
        <v>14.612648421143</v>
      </c>
      <c r="I12" s="14">
        <v>14.612648421143</v>
      </c>
    </row>
    <row r="13" spans="1:9" x14ac:dyDescent="0.55000000000000004">
      <c r="A13" s="12">
        <v>2021</v>
      </c>
      <c r="B13" s="13">
        <f>_xlfn.FORECAST.LINEAR($A13,B$44:B$45,$A$44:$A$45)*B$12</f>
        <v>0.49720261949109501</v>
      </c>
      <c r="C13" s="13">
        <f t="shared" ref="C13:I28" si="0">_xlfn.FORECAST.LINEAR($A13,C$44:C$45,$A$44:$A$45)*C$12</f>
        <v>0.49720261949109501</v>
      </c>
      <c r="D13" s="13">
        <f t="shared" si="0"/>
        <v>3.2753242829480899E-6</v>
      </c>
      <c r="E13" s="13">
        <f t="shared" si="0"/>
        <v>3.2753242829480899E-6</v>
      </c>
      <c r="F13" s="13">
        <f t="shared" si="0"/>
        <v>0.15905244341833</v>
      </c>
      <c r="G13" s="13">
        <f t="shared" si="0"/>
        <v>0.15905244341833</v>
      </c>
      <c r="H13" s="13">
        <f t="shared" si="0"/>
        <v>14.612648421143</v>
      </c>
      <c r="I13" s="13">
        <f t="shared" si="0"/>
        <v>14.612648421143</v>
      </c>
    </row>
    <row r="14" spans="1:9" x14ac:dyDescent="0.55000000000000004">
      <c r="A14" s="12">
        <v>2022</v>
      </c>
      <c r="B14" s="13">
        <f t="shared" ref="B14:I42" si="1">_xlfn.FORECAST.LINEAR($A14,B$44:B$45,$A$44:$A$45)*B$12</f>
        <v>0.49720261949109501</v>
      </c>
      <c r="C14" s="13">
        <f t="shared" si="0"/>
        <v>0.49720261949109501</v>
      </c>
      <c r="D14" s="13">
        <f>_xlfn.FORECAST.LINEAR($A14,D$44:D$45,$A$44:$A$45)*D$12</f>
        <v>3.2753242829480899E-6</v>
      </c>
      <c r="E14" s="13">
        <f t="shared" si="0"/>
        <v>3.2753242829480899E-6</v>
      </c>
      <c r="F14" s="13">
        <f t="shared" si="0"/>
        <v>0.15905244341833</v>
      </c>
      <c r="G14" s="13">
        <f t="shared" si="0"/>
        <v>0.15905244341833</v>
      </c>
      <c r="H14" s="13">
        <f t="shared" si="0"/>
        <v>14.612648421143</v>
      </c>
      <c r="I14" s="13">
        <f t="shared" si="0"/>
        <v>14.612648421143</v>
      </c>
    </row>
    <row r="15" spans="1:9" x14ac:dyDescent="0.55000000000000004">
      <c r="A15" s="12">
        <v>2023</v>
      </c>
      <c r="B15" s="13">
        <f t="shared" si="1"/>
        <v>0.49720261949109501</v>
      </c>
      <c r="C15" s="13">
        <f t="shared" si="0"/>
        <v>0.49720261949109501</v>
      </c>
      <c r="D15" s="13">
        <f t="shared" si="0"/>
        <v>3.2753242829480899E-6</v>
      </c>
      <c r="E15" s="13">
        <f t="shared" si="0"/>
        <v>3.2753242829480899E-6</v>
      </c>
      <c r="F15" s="13">
        <f t="shared" si="0"/>
        <v>0.15905244341833</v>
      </c>
      <c r="G15" s="13">
        <f t="shared" si="0"/>
        <v>0.15905244341833</v>
      </c>
      <c r="H15" s="13">
        <f t="shared" si="0"/>
        <v>14.612648421143</v>
      </c>
      <c r="I15" s="13">
        <f t="shared" si="0"/>
        <v>14.612648421143</v>
      </c>
    </row>
    <row r="16" spans="1:9" x14ac:dyDescent="0.55000000000000004">
      <c r="A16" s="12">
        <v>2024</v>
      </c>
      <c r="B16" s="13">
        <f t="shared" si="1"/>
        <v>0.49720261949109501</v>
      </c>
      <c r="C16" s="13">
        <f t="shared" si="0"/>
        <v>0.49720261949109501</v>
      </c>
      <c r="D16" s="13">
        <f t="shared" si="0"/>
        <v>3.2753242829480899E-6</v>
      </c>
      <c r="E16" s="13">
        <f t="shared" si="0"/>
        <v>3.2753242829480899E-6</v>
      </c>
      <c r="F16" s="13">
        <f t="shared" si="0"/>
        <v>0.15905244341833</v>
      </c>
      <c r="G16" s="13">
        <f t="shared" si="0"/>
        <v>0.15905244341833</v>
      </c>
      <c r="H16" s="13">
        <f t="shared" si="0"/>
        <v>14.612648421143</v>
      </c>
      <c r="I16" s="13">
        <f t="shared" si="0"/>
        <v>14.612648421143</v>
      </c>
    </row>
    <row r="17" spans="1:9" x14ac:dyDescent="0.55000000000000004">
      <c r="A17" s="12">
        <v>2025</v>
      </c>
      <c r="B17" s="13">
        <f t="shared" si="1"/>
        <v>0.49720261949109501</v>
      </c>
      <c r="C17" s="13">
        <f t="shared" si="0"/>
        <v>0.49720261949109501</v>
      </c>
      <c r="D17" s="13">
        <f t="shared" si="0"/>
        <v>3.2753242829480899E-6</v>
      </c>
      <c r="E17" s="13">
        <f t="shared" si="0"/>
        <v>3.2753242829480899E-6</v>
      </c>
      <c r="F17" s="13">
        <f t="shared" si="0"/>
        <v>0.15905244341833</v>
      </c>
      <c r="G17" s="13">
        <f t="shared" si="0"/>
        <v>0.15905244341833</v>
      </c>
      <c r="H17" s="13">
        <f t="shared" si="0"/>
        <v>14.612648421143</v>
      </c>
      <c r="I17" s="13">
        <f t="shared" si="0"/>
        <v>14.612648421143</v>
      </c>
    </row>
    <row r="18" spans="1:9" x14ac:dyDescent="0.55000000000000004">
      <c r="A18" s="12">
        <v>2026</v>
      </c>
      <c r="B18" s="13">
        <f t="shared" si="1"/>
        <v>0.49720261949109501</v>
      </c>
      <c r="C18" s="13">
        <f t="shared" si="0"/>
        <v>0.49720261949109501</v>
      </c>
      <c r="D18" s="13">
        <f t="shared" si="0"/>
        <v>3.2753242829480899E-6</v>
      </c>
      <c r="E18" s="13">
        <f t="shared" si="0"/>
        <v>3.2753242829480899E-6</v>
      </c>
      <c r="F18" s="13">
        <f t="shared" si="0"/>
        <v>0.15905244341833</v>
      </c>
      <c r="G18" s="13">
        <f t="shared" si="0"/>
        <v>0.15905244341833</v>
      </c>
      <c r="H18" s="13">
        <f t="shared" si="0"/>
        <v>14.612648421143</v>
      </c>
      <c r="I18" s="13">
        <f t="shared" si="0"/>
        <v>14.612648421143</v>
      </c>
    </row>
    <row r="19" spans="1:9" x14ac:dyDescent="0.55000000000000004">
      <c r="A19" s="12">
        <v>2027</v>
      </c>
      <c r="B19" s="13">
        <f t="shared" si="1"/>
        <v>0.49720261949109501</v>
      </c>
      <c r="C19" s="13">
        <f t="shared" si="0"/>
        <v>0.49720261949109501</v>
      </c>
      <c r="D19" s="13">
        <f t="shared" si="0"/>
        <v>3.2753242829480899E-6</v>
      </c>
      <c r="E19" s="13">
        <f t="shared" si="0"/>
        <v>3.2753242829480899E-6</v>
      </c>
      <c r="F19" s="13">
        <f t="shared" si="0"/>
        <v>0.15905244341833</v>
      </c>
      <c r="G19" s="13">
        <f t="shared" si="0"/>
        <v>0.15905244341833</v>
      </c>
      <c r="H19" s="13">
        <f t="shared" si="0"/>
        <v>14.612648421143</v>
      </c>
      <c r="I19" s="13">
        <f t="shared" si="0"/>
        <v>14.612648421143</v>
      </c>
    </row>
    <row r="20" spans="1:9" x14ac:dyDescent="0.55000000000000004">
      <c r="A20" s="12">
        <v>2028</v>
      </c>
      <c r="B20" s="13">
        <f t="shared" si="1"/>
        <v>0.49720261949109501</v>
      </c>
      <c r="C20" s="13">
        <f t="shared" si="0"/>
        <v>0.49720261949109501</v>
      </c>
      <c r="D20" s="13">
        <f t="shared" si="0"/>
        <v>3.2753242829480899E-6</v>
      </c>
      <c r="E20" s="13">
        <f t="shared" si="0"/>
        <v>3.2753242829480899E-6</v>
      </c>
      <c r="F20" s="13">
        <f t="shared" si="0"/>
        <v>0.15905244341833</v>
      </c>
      <c r="G20" s="13">
        <f t="shared" si="0"/>
        <v>0.15905244341833</v>
      </c>
      <c r="H20" s="13">
        <f t="shared" si="0"/>
        <v>14.612648421143</v>
      </c>
      <c r="I20" s="13">
        <f t="shared" si="0"/>
        <v>14.612648421143</v>
      </c>
    </row>
    <row r="21" spans="1:9" x14ac:dyDescent="0.55000000000000004">
      <c r="A21" s="12">
        <v>2029</v>
      </c>
      <c r="B21" s="13">
        <f t="shared" si="1"/>
        <v>0.49720261949109501</v>
      </c>
      <c r="C21" s="13">
        <f t="shared" si="0"/>
        <v>0.49720261949109501</v>
      </c>
      <c r="D21" s="13">
        <f t="shared" si="0"/>
        <v>3.2753242829480899E-6</v>
      </c>
      <c r="E21" s="13">
        <f t="shared" si="0"/>
        <v>3.2753242829480899E-6</v>
      </c>
      <c r="F21" s="13">
        <f t="shared" si="0"/>
        <v>0.15905244341833</v>
      </c>
      <c r="G21" s="13">
        <f t="shared" si="0"/>
        <v>0.15905244341833</v>
      </c>
      <c r="H21" s="13">
        <f t="shared" si="0"/>
        <v>14.612648421143</v>
      </c>
      <c r="I21" s="13">
        <f t="shared" si="0"/>
        <v>14.612648421143</v>
      </c>
    </row>
    <row r="22" spans="1:9" x14ac:dyDescent="0.55000000000000004">
      <c r="A22" s="12">
        <v>2030</v>
      </c>
      <c r="B22" s="13">
        <f t="shared" si="1"/>
        <v>0.49720261949109501</v>
      </c>
      <c r="C22" s="13">
        <f t="shared" si="0"/>
        <v>0.49720261949109501</v>
      </c>
      <c r="D22" s="13">
        <f t="shared" si="0"/>
        <v>3.2753242829480899E-6</v>
      </c>
      <c r="E22" s="13">
        <f t="shared" si="0"/>
        <v>3.2753242829480899E-6</v>
      </c>
      <c r="F22" s="13">
        <f t="shared" si="0"/>
        <v>0.15905244341833</v>
      </c>
      <c r="G22" s="13">
        <f t="shared" si="0"/>
        <v>0.15905244341833</v>
      </c>
      <c r="H22" s="13">
        <f t="shared" si="0"/>
        <v>14.612648421143</v>
      </c>
      <c r="I22" s="13">
        <f t="shared" si="0"/>
        <v>14.612648421143</v>
      </c>
    </row>
    <row r="23" spans="1:9" x14ac:dyDescent="0.55000000000000004">
      <c r="A23" s="12">
        <v>2031</v>
      </c>
      <c r="B23" s="13">
        <f t="shared" si="1"/>
        <v>0.49720261949109501</v>
      </c>
      <c r="C23" s="13">
        <f t="shared" si="0"/>
        <v>0.49720261949109501</v>
      </c>
      <c r="D23" s="13">
        <f t="shared" si="0"/>
        <v>3.2753242829480899E-6</v>
      </c>
      <c r="E23" s="13">
        <f t="shared" si="0"/>
        <v>3.2753242829480899E-6</v>
      </c>
      <c r="F23" s="13">
        <f t="shared" si="0"/>
        <v>0.15905244341833</v>
      </c>
      <c r="G23" s="13">
        <f t="shared" si="0"/>
        <v>0.15905244341833</v>
      </c>
      <c r="H23" s="13">
        <f t="shared" si="0"/>
        <v>14.612648421143</v>
      </c>
      <c r="I23" s="13">
        <f t="shared" si="0"/>
        <v>14.612648421143</v>
      </c>
    </row>
    <row r="24" spans="1:9" x14ac:dyDescent="0.55000000000000004">
      <c r="A24" s="12">
        <v>2032</v>
      </c>
      <c r="B24" s="13">
        <f t="shared" si="1"/>
        <v>0.49720261949109501</v>
      </c>
      <c r="C24" s="13">
        <f t="shared" si="0"/>
        <v>0.49720261949109501</v>
      </c>
      <c r="D24" s="13">
        <f t="shared" si="0"/>
        <v>3.2753242829480899E-6</v>
      </c>
      <c r="E24" s="13">
        <f t="shared" si="0"/>
        <v>3.2753242829480899E-6</v>
      </c>
      <c r="F24" s="13">
        <f t="shared" si="0"/>
        <v>0.15905244341833</v>
      </c>
      <c r="G24" s="13">
        <f t="shared" si="0"/>
        <v>0.15905244341833</v>
      </c>
      <c r="H24" s="13">
        <f t="shared" si="0"/>
        <v>14.612648421143</v>
      </c>
      <c r="I24" s="13">
        <f t="shared" si="0"/>
        <v>14.612648421143</v>
      </c>
    </row>
    <row r="25" spans="1:9" x14ac:dyDescent="0.55000000000000004">
      <c r="A25" s="12">
        <v>2033</v>
      </c>
      <c r="B25" s="13">
        <f t="shared" si="1"/>
        <v>0.49720261949109501</v>
      </c>
      <c r="C25" s="13">
        <f t="shared" si="0"/>
        <v>0.49720261949109501</v>
      </c>
      <c r="D25" s="13">
        <f t="shared" si="0"/>
        <v>3.2753242829480899E-6</v>
      </c>
      <c r="E25" s="13">
        <f t="shared" si="0"/>
        <v>3.2753242829480899E-6</v>
      </c>
      <c r="F25" s="13">
        <f t="shared" si="0"/>
        <v>0.15905244341833</v>
      </c>
      <c r="G25" s="13">
        <f t="shared" si="0"/>
        <v>0.15905244341833</v>
      </c>
      <c r="H25" s="13">
        <f t="shared" si="0"/>
        <v>14.612648421143</v>
      </c>
      <c r="I25" s="13">
        <f t="shared" si="0"/>
        <v>14.612648421143</v>
      </c>
    </row>
    <row r="26" spans="1:9" x14ac:dyDescent="0.55000000000000004">
      <c r="A26" s="12">
        <v>2034</v>
      </c>
      <c r="B26" s="13">
        <f t="shared" si="1"/>
        <v>0.49720261949109501</v>
      </c>
      <c r="C26" s="13">
        <f t="shared" si="0"/>
        <v>0.49720261949109501</v>
      </c>
      <c r="D26" s="13">
        <f t="shared" si="0"/>
        <v>3.2753242829480899E-6</v>
      </c>
      <c r="E26" s="13">
        <f t="shared" si="0"/>
        <v>3.2753242829480899E-6</v>
      </c>
      <c r="F26" s="13">
        <f t="shared" si="0"/>
        <v>0.15905244341833</v>
      </c>
      <c r="G26" s="13">
        <f t="shared" si="0"/>
        <v>0.15905244341833</v>
      </c>
      <c r="H26" s="13">
        <f t="shared" si="0"/>
        <v>14.612648421143</v>
      </c>
      <c r="I26" s="13">
        <f t="shared" si="0"/>
        <v>14.612648421143</v>
      </c>
    </row>
    <row r="27" spans="1:9" x14ac:dyDescent="0.55000000000000004">
      <c r="A27" s="12">
        <v>2035</v>
      </c>
      <c r="B27" s="13">
        <f t="shared" si="1"/>
        <v>0.49720261949109501</v>
      </c>
      <c r="C27" s="13">
        <f t="shared" si="0"/>
        <v>0.49720261949109501</v>
      </c>
      <c r="D27" s="13">
        <f t="shared" si="0"/>
        <v>3.2753242829480899E-6</v>
      </c>
      <c r="E27" s="13">
        <f t="shared" si="0"/>
        <v>3.2753242829480899E-6</v>
      </c>
      <c r="F27" s="13">
        <f t="shared" si="0"/>
        <v>0.15905244341833</v>
      </c>
      <c r="G27" s="13">
        <f t="shared" si="0"/>
        <v>0.15905244341833</v>
      </c>
      <c r="H27" s="13">
        <f t="shared" si="0"/>
        <v>14.612648421143</v>
      </c>
      <c r="I27" s="13">
        <f t="shared" si="0"/>
        <v>14.612648421143</v>
      </c>
    </row>
    <row r="28" spans="1:9" x14ac:dyDescent="0.55000000000000004">
      <c r="A28" s="12">
        <v>2036</v>
      </c>
      <c r="B28" s="13">
        <f t="shared" si="1"/>
        <v>0.49720261949109501</v>
      </c>
      <c r="C28" s="13">
        <f t="shared" si="0"/>
        <v>0.49720261949109501</v>
      </c>
      <c r="D28" s="13">
        <f t="shared" si="0"/>
        <v>3.2753242829480899E-6</v>
      </c>
      <c r="E28" s="13">
        <f t="shared" si="0"/>
        <v>3.2753242829480899E-6</v>
      </c>
      <c r="F28" s="13">
        <f t="shared" si="0"/>
        <v>0.15905244341833</v>
      </c>
      <c r="G28" s="13">
        <f t="shared" si="0"/>
        <v>0.15905244341833</v>
      </c>
      <c r="H28" s="13">
        <f t="shared" si="0"/>
        <v>14.612648421143</v>
      </c>
      <c r="I28" s="13">
        <f t="shared" si="0"/>
        <v>14.612648421143</v>
      </c>
    </row>
    <row r="29" spans="1:9" x14ac:dyDescent="0.55000000000000004">
      <c r="A29" s="12">
        <v>2037</v>
      </c>
      <c r="B29" s="13">
        <f t="shared" si="1"/>
        <v>0.49720261949109501</v>
      </c>
      <c r="C29" s="13">
        <f t="shared" si="1"/>
        <v>0.49720261949109501</v>
      </c>
      <c r="D29" s="13">
        <f t="shared" si="1"/>
        <v>3.2753242829480899E-6</v>
      </c>
      <c r="E29" s="13">
        <f t="shared" si="1"/>
        <v>3.2753242829480899E-6</v>
      </c>
      <c r="F29" s="13">
        <f t="shared" si="1"/>
        <v>0.15905244341833</v>
      </c>
      <c r="G29" s="13">
        <f t="shared" si="1"/>
        <v>0.15905244341833</v>
      </c>
      <c r="H29" s="13">
        <f t="shared" si="1"/>
        <v>14.612648421143</v>
      </c>
      <c r="I29" s="13">
        <f t="shared" si="1"/>
        <v>14.612648421143</v>
      </c>
    </row>
    <row r="30" spans="1:9" x14ac:dyDescent="0.55000000000000004">
      <c r="A30" s="12">
        <v>2038</v>
      </c>
      <c r="B30" s="13">
        <f t="shared" si="1"/>
        <v>0.49720261949109501</v>
      </c>
      <c r="C30" s="13">
        <f t="shared" si="1"/>
        <v>0.49720261949109501</v>
      </c>
      <c r="D30" s="13">
        <f t="shared" si="1"/>
        <v>3.2753242829480899E-6</v>
      </c>
      <c r="E30" s="13">
        <f t="shared" si="1"/>
        <v>3.2753242829480899E-6</v>
      </c>
      <c r="F30" s="13">
        <f t="shared" si="1"/>
        <v>0.15905244341833</v>
      </c>
      <c r="G30" s="13">
        <f t="shared" si="1"/>
        <v>0.15905244341833</v>
      </c>
      <c r="H30" s="13">
        <f t="shared" si="1"/>
        <v>14.612648421143</v>
      </c>
      <c r="I30" s="13">
        <f t="shared" si="1"/>
        <v>14.612648421143</v>
      </c>
    </row>
    <row r="31" spans="1:9" x14ac:dyDescent="0.55000000000000004">
      <c r="A31" s="12">
        <v>2039</v>
      </c>
      <c r="B31" s="13">
        <f t="shared" si="1"/>
        <v>0.49720261949109501</v>
      </c>
      <c r="C31" s="13">
        <f t="shared" si="1"/>
        <v>0.49720261949109501</v>
      </c>
      <c r="D31" s="13">
        <f t="shared" si="1"/>
        <v>3.2753242829480899E-6</v>
      </c>
      <c r="E31" s="13">
        <f t="shared" si="1"/>
        <v>3.2753242829480899E-6</v>
      </c>
      <c r="F31" s="13">
        <f t="shared" si="1"/>
        <v>0.15905244341833</v>
      </c>
      <c r="G31" s="13">
        <f t="shared" si="1"/>
        <v>0.15905244341833</v>
      </c>
      <c r="H31" s="13">
        <f t="shared" si="1"/>
        <v>14.612648421143</v>
      </c>
      <c r="I31" s="13">
        <f t="shared" si="1"/>
        <v>14.612648421143</v>
      </c>
    </row>
    <row r="32" spans="1:9" x14ac:dyDescent="0.55000000000000004">
      <c r="A32" s="12">
        <v>2040</v>
      </c>
      <c r="B32" s="13">
        <f t="shared" si="1"/>
        <v>0.49720261949109501</v>
      </c>
      <c r="C32" s="13">
        <f t="shared" si="1"/>
        <v>0.49720261949109501</v>
      </c>
      <c r="D32" s="13">
        <f t="shared" si="1"/>
        <v>3.2753242829480899E-6</v>
      </c>
      <c r="E32" s="13">
        <f t="shared" si="1"/>
        <v>3.2753242829480899E-6</v>
      </c>
      <c r="F32" s="13">
        <f t="shared" si="1"/>
        <v>0.15905244341833</v>
      </c>
      <c r="G32" s="13">
        <f t="shared" si="1"/>
        <v>0.15905244341833</v>
      </c>
      <c r="H32" s="13">
        <f t="shared" si="1"/>
        <v>14.612648421143</v>
      </c>
      <c r="I32" s="13">
        <f t="shared" si="1"/>
        <v>14.612648421143</v>
      </c>
    </row>
    <row r="33" spans="1:9" x14ac:dyDescent="0.55000000000000004">
      <c r="A33" s="12">
        <v>2041</v>
      </c>
      <c r="B33" s="13">
        <f t="shared" si="1"/>
        <v>0.49720261949109501</v>
      </c>
      <c r="C33" s="13">
        <f t="shared" si="1"/>
        <v>0.49720261949109501</v>
      </c>
      <c r="D33" s="13">
        <f t="shared" si="1"/>
        <v>3.2753242829480899E-6</v>
      </c>
      <c r="E33" s="13">
        <f t="shared" si="1"/>
        <v>3.2753242829480899E-6</v>
      </c>
      <c r="F33" s="13">
        <f t="shared" si="1"/>
        <v>0.15905244341833</v>
      </c>
      <c r="G33" s="13">
        <f t="shared" si="1"/>
        <v>0.15905244341833</v>
      </c>
      <c r="H33" s="13">
        <f t="shared" si="1"/>
        <v>14.612648421143</v>
      </c>
      <c r="I33" s="13">
        <f t="shared" si="1"/>
        <v>14.612648421143</v>
      </c>
    </row>
    <row r="34" spans="1:9" x14ac:dyDescent="0.55000000000000004">
      <c r="A34" s="12">
        <v>2042</v>
      </c>
      <c r="B34" s="13">
        <f t="shared" si="1"/>
        <v>0.49720261949109501</v>
      </c>
      <c r="C34" s="13">
        <f t="shared" si="1"/>
        <v>0.49720261949109501</v>
      </c>
      <c r="D34" s="13">
        <f t="shared" si="1"/>
        <v>3.2753242829480899E-6</v>
      </c>
      <c r="E34" s="13">
        <f t="shared" si="1"/>
        <v>3.2753242829480899E-6</v>
      </c>
      <c r="F34" s="13">
        <f t="shared" si="1"/>
        <v>0.15905244341833</v>
      </c>
      <c r="G34" s="13">
        <f t="shared" si="1"/>
        <v>0.15905244341833</v>
      </c>
      <c r="H34" s="13">
        <f t="shared" si="1"/>
        <v>14.612648421143</v>
      </c>
      <c r="I34" s="13">
        <f t="shared" si="1"/>
        <v>14.612648421143</v>
      </c>
    </row>
    <row r="35" spans="1:9" x14ac:dyDescent="0.55000000000000004">
      <c r="A35" s="12">
        <v>2043</v>
      </c>
      <c r="B35" s="13">
        <f t="shared" si="1"/>
        <v>0.49720261949109501</v>
      </c>
      <c r="C35" s="13">
        <f t="shared" si="1"/>
        <v>0.49720261949109501</v>
      </c>
      <c r="D35" s="13">
        <f t="shared" si="1"/>
        <v>3.2753242829480899E-6</v>
      </c>
      <c r="E35" s="13">
        <f t="shared" si="1"/>
        <v>3.2753242829480899E-6</v>
      </c>
      <c r="F35" s="13">
        <f t="shared" si="1"/>
        <v>0.15905244341833</v>
      </c>
      <c r="G35" s="13">
        <f t="shared" si="1"/>
        <v>0.15905244341833</v>
      </c>
      <c r="H35" s="13">
        <f t="shared" si="1"/>
        <v>14.612648421143</v>
      </c>
      <c r="I35" s="13">
        <f t="shared" si="1"/>
        <v>14.612648421143</v>
      </c>
    </row>
    <row r="36" spans="1:9" x14ac:dyDescent="0.55000000000000004">
      <c r="A36" s="12">
        <v>2044</v>
      </c>
      <c r="B36" s="13">
        <f t="shared" si="1"/>
        <v>0.49720261949109501</v>
      </c>
      <c r="C36" s="13">
        <f t="shared" si="1"/>
        <v>0.49720261949109501</v>
      </c>
      <c r="D36" s="13">
        <f t="shared" si="1"/>
        <v>3.2753242829480899E-6</v>
      </c>
      <c r="E36" s="13">
        <f t="shared" si="1"/>
        <v>3.2753242829480899E-6</v>
      </c>
      <c r="F36" s="13">
        <f t="shared" si="1"/>
        <v>0.15905244341833</v>
      </c>
      <c r="G36" s="13">
        <f t="shared" si="1"/>
        <v>0.15905244341833</v>
      </c>
      <c r="H36" s="13">
        <f t="shared" si="1"/>
        <v>14.612648421143</v>
      </c>
      <c r="I36" s="13">
        <f t="shared" si="1"/>
        <v>14.612648421143</v>
      </c>
    </row>
    <row r="37" spans="1:9" x14ac:dyDescent="0.55000000000000004">
      <c r="A37" s="12">
        <v>2045</v>
      </c>
      <c r="B37" s="13">
        <f t="shared" si="1"/>
        <v>0.49720261949109501</v>
      </c>
      <c r="C37" s="13">
        <f t="shared" si="1"/>
        <v>0.49720261949109501</v>
      </c>
      <c r="D37" s="13">
        <f t="shared" si="1"/>
        <v>3.2753242829480899E-6</v>
      </c>
      <c r="E37" s="13">
        <f t="shared" si="1"/>
        <v>3.2753242829480899E-6</v>
      </c>
      <c r="F37" s="13">
        <f t="shared" si="1"/>
        <v>0.15905244341833</v>
      </c>
      <c r="G37" s="13">
        <f t="shared" si="1"/>
        <v>0.15905244341833</v>
      </c>
      <c r="H37" s="13">
        <f t="shared" si="1"/>
        <v>14.612648421143</v>
      </c>
      <c r="I37" s="13">
        <f t="shared" si="1"/>
        <v>14.612648421143</v>
      </c>
    </row>
    <row r="38" spans="1:9" x14ac:dyDescent="0.55000000000000004">
      <c r="A38" s="12">
        <v>2046</v>
      </c>
      <c r="B38" s="13">
        <f t="shared" si="1"/>
        <v>0.49720261949109501</v>
      </c>
      <c r="C38" s="13">
        <f t="shared" si="1"/>
        <v>0.49720261949109501</v>
      </c>
      <c r="D38" s="13">
        <f t="shared" si="1"/>
        <v>3.2753242829480899E-6</v>
      </c>
      <c r="E38" s="13">
        <f t="shared" si="1"/>
        <v>3.2753242829480899E-6</v>
      </c>
      <c r="F38" s="13">
        <f t="shared" si="1"/>
        <v>0.15905244341833</v>
      </c>
      <c r="G38" s="13">
        <f t="shared" si="1"/>
        <v>0.15905244341833</v>
      </c>
      <c r="H38" s="13">
        <f t="shared" si="1"/>
        <v>14.612648421143</v>
      </c>
      <c r="I38" s="13">
        <f t="shared" si="1"/>
        <v>14.612648421143</v>
      </c>
    </row>
    <row r="39" spans="1:9" x14ac:dyDescent="0.55000000000000004">
      <c r="A39" s="12">
        <v>2047</v>
      </c>
      <c r="B39" s="13">
        <f t="shared" si="1"/>
        <v>0.49720261949109501</v>
      </c>
      <c r="C39" s="13">
        <f t="shared" si="1"/>
        <v>0.49720261949109501</v>
      </c>
      <c r="D39" s="13">
        <f t="shared" si="1"/>
        <v>3.2753242829480899E-6</v>
      </c>
      <c r="E39" s="13">
        <f t="shared" si="1"/>
        <v>3.2753242829480899E-6</v>
      </c>
      <c r="F39" s="13">
        <f t="shared" si="1"/>
        <v>0.15905244341833</v>
      </c>
      <c r="G39" s="13">
        <f t="shared" si="1"/>
        <v>0.15905244341833</v>
      </c>
      <c r="H39" s="13">
        <f t="shared" si="1"/>
        <v>14.612648421143</v>
      </c>
      <c r="I39" s="13">
        <f t="shared" si="1"/>
        <v>14.612648421143</v>
      </c>
    </row>
    <row r="40" spans="1:9" x14ac:dyDescent="0.55000000000000004">
      <c r="A40" s="12">
        <v>2048</v>
      </c>
      <c r="B40" s="13">
        <f t="shared" si="1"/>
        <v>0.49720261949109501</v>
      </c>
      <c r="C40" s="13">
        <f t="shared" si="1"/>
        <v>0.49720261949109501</v>
      </c>
      <c r="D40" s="13">
        <f t="shared" si="1"/>
        <v>3.2753242829480899E-6</v>
      </c>
      <c r="E40" s="13">
        <f t="shared" si="1"/>
        <v>3.2753242829480899E-6</v>
      </c>
      <c r="F40" s="13">
        <f t="shared" si="1"/>
        <v>0.15905244341833</v>
      </c>
      <c r="G40" s="13">
        <f t="shared" si="1"/>
        <v>0.15905244341833</v>
      </c>
      <c r="H40" s="13">
        <f t="shared" si="1"/>
        <v>14.612648421143</v>
      </c>
      <c r="I40" s="13">
        <f t="shared" si="1"/>
        <v>14.612648421143</v>
      </c>
    </row>
    <row r="41" spans="1:9" x14ac:dyDescent="0.55000000000000004">
      <c r="A41" s="12">
        <v>2049</v>
      </c>
      <c r="B41" s="13">
        <f t="shared" si="1"/>
        <v>0.49720261949109501</v>
      </c>
      <c r="C41" s="13">
        <f t="shared" si="1"/>
        <v>0.49720261949109501</v>
      </c>
      <c r="D41" s="13">
        <f t="shared" si="1"/>
        <v>3.2753242829480899E-6</v>
      </c>
      <c r="E41" s="13">
        <f t="shared" si="1"/>
        <v>3.2753242829480899E-6</v>
      </c>
      <c r="F41" s="13">
        <f t="shared" si="1"/>
        <v>0.15905244341833</v>
      </c>
      <c r="G41" s="13">
        <f t="shared" si="1"/>
        <v>0.15905244341833</v>
      </c>
      <c r="H41" s="13">
        <f t="shared" si="1"/>
        <v>14.612648421143</v>
      </c>
      <c r="I41" s="13">
        <f t="shared" si="1"/>
        <v>14.612648421143</v>
      </c>
    </row>
    <row r="42" spans="1:9" x14ac:dyDescent="0.55000000000000004">
      <c r="A42" s="12">
        <v>2050</v>
      </c>
      <c r="B42" s="13">
        <f t="shared" si="1"/>
        <v>0.49720261949109501</v>
      </c>
      <c r="C42" s="13">
        <f>_xlfn.FORECAST.LINEAR($A42,C$44:C$45,$A$44:$A$45)*C$12</f>
        <v>0.49720261949109501</v>
      </c>
      <c r="D42" s="13">
        <f t="shared" si="1"/>
        <v>3.2753242829480899E-6</v>
      </c>
      <c r="E42" s="13">
        <f t="shared" si="1"/>
        <v>3.2753242829480899E-6</v>
      </c>
      <c r="F42" s="13">
        <f t="shared" si="1"/>
        <v>0.15905244341833</v>
      </c>
      <c r="G42" s="13">
        <f t="shared" si="1"/>
        <v>0.15905244341833</v>
      </c>
      <c r="H42" s="13">
        <f t="shared" si="1"/>
        <v>14.612648421143</v>
      </c>
      <c r="I42" s="13">
        <f t="shared" si="1"/>
        <v>14.612648421143</v>
      </c>
    </row>
    <row r="44" spans="1:9" x14ac:dyDescent="0.55000000000000004">
      <c r="A44" s="12">
        <v>2020</v>
      </c>
      <c r="B44" s="12">
        <v>1</v>
      </c>
      <c r="C44" s="12">
        <v>1</v>
      </c>
      <c r="D44" s="12">
        <v>1</v>
      </c>
      <c r="E44" s="12">
        <v>1</v>
      </c>
      <c r="F44" s="12">
        <v>1</v>
      </c>
      <c r="G44" s="12">
        <v>1</v>
      </c>
      <c r="H44" s="12">
        <v>1</v>
      </c>
      <c r="I44" s="12">
        <v>1</v>
      </c>
    </row>
    <row r="45" spans="1:9" x14ac:dyDescent="0.55000000000000004">
      <c r="A45" s="12">
        <v>2050</v>
      </c>
      <c r="B45" s="12">
        <f>シナリオ!F5</f>
        <v>1</v>
      </c>
      <c r="C45" s="12">
        <f>シナリオ!H5</f>
        <v>1</v>
      </c>
      <c r="D45" s="12">
        <f>シナリオ!F6</f>
        <v>1</v>
      </c>
      <c r="E45" s="12">
        <f>シナリオ!H6</f>
        <v>1</v>
      </c>
      <c r="F45" s="12">
        <f>シナリオ!F7</f>
        <v>1</v>
      </c>
      <c r="G45" s="12">
        <f>シナリオ!H7</f>
        <v>1</v>
      </c>
      <c r="H45" s="12">
        <f>シナリオ!F8</f>
        <v>1</v>
      </c>
      <c r="I45" s="12">
        <f>シナリオ!H8</f>
        <v>1</v>
      </c>
    </row>
  </sheetData>
  <phoneticPr fontId="1"/>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D3627-AF3F-4743-A4A8-7979E2664556}">
  <dimension ref="A1:K42"/>
  <sheetViews>
    <sheetView topLeftCell="A14" workbookViewId="0">
      <selection activeCell="G34" sqref="G34"/>
    </sheetView>
  </sheetViews>
  <sheetFormatPr defaultRowHeight="18" x14ac:dyDescent="0.55000000000000004"/>
  <cols>
    <col min="2" max="3" width="13" customWidth="1"/>
    <col min="4" max="4" width="12.33203125" customWidth="1"/>
    <col min="5" max="5" width="11.33203125" customWidth="1"/>
    <col min="6" max="6" width="11.5" customWidth="1"/>
    <col min="7" max="7" width="10.58203125" customWidth="1"/>
    <col min="8" max="8" width="11.58203125" customWidth="1"/>
    <col min="9" max="9" width="10.58203125" customWidth="1"/>
    <col min="10" max="11" width="12.33203125" customWidth="1"/>
  </cols>
  <sheetData>
    <row r="1" spans="1:11" s="17" customFormat="1" ht="36" x14ac:dyDescent="0.55000000000000004">
      <c r="A1" s="15" t="s">
        <v>29</v>
      </c>
      <c r="B1" s="17" t="s">
        <v>59</v>
      </c>
      <c r="C1" s="17" t="s">
        <v>60</v>
      </c>
      <c r="D1" s="17" t="s">
        <v>61</v>
      </c>
      <c r="E1" s="17" t="s">
        <v>65</v>
      </c>
      <c r="F1" s="17" t="s">
        <v>62</v>
      </c>
      <c r="G1" s="17" t="s">
        <v>66</v>
      </c>
      <c r="H1" s="17" t="s">
        <v>63</v>
      </c>
      <c r="I1" s="17" t="s">
        <v>67</v>
      </c>
      <c r="J1" s="17" t="s">
        <v>64</v>
      </c>
      <c r="K1" s="17" t="s">
        <v>68</v>
      </c>
    </row>
    <row r="2" spans="1:11" x14ac:dyDescent="0.55000000000000004">
      <c r="A2" s="12">
        <v>2010</v>
      </c>
      <c r="B2">
        <f>GDP・POP!C2*Intensity!B2/10^6</f>
        <v>3.8323569999999987</v>
      </c>
      <c r="C2">
        <f>GDP・POP!D2*Intensity!C2/10^6</f>
        <v>3.8323569999999987</v>
      </c>
      <c r="D2">
        <f>GDP・POP!G2*GDP・POP!C2*Intensity!D2/10^6</f>
        <v>3.2924740000000061</v>
      </c>
      <c r="E2">
        <f>GDP・POP!H2*GDP・POP!D2*Intensity!E2/10^6</f>
        <v>3.2924740000000061</v>
      </c>
      <c r="F2">
        <f>GDP・POP!C2*COMFLOOR!$B2*Intensity!F2/10^6</f>
        <v>2.2019719999999978</v>
      </c>
      <c r="G2">
        <f>GDP・POP!D2*COMFLOOR!$B2*Intensity!G2/10^6</f>
        <v>2.2019719999999978</v>
      </c>
      <c r="H2">
        <f>GDP・POP!G2*Intensity!H2/10^6</f>
        <v>2.0901920000000063</v>
      </c>
      <c r="I2">
        <f>GDP・POP!H2*Intensity!I2/10^6</f>
        <v>2.0901920000000063</v>
      </c>
      <c r="J2">
        <f>SUM(B2,D2,F2,H2)</f>
        <v>11.416995000000007</v>
      </c>
      <c r="K2">
        <f>SUM(C2,E2,G2,I2)</f>
        <v>11.416995000000007</v>
      </c>
    </row>
    <row r="3" spans="1:11" x14ac:dyDescent="0.55000000000000004">
      <c r="A3" s="12">
        <v>2011</v>
      </c>
      <c r="B3">
        <f>GDP・POP!C3*Intensity!B3/10^6</f>
        <v>3.8506600000000013</v>
      </c>
      <c r="C3">
        <f>GDP・POP!D3*Intensity!C3/10^6</f>
        <v>3.8506600000000013</v>
      </c>
      <c r="D3">
        <f>GDP・POP!G3*GDP・POP!C3*Intensity!D3/10^6</f>
        <v>3.2119450000000023</v>
      </c>
      <c r="E3">
        <f>GDP・POP!H3*GDP・POP!D3*Intensity!E3/10^6</f>
        <v>3.2119450000000023</v>
      </c>
      <c r="F3">
        <f>GDP・POP!C3*COMFLOOR!$B3*Intensity!F3/10^6</f>
        <v>2.1886420000000029</v>
      </c>
      <c r="G3">
        <f>GDP・POP!D3*COMFLOOR!$B3*Intensity!G3/10^6</f>
        <v>2.1886420000000029</v>
      </c>
      <c r="H3">
        <f>GDP・POP!G3*Intensity!H3/10^6</f>
        <v>2.0092050000000072</v>
      </c>
      <c r="I3">
        <f>GDP・POP!H3*Intensity!I3/10^6</f>
        <v>2.0092050000000072</v>
      </c>
      <c r="J3">
        <f t="shared" ref="J3:J42" si="0">SUM(B3,D3,F3,H3)</f>
        <v>11.260452000000013</v>
      </c>
      <c r="K3">
        <f t="shared" ref="K3:K42" si="1">SUM(C3,E3,G3,I3)</f>
        <v>11.260452000000013</v>
      </c>
    </row>
    <row r="4" spans="1:11" x14ac:dyDescent="0.55000000000000004">
      <c r="A4" s="12">
        <v>2012</v>
      </c>
      <c r="B4">
        <f>GDP・POP!C4*Intensity!B4/10^6</f>
        <v>3.7769820000000056</v>
      </c>
      <c r="C4">
        <f>GDP・POP!D4*Intensity!C4/10^6</f>
        <v>3.7769820000000056</v>
      </c>
      <c r="D4">
        <f>GDP・POP!G4*GDP・POP!C4*Intensity!D4/10^6</f>
        <v>3.1784780000000019</v>
      </c>
      <c r="E4">
        <f>GDP・POP!H4*GDP・POP!D4*Intensity!E4/10^6</f>
        <v>3.1784780000000019</v>
      </c>
      <c r="F4">
        <f>GDP・POP!C4*COMFLOOR!$B4*Intensity!F4/10^6</f>
        <v>2.1012579999999956</v>
      </c>
      <c r="G4">
        <f>GDP・POP!D4*COMFLOOR!$B4*Intensity!G4/10^6</f>
        <v>2.1012579999999956</v>
      </c>
      <c r="H4">
        <f>GDP・POP!G4*Intensity!H4/10^6</f>
        <v>2.0301499999999999</v>
      </c>
      <c r="I4">
        <f>GDP・POP!H4*Intensity!I4/10^6</f>
        <v>2.0301499999999999</v>
      </c>
      <c r="J4">
        <f t="shared" si="0"/>
        <v>11.086868000000003</v>
      </c>
      <c r="K4">
        <f t="shared" si="1"/>
        <v>11.086868000000003</v>
      </c>
    </row>
    <row r="5" spans="1:11" x14ac:dyDescent="0.55000000000000004">
      <c r="A5" s="12">
        <v>2013</v>
      </c>
      <c r="B5">
        <f>GDP・POP!C5*Intensity!B5/10^6</f>
        <v>3.7794760000000003</v>
      </c>
      <c r="C5">
        <f>GDP・POP!D5*Intensity!C5/10^6</f>
        <v>3.7794760000000003</v>
      </c>
      <c r="D5">
        <f>GDP・POP!G5*GDP・POP!C5*Intensity!D5/10^6</f>
        <v>3.1417440000000085</v>
      </c>
      <c r="E5">
        <f>GDP・POP!H5*GDP・POP!D5*Intensity!E5/10^6</f>
        <v>3.1417440000000085</v>
      </c>
      <c r="F5">
        <f>GDP・POP!C5*COMFLOOR!$B5*Intensity!F5/10^6</f>
        <v>2.2138839999999984</v>
      </c>
      <c r="G5">
        <f>GDP・POP!D5*COMFLOOR!$B5*Intensity!G5/10^6</f>
        <v>2.2138839999999984</v>
      </c>
      <c r="H5">
        <f>GDP・POP!G5*Intensity!H5/10^6</f>
        <v>1.9773710000000002</v>
      </c>
      <c r="I5">
        <f>GDP・POP!H5*Intensity!I5/10^6</f>
        <v>1.9773710000000002</v>
      </c>
      <c r="J5">
        <f t="shared" si="0"/>
        <v>11.112475000000007</v>
      </c>
      <c r="K5">
        <f t="shared" si="1"/>
        <v>11.112475000000007</v>
      </c>
    </row>
    <row r="6" spans="1:11" x14ac:dyDescent="0.55000000000000004">
      <c r="A6" s="12">
        <v>2014</v>
      </c>
      <c r="B6">
        <f>GDP・POP!C6*Intensity!B6/10^6</f>
        <v>3.6701079999999977</v>
      </c>
      <c r="C6">
        <f>GDP・POP!D6*Intensity!C6/10^6</f>
        <v>3.6701079999999977</v>
      </c>
      <c r="D6">
        <f>GDP・POP!G6*GDP・POP!C6*Intensity!D6/10^6</f>
        <v>3.0556950000000067</v>
      </c>
      <c r="E6">
        <f>GDP・POP!H6*GDP・POP!D6*Intensity!E6/10^6</f>
        <v>3.0556950000000067</v>
      </c>
      <c r="F6">
        <f>GDP・POP!C6*COMFLOOR!$B6*Intensity!F6/10^6</f>
        <v>2.1838600000000081</v>
      </c>
      <c r="G6">
        <f>GDP・POP!D6*COMFLOOR!$B6*Intensity!G6/10^6</f>
        <v>2.1838600000000081</v>
      </c>
      <c r="H6">
        <f>GDP・POP!G6*Intensity!H6/10^6</f>
        <v>1.8973770000000076</v>
      </c>
      <c r="I6">
        <f>GDP・POP!H6*Intensity!I6/10^6</f>
        <v>1.8973770000000076</v>
      </c>
      <c r="J6">
        <f t="shared" si="0"/>
        <v>10.80704000000002</v>
      </c>
      <c r="K6">
        <f t="shared" si="1"/>
        <v>10.80704000000002</v>
      </c>
    </row>
    <row r="7" spans="1:11" x14ac:dyDescent="0.55000000000000004">
      <c r="A7" s="12">
        <v>2015</v>
      </c>
      <c r="B7">
        <f>GDP・POP!C7*Intensity!B7/10^6</f>
        <v>3.5400980000000031</v>
      </c>
      <c r="C7">
        <f>GDP・POP!D7*Intensity!C7/10^6</f>
        <v>3.5400980000000031</v>
      </c>
      <c r="D7">
        <f>GDP・POP!G7*GDP・POP!C7*Intensity!D7/10^6</f>
        <v>3.0490900000000019</v>
      </c>
      <c r="E7">
        <f>GDP・POP!H7*GDP・POP!D7*Intensity!E7/10^6</f>
        <v>3.0490900000000019</v>
      </c>
      <c r="F7">
        <f>GDP・POP!C7*COMFLOOR!$B7*Intensity!F7/10^6</f>
        <v>2.1162230000000064</v>
      </c>
      <c r="G7">
        <f>GDP・POP!D7*COMFLOOR!$B7*Intensity!G7/10^6</f>
        <v>2.1162230000000064</v>
      </c>
      <c r="H7">
        <f>GDP・POP!G7*Intensity!H7/10^6</f>
        <v>1.8469099999999961</v>
      </c>
      <c r="I7">
        <f>GDP・POP!H7*Intensity!I7/10^6</f>
        <v>1.8469099999999961</v>
      </c>
      <c r="J7">
        <f t="shared" si="0"/>
        <v>10.552321000000008</v>
      </c>
      <c r="K7">
        <f t="shared" si="1"/>
        <v>10.552321000000008</v>
      </c>
    </row>
    <row r="8" spans="1:11" x14ac:dyDescent="0.55000000000000004">
      <c r="A8" s="12">
        <v>2016</v>
      </c>
      <c r="B8">
        <f>GDP・POP!C8*Intensity!B8/10^6</f>
        <v>3.464630000000001</v>
      </c>
      <c r="C8">
        <f>GDP・POP!D8*Intensity!C8/10^6</f>
        <v>3.464630000000001</v>
      </c>
      <c r="D8">
        <f>GDP・POP!G8*GDP・POP!C8*Intensity!D8/10^6</f>
        <v>3.0160220000000031</v>
      </c>
      <c r="E8">
        <f>GDP・POP!H8*GDP・POP!D8*Intensity!E8/10^6</f>
        <v>3.0160220000000031</v>
      </c>
      <c r="F8">
        <f>GDP・POP!C8*COMFLOOR!$B8*Intensity!F8/10^6</f>
        <v>2.070034999999995</v>
      </c>
      <c r="G8">
        <f>GDP・POP!D8*COMFLOOR!$B8*Intensity!G8/10^6</f>
        <v>2.070034999999995</v>
      </c>
      <c r="H8">
        <f>GDP・POP!G8*Intensity!H8/10^6</f>
        <v>1.8485910000000054</v>
      </c>
      <c r="I8">
        <f>GDP・POP!H8*Intensity!I8/10^6</f>
        <v>1.8485910000000054</v>
      </c>
      <c r="J8">
        <f t="shared" si="0"/>
        <v>10.399278000000006</v>
      </c>
      <c r="K8">
        <f t="shared" si="1"/>
        <v>10.399278000000006</v>
      </c>
    </row>
    <row r="9" spans="1:11" x14ac:dyDescent="0.55000000000000004">
      <c r="A9" s="12">
        <v>2017</v>
      </c>
      <c r="B9">
        <f>GDP・POP!C9*Intensity!B9/10^6</f>
        <v>3.4728230000000004</v>
      </c>
      <c r="C9">
        <f>GDP・POP!D9*Intensity!C9/10^6</f>
        <v>3.4728230000000004</v>
      </c>
      <c r="D9">
        <f>GDP・POP!G9*GDP・POP!C9*Intensity!D9/10^6</f>
        <v>2.9910649999999932</v>
      </c>
      <c r="E9">
        <f>GDP・POP!H9*GDP・POP!D9*Intensity!E9/10^6</f>
        <v>2.9910649999999932</v>
      </c>
      <c r="F9">
        <f>GDP・POP!C9*COMFLOOR!$B9*Intensity!F9/10^6</f>
        <v>2.1050319999999938</v>
      </c>
      <c r="G9">
        <f>GDP・POP!D9*COMFLOOR!$B9*Intensity!G9/10^6</f>
        <v>2.1050319999999938</v>
      </c>
      <c r="H9">
        <f>GDP・POP!G9*Intensity!H9/10^6</f>
        <v>1.9255359999999992</v>
      </c>
      <c r="I9">
        <f>GDP・POP!H9*Intensity!I9/10^6</f>
        <v>1.9255359999999992</v>
      </c>
      <c r="J9">
        <f t="shared" si="0"/>
        <v>10.494455999999987</v>
      </c>
      <c r="K9">
        <f t="shared" si="1"/>
        <v>10.494455999999987</v>
      </c>
    </row>
    <row r="10" spans="1:11" x14ac:dyDescent="0.55000000000000004">
      <c r="A10" s="12">
        <v>2018</v>
      </c>
      <c r="B10">
        <f>GDP・POP!C10*Intensity!B10/10^6</f>
        <v>3.4914290000000019</v>
      </c>
      <c r="C10">
        <f>GDP・POP!D10*Intensity!C10/10^6</f>
        <v>3.4914290000000019</v>
      </c>
      <c r="D10">
        <f>GDP・POP!G10*GDP・POP!C10*Intensity!D10/10^6</f>
        <v>2.9540929999999976</v>
      </c>
      <c r="E10">
        <f>GDP・POP!H10*GDP・POP!D10*Intensity!E10/10^6</f>
        <v>2.9540929999999976</v>
      </c>
      <c r="F10">
        <f>GDP・POP!C10*COMFLOOR!$B10*Intensity!F10/10^6</f>
        <v>2.1086090000000088</v>
      </c>
      <c r="G10">
        <f>GDP・POP!D10*COMFLOOR!$B10*Intensity!G10/10^6</f>
        <v>2.1086090000000088</v>
      </c>
      <c r="H10">
        <f>GDP・POP!G10*Intensity!H10/10^6</f>
        <v>1.7760959999999926</v>
      </c>
      <c r="I10">
        <f>GDP・POP!H10*Intensity!I10/10^6</f>
        <v>1.7760959999999926</v>
      </c>
      <c r="J10">
        <f t="shared" si="0"/>
        <v>10.330227000000001</v>
      </c>
      <c r="K10">
        <f t="shared" si="1"/>
        <v>10.330227000000001</v>
      </c>
    </row>
    <row r="11" spans="1:11" x14ac:dyDescent="0.55000000000000004">
      <c r="A11" s="12">
        <v>2019</v>
      </c>
      <c r="B11">
        <f>GDP・POP!C11*Intensity!B11/10^6</f>
        <v>3.3643169999999993</v>
      </c>
      <c r="C11">
        <f>GDP・POP!D11*Intensity!C11/10^6</f>
        <v>3.3643169999999993</v>
      </c>
      <c r="D11">
        <f>GDP・POP!G11*GDP・POP!C11*Intensity!D11/10^6</f>
        <v>2.8938350000000068</v>
      </c>
      <c r="E11">
        <f>GDP・POP!H11*GDP・POP!D11*Intensity!E11/10^6</f>
        <v>2.8938350000000068</v>
      </c>
      <c r="F11">
        <f>GDP・POP!C11*COMFLOOR!$B11*Intensity!F11/10^6</f>
        <v>2.0647980000000006</v>
      </c>
      <c r="G11">
        <f>GDP・POP!D11*COMFLOOR!$B11*Intensity!G11/10^6</f>
        <v>2.0647980000000006</v>
      </c>
      <c r="H11">
        <f>GDP・POP!G11*Intensity!H11/10^6</f>
        <v>1.7600590000000043</v>
      </c>
      <c r="I11">
        <f>GDP・POP!H11*Intensity!I11/10^6</f>
        <v>1.7600590000000043</v>
      </c>
      <c r="J11">
        <f t="shared" si="0"/>
        <v>10.083009000000009</v>
      </c>
      <c r="K11">
        <f t="shared" si="1"/>
        <v>10.083009000000009</v>
      </c>
    </row>
    <row r="12" spans="1:11" x14ac:dyDescent="0.55000000000000004">
      <c r="A12" s="12">
        <v>2020</v>
      </c>
      <c r="B12">
        <f>GDP・POP!C12*Intensity!B12/10^6</f>
        <v>3.1464160000000025</v>
      </c>
      <c r="C12">
        <f>GDP・POP!D12*Intensity!C12/10^6</f>
        <v>3.1464160000000025</v>
      </c>
      <c r="D12">
        <f>GDP・POP!G12*GDP・POP!C12*Intensity!D12/10^6</f>
        <v>2.6152399999999996</v>
      </c>
      <c r="E12">
        <f>GDP・POP!H12*GDP・POP!D12*Intensity!E12/10^6</f>
        <v>2.6152399999999996</v>
      </c>
      <c r="F12">
        <f>GDP・POP!C12*COMFLOOR!$B12*Intensity!F12/10^6</f>
        <v>1.9469699999999954</v>
      </c>
      <c r="G12">
        <f>GDP・POP!D12*COMFLOOR!$B12*Intensity!G12/10^6</f>
        <v>1.9469699999999954</v>
      </c>
      <c r="H12">
        <f>GDP・POP!G12*Intensity!H12/10^6</f>
        <v>1.8437559999999997</v>
      </c>
      <c r="I12">
        <f>GDP・POP!H12*Intensity!I12/10^6</f>
        <v>1.8437559999999997</v>
      </c>
      <c r="J12">
        <f t="shared" si="0"/>
        <v>9.5523819999999962</v>
      </c>
      <c r="K12">
        <f t="shared" si="1"/>
        <v>9.5523819999999962</v>
      </c>
    </row>
    <row r="13" spans="1:11" x14ac:dyDescent="0.55000000000000004">
      <c r="A13" s="12">
        <v>2021</v>
      </c>
      <c r="B13">
        <f>GDP・POP!C13*Intensity!B13/10^6</f>
        <v>3.1706145895369882</v>
      </c>
      <c r="C13">
        <f>GDP・POP!D13*Intensity!C13/10^6</f>
        <v>3.1706145895369882</v>
      </c>
      <c r="D13">
        <f>GDP・POP!G13*GDP・POP!C13*Intensity!D13/10^6</f>
        <v>2.6240918859815885</v>
      </c>
      <c r="E13">
        <f>GDP・POP!H13*GDP・POP!D13*Intensity!E13/10^6</f>
        <v>2.6240918859815885</v>
      </c>
      <c r="F13">
        <f>GDP・POP!C13*COMFLOOR!$B13*Intensity!F13/10^6</f>
        <v>1.9681125086267599</v>
      </c>
      <c r="G13">
        <f>GDP・POP!D13*COMFLOOR!$B13*Intensity!G13/10^6</f>
        <v>1.9681125086267599</v>
      </c>
      <c r="H13">
        <f>GDP・POP!G13*Intensity!H13/10^6</f>
        <v>1.8358771775441933</v>
      </c>
      <c r="I13">
        <f>GDP・POP!H13*Intensity!I13/10^6</f>
        <v>1.8358771775441933</v>
      </c>
      <c r="J13">
        <f t="shared" si="0"/>
        <v>9.5986961616895297</v>
      </c>
      <c r="K13">
        <f t="shared" si="1"/>
        <v>9.5986961616895297</v>
      </c>
    </row>
    <row r="14" spans="1:11" x14ac:dyDescent="0.55000000000000004">
      <c r="A14" s="12">
        <v>2022</v>
      </c>
      <c r="B14">
        <f>GDP・POP!C14*Intensity!B14/10^6</f>
        <v>3.1948131790739671</v>
      </c>
      <c r="C14">
        <f>GDP・POP!D14*Intensity!C14/10^6</f>
        <v>3.1948131790739671</v>
      </c>
      <c r="D14">
        <f>GDP・POP!G14*GDP・POP!C14*Intensity!D14/10^6</f>
        <v>2.6327718729734091</v>
      </c>
      <c r="E14">
        <f>GDP・POP!H14*GDP・POP!D14*Intensity!E14/10^6</f>
        <v>2.6327718729734091</v>
      </c>
      <c r="F14">
        <f>GDP・POP!C14*COMFLOOR!$B14*Intensity!F14/10^6</f>
        <v>1.9894532253565169</v>
      </c>
      <c r="G14">
        <f>GDP・POP!D14*COMFLOOR!$B14*Intensity!G14/10^6</f>
        <v>1.9894532253565169</v>
      </c>
      <c r="H14">
        <f>GDP・POP!G14*Intensity!H14/10^6</f>
        <v>1.8279983550883836</v>
      </c>
      <c r="I14">
        <f>GDP・POP!H14*Intensity!I14/10^6</f>
        <v>1.8279983550883836</v>
      </c>
      <c r="J14">
        <f t="shared" si="0"/>
        <v>9.6450366324922765</v>
      </c>
      <c r="K14">
        <f t="shared" si="1"/>
        <v>9.6450366324922765</v>
      </c>
    </row>
    <row r="15" spans="1:11" x14ac:dyDescent="0.55000000000000004">
      <c r="A15" s="12">
        <v>2023</v>
      </c>
      <c r="B15">
        <f>GDP・POP!C15*Intensity!B15/10^6</f>
        <v>3.2190117686109536</v>
      </c>
      <c r="C15">
        <f>GDP・POP!D15*Intensity!C15/10^6</f>
        <v>3.2190117686109536</v>
      </c>
      <c r="D15">
        <f>GDP・POP!G15*GDP・POP!C15*Intensity!D15/10^6</f>
        <v>2.641279960975476</v>
      </c>
      <c r="E15">
        <f>GDP・POP!H15*GDP・POP!D15*Intensity!E15/10^6</f>
        <v>2.641279960975476</v>
      </c>
      <c r="F15">
        <f>GDP・POP!C15*COMFLOOR!$B15*Intensity!F15/10^6</f>
        <v>2.0109973370645418</v>
      </c>
      <c r="G15">
        <f>GDP・POP!D15*COMFLOOR!$B15*Intensity!G15/10^6</f>
        <v>2.0109973370645418</v>
      </c>
      <c r="H15">
        <f>GDP・POP!G15*Intensity!H15/10^6</f>
        <v>1.8201195326325739</v>
      </c>
      <c r="I15">
        <f>GDP・POP!H15*Intensity!I15/10^6</f>
        <v>1.8201195326325739</v>
      </c>
      <c r="J15">
        <f t="shared" si="0"/>
        <v>9.6914085992835464</v>
      </c>
      <c r="K15">
        <f t="shared" si="1"/>
        <v>9.6914085992835464</v>
      </c>
    </row>
    <row r="16" spans="1:11" x14ac:dyDescent="0.55000000000000004">
      <c r="A16" s="12">
        <v>2024</v>
      </c>
      <c r="B16">
        <f>GDP・POP!C16*Intensity!B16/10^6</f>
        <v>3.243210358147933</v>
      </c>
      <c r="C16">
        <f>GDP・POP!D16*Intensity!C16/10^6</f>
        <v>3.243210358147933</v>
      </c>
      <c r="D16">
        <f>GDP・POP!G16*GDP・POP!C16*Intensity!D16/10^6</f>
        <v>2.6496161499877777</v>
      </c>
      <c r="E16">
        <f>GDP・POP!H16*GDP・POP!D16*Intensity!E16/10^6</f>
        <v>2.6496161499877777</v>
      </c>
      <c r="F16">
        <f>GDP・POP!C16*COMFLOOR!$B16*Intensity!F16/10^6</f>
        <v>2.0327501217315467</v>
      </c>
      <c r="G16">
        <f>GDP・POP!D16*COMFLOOR!$B16*Intensity!G16/10^6</f>
        <v>2.0327501217315467</v>
      </c>
      <c r="H16">
        <f>GDP・POP!G16*Intensity!H16/10^6</f>
        <v>1.8122407101767644</v>
      </c>
      <c r="I16">
        <f>GDP・POP!H16*Intensity!I16/10^6</f>
        <v>1.8122407101767644</v>
      </c>
      <c r="J16">
        <f t="shared" si="0"/>
        <v>9.7378173400440211</v>
      </c>
      <c r="K16">
        <f t="shared" si="1"/>
        <v>9.7378173400440211</v>
      </c>
    </row>
    <row r="17" spans="1:11" x14ac:dyDescent="0.55000000000000004">
      <c r="A17" s="12">
        <v>2025</v>
      </c>
      <c r="B17">
        <f>GDP・POP!C17*Intensity!B17/10^6</f>
        <v>3.2674089476849195</v>
      </c>
      <c r="C17">
        <f>GDP・POP!D17*Intensity!C17/10^6</f>
        <v>3.2674089476849195</v>
      </c>
      <c r="D17">
        <f>GDP・POP!G17*GDP・POP!C17*Intensity!D17/10^6</f>
        <v>2.6577804400103271</v>
      </c>
      <c r="E17">
        <f>GDP・POP!H17*GDP・POP!D17*Intensity!E17/10^6</f>
        <v>2.6577804400103271</v>
      </c>
      <c r="F17">
        <f>GDP・POP!C17*COMFLOOR!$B17*Intensity!F17/10^6</f>
        <v>2.0547169665034297</v>
      </c>
      <c r="G17">
        <f>GDP・POP!D17*COMFLOOR!$B17*Intensity!G17/10^6</f>
        <v>2.0547169665034297</v>
      </c>
      <c r="H17">
        <f>GDP・POP!G17*Intensity!H17/10^6</f>
        <v>1.8043618877209546</v>
      </c>
      <c r="I17">
        <f>GDP・POP!H17*Intensity!I17/10^6</f>
        <v>1.8043618877209546</v>
      </c>
      <c r="J17">
        <f t="shared" si="0"/>
        <v>9.7842682419196301</v>
      </c>
      <c r="K17">
        <f t="shared" si="1"/>
        <v>9.7842682419196301</v>
      </c>
    </row>
    <row r="18" spans="1:11" x14ac:dyDescent="0.55000000000000004">
      <c r="A18" s="12">
        <v>2026</v>
      </c>
      <c r="B18">
        <f>GDP・POP!C18*Intensity!B18/10^6</f>
        <v>3.2916075372218989</v>
      </c>
      <c r="C18">
        <f>GDP・POP!D18*Intensity!C18/10^6</f>
        <v>3.2916075372218989</v>
      </c>
      <c r="D18">
        <f>GDP・POP!G18*GDP・POP!C18*Intensity!D18/10^6</f>
        <v>2.6657728310431161</v>
      </c>
      <c r="E18">
        <f>GDP・POP!H18*GDP・POP!D18*Intensity!E18/10^6</f>
        <v>2.6657728310431161</v>
      </c>
      <c r="F18">
        <f>GDP・POP!C18*COMFLOOR!$B18*Intensity!F18/10^6</f>
        <v>2.0730584986184346</v>
      </c>
      <c r="G18">
        <f>GDP・POP!D18*COMFLOOR!$B18*Intensity!G18/10^6</f>
        <v>2.0730584986184346</v>
      </c>
      <c r="H18">
        <f>GDP・POP!G18*Intensity!H18/10^6</f>
        <v>1.7964830652651484</v>
      </c>
      <c r="I18">
        <f>GDP・POP!H18*Intensity!I18/10^6</f>
        <v>1.7964830652651484</v>
      </c>
      <c r="J18">
        <f t="shared" si="0"/>
        <v>9.8269219321485988</v>
      </c>
      <c r="K18">
        <f t="shared" si="1"/>
        <v>9.8269219321485988</v>
      </c>
    </row>
    <row r="19" spans="1:11" x14ac:dyDescent="0.55000000000000004">
      <c r="A19" s="12">
        <v>2027</v>
      </c>
      <c r="B19">
        <f>GDP・POP!C19*Intensity!B19/10^6</f>
        <v>3.315806126758885</v>
      </c>
      <c r="C19">
        <f>GDP・POP!D19*Intensity!C19/10^6</f>
        <v>3.315806126758885</v>
      </c>
      <c r="D19">
        <f>GDP・POP!G19*GDP・POP!C19*Intensity!D19/10^6</f>
        <v>2.6735933230861471</v>
      </c>
      <c r="E19">
        <f>GDP・POP!H19*GDP・POP!D19*Intensity!E19/10^6</f>
        <v>2.6735933230861471</v>
      </c>
      <c r="F19">
        <f>GDP・POP!C19*COMFLOOR!$B19*Intensity!F19/10^6</f>
        <v>2.0915658860700019</v>
      </c>
      <c r="G19">
        <f>GDP・POP!D19*COMFLOOR!$B19*Intensity!G19/10^6</f>
        <v>2.0915658860700019</v>
      </c>
      <c r="H19">
        <f>GDP・POP!G19*Intensity!H19/10^6</f>
        <v>1.7886042428093387</v>
      </c>
      <c r="I19">
        <f>GDP・POP!H19*Intensity!I19/10^6</f>
        <v>1.7886042428093387</v>
      </c>
      <c r="J19">
        <f t="shared" si="0"/>
        <v>9.8695695787243718</v>
      </c>
      <c r="K19">
        <f t="shared" si="1"/>
        <v>9.8695695787243718</v>
      </c>
    </row>
    <row r="20" spans="1:11" x14ac:dyDescent="0.55000000000000004">
      <c r="A20" s="12">
        <v>2028</v>
      </c>
      <c r="B20">
        <f>GDP・POP!C20*Intensity!B20/10^6</f>
        <v>3.3400047162958644</v>
      </c>
      <c r="C20">
        <f>GDP・POP!D20*Intensity!C20/10^6</f>
        <v>3.3400047162958644</v>
      </c>
      <c r="D20">
        <f>GDP・POP!G20*GDP・POP!C20*Intensity!D20/10^6</f>
        <v>2.6812419161394132</v>
      </c>
      <c r="E20">
        <f>GDP・POP!H20*GDP・POP!D20*Intensity!E20/10^6</f>
        <v>2.6812419161394132</v>
      </c>
      <c r="F20">
        <f>GDP・POP!C20*COMFLOOR!$B20*Intensity!F20/10^6</f>
        <v>2.1102440223361905</v>
      </c>
      <c r="G20">
        <f>GDP・POP!D20*COMFLOOR!$B20*Intensity!G20/10^6</f>
        <v>2.1102440223361905</v>
      </c>
      <c r="H20">
        <f>GDP・POP!G20*Intensity!H20/10^6</f>
        <v>1.780725420353529</v>
      </c>
      <c r="I20">
        <f>GDP・POP!H20*Intensity!I20/10^6</f>
        <v>1.780725420353529</v>
      </c>
      <c r="J20">
        <f t="shared" si="0"/>
        <v>9.9122160751249968</v>
      </c>
      <c r="K20">
        <f t="shared" si="1"/>
        <v>9.9122160751249968</v>
      </c>
    </row>
    <row r="21" spans="1:11" x14ac:dyDescent="0.55000000000000004">
      <c r="A21" s="12">
        <v>2029</v>
      </c>
      <c r="B21">
        <f>GDP・POP!C21*Intensity!B21/10^6</f>
        <v>3.3642033058328438</v>
      </c>
      <c r="C21">
        <f>GDP・POP!D21*Intensity!C21/10^6</f>
        <v>3.3642033058328438</v>
      </c>
      <c r="D21">
        <f>GDP・POP!G21*GDP・POP!C21*Intensity!D21/10^6</f>
        <v>2.6887186102029208</v>
      </c>
      <c r="E21">
        <f>GDP・POP!H21*GDP・POP!D21*Intensity!E21/10^6</f>
        <v>2.6887186102029208</v>
      </c>
      <c r="F21">
        <f>GDP・POP!C21*COMFLOOR!$B21*Intensity!F21/10^6</f>
        <v>2.1290978416752018</v>
      </c>
      <c r="G21">
        <f>GDP・POP!D21*COMFLOOR!$B21*Intensity!G21/10^6</f>
        <v>2.1290978416752018</v>
      </c>
      <c r="H21">
        <f>GDP・POP!G21*Intensity!H21/10^6</f>
        <v>1.7728465978977193</v>
      </c>
      <c r="I21">
        <f>GDP・POP!H21*Intensity!I21/10^6</f>
        <v>1.7728465978977193</v>
      </c>
      <c r="J21">
        <f t="shared" si="0"/>
        <v>9.9548663556086865</v>
      </c>
      <c r="K21">
        <f t="shared" si="1"/>
        <v>9.9548663556086865</v>
      </c>
    </row>
    <row r="22" spans="1:11" x14ac:dyDescent="0.55000000000000004">
      <c r="A22" s="12">
        <v>2030</v>
      </c>
      <c r="B22">
        <f>GDP・POP!C22*Intensity!B22/10^6</f>
        <v>3.3884018953698303</v>
      </c>
      <c r="C22">
        <f>GDP・POP!D22*Intensity!C22/10^6</f>
        <v>3.3884018953698303</v>
      </c>
      <c r="D22">
        <f>GDP・POP!G22*GDP・POP!C22*Intensity!D22/10^6</f>
        <v>2.6960234052766743</v>
      </c>
      <c r="E22">
        <f>GDP・POP!H22*GDP・POP!D22*Intensity!E22/10^6</f>
        <v>2.6960234052766743</v>
      </c>
      <c r="F22">
        <f>GDP・POP!C22*COMFLOOR!$B22*Intensity!F22/10^6</f>
        <v>2.1481323882709162</v>
      </c>
      <c r="G22">
        <f>GDP・POP!D22*COMFLOOR!$B22*Intensity!G22/10^6</f>
        <v>2.1481323882709162</v>
      </c>
      <c r="H22">
        <f>GDP・POP!G22*Intensity!H22/10^6</f>
        <v>1.7649677754419097</v>
      </c>
      <c r="I22">
        <f>GDP・POP!H22*Intensity!I22/10^6</f>
        <v>1.7649677754419097</v>
      </c>
      <c r="J22">
        <f t="shared" si="0"/>
        <v>9.997525464359331</v>
      </c>
      <c r="K22">
        <f t="shared" si="1"/>
        <v>9.997525464359331</v>
      </c>
    </row>
    <row r="23" spans="1:11" x14ac:dyDescent="0.55000000000000004">
      <c r="A23" s="12">
        <v>2031</v>
      </c>
      <c r="B23">
        <f>GDP・POP!C23*Intensity!B23/10^6</f>
        <v>3.4126004849068092</v>
      </c>
      <c r="C23">
        <f>GDP・POP!D23*Intensity!C23/10^6</f>
        <v>3.4126004849068092</v>
      </c>
      <c r="D23">
        <f>GDP・POP!G23*GDP・POP!C23*Intensity!D23/10^6</f>
        <v>2.7031563013606688</v>
      </c>
      <c r="E23">
        <f>GDP・POP!H23*GDP・POP!D23*Intensity!E23/10^6</f>
        <v>2.7031563013606688</v>
      </c>
      <c r="F23">
        <f>GDP・POP!C23*COMFLOOR!$B23*Intensity!F23/10^6</f>
        <v>2.1611436835025279</v>
      </c>
      <c r="G23">
        <f>GDP・POP!D23*COMFLOOR!$B23*Intensity!G23/10^6</f>
        <v>2.1611436835025279</v>
      </c>
      <c r="H23">
        <f>GDP・POP!G23*Intensity!H23/10^6</f>
        <v>1.7570889529861036</v>
      </c>
      <c r="I23">
        <f>GDP・POP!H23*Intensity!I23/10^6</f>
        <v>1.7570889529861036</v>
      </c>
      <c r="J23">
        <f t="shared" si="0"/>
        <v>10.033989422756109</v>
      </c>
      <c r="K23">
        <f t="shared" si="1"/>
        <v>10.033989422756109</v>
      </c>
    </row>
    <row r="24" spans="1:11" x14ac:dyDescent="0.55000000000000004">
      <c r="A24" s="12">
        <v>2032</v>
      </c>
      <c r="B24">
        <f>GDP・POP!C24*Intensity!B24/10^6</f>
        <v>3.4367990744437957</v>
      </c>
      <c r="C24">
        <f>GDP・POP!D24*Intensity!C24/10^6</f>
        <v>3.4367990744437957</v>
      </c>
      <c r="D24">
        <f>GDP・POP!G24*GDP・POP!C24*Intensity!D24/10^6</f>
        <v>2.7101172984549047</v>
      </c>
      <c r="E24">
        <f>GDP・POP!H24*GDP・POP!D24*Intensity!E24/10^6</f>
        <v>2.7101172984549047</v>
      </c>
      <c r="F24">
        <f>GDP・POP!C24*COMFLOOR!$B24*Intensity!F24/10^6</f>
        <v>2.1742511977558014</v>
      </c>
      <c r="G24">
        <f>GDP・POP!D24*COMFLOOR!$B24*Intensity!G24/10^6</f>
        <v>2.1742511977558014</v>
      </c>
      <c r="H24">
        <f>GDP・POP!G24*Intensity!H24/10^6</f>
        <v>1.7492101305302938</v>
      </c>
      <c r="I24">
        <f>GDP・POP!H24*Intensity!I24/10^6</f>
        <v>1.7492101305302938</v>
      </c>
      <c r="J24">
        <f t="shared" si="0"/>
        <v>10.070377701184796</v>
      </c>
      <c r="K24">
        <f t="shared" si="1"/>
        <v>10.070377701184796</v>
      </c>
    </row>
    <row r="25" spans="1:11" x14ac:dyDescent="0.55000000000000004">
      <c r="A25" s="12">
        <v>2033</v>
      </c>
      <c r="B25">
        <f>GDP・POP!C25*Intensity!B25/10^6</f>
        <v>3.4609976639807751</v>
      </c>
      <c r="C25">
        <f>GDP・POP!D25*Intensity!C25/10^6</f>
        <v>3.4609976639807751</v>
      </c>
      <c r="D25">
        <f>GDP・POP!G25*GDP・POP!C25*Intensity!D25/10^6</f>
        <v>2.7169063965593754</v>
      </c>
      <c r="E25">
        <f>GDP・POP!H25*GDP・POP!D25*Intensity!E25/10^6</f>
        <v>2.7169063965593754</v>
      </c>
      <c r="F25">
        <f>GDP・POP!C25*COMFLOOR!$B25*Intensity!F25/10^6</f>
        <v>2.1874586813061732</v>
      </c>
      <c r="G25">
        <f>GDP・POP!D25*COMFLOOR!$B25*Intensity!G25/10^6</f>
        <v>2.1874586813061732</v>
      </c>
      <c r="H25">
        <f>GDP・POP!G25*Intensity!H25/10^6</f>
        <v>1.7413313080744841</v>
      </c>
      <c r="I25">
        <f>GDP・POP!H25*Intensity!I25/10^6</f>
        <v>1.7413313080744841</v>
      </c>
      <c r="J25">
        <f t="shared" si="0"/>
        <v>10.106694049920808</v>
      </c>
      <c r="K25">
        <f t="shared" si="1"/>
        <v>10.106694049920808</v>
      </c>
    </row>
    <row r="26" spans="1:11" x14ac:dyDescent="0.55000000000000004">
      <c r="A26" s="12">
        <v>2034</v>
      </c>
      <c r="B26">
        <f>GDP・POP!C26*Intensity!B26/10^6</f>
        <v>3.4851962535177616</v>
      </c>
      <c r="C26">
        <f>GDP・POP!D26*Intensity!C26/10^6</f>
        <v>3.4851962535177616</v>
      </c>
      <c r="D26">
        <f>GDP・POP!G26*GDP・POP!C26*Intensity!D26/10^6</f>
        <v>2.7235235956740937</v>
      </c>
      <c r="E26">
        <f>GDP・POP!H26*GDP・POP!D26*Intensity!E26/10^6</f>
        <v>2.7235235956740937</v>
      </c>
      <c r="F26">
        <f>GDP・POP!C26*COMFLOOR!$B26*Intensity!F26/10^6</f>
        <v>2.2007699360383479</v>
      </c>
      <c r="G26">
        <f>GDP・POP!D26*COMFLOOR!$B26*Intensity!G26/10^6</f>
        <v>2.2007699360383479</v>
      </c>
      <c r="H26">
        <f>GDP・POP!G26*Intensity!H26/10^6</f>
        <v>1.7334524856186744</v>
      </c>
      <c r="I26">
        <f>GDP・POP!H26*Intensity!I26/10^6</f>
        <v>1.7334524856186744</v>
      </c>
      <c r="J26">
        <f t="shared" si="0"/>
        <v>10.142942270848877</v>
      </c>
      <c r="K26">
        <f t="shared" si="1"/>
        <v>10.142942270848877</v>
      </c>
    </row>
    <row r="27" spans="1:11" x14ac:dyDescent="0.55000000000000004">
      <c r="A27" s="12">
        <v>2035</v>
      </c>
      <c r="B27">
        <f>GDP・POP!C27*Intensity!B27/10^6</f>
        <v>3.5093948430547406</v>
      </c>
      <c r="C27">
        <f>GDP・POP!D27*Intensity!C27/10^6</f>
        <v>3.5093948430547406</v>
      </c>
      <c r="D27">
        <f>GDP・POP!G27*GDP・POP!C27*Intensity!D27/10^6</f>
        <v>2.7299688957990464</v>
      </c>
      <c r="E27">
        <f>GDP・POP!H27*GDP・POP!D27*Intensity!E27/10^6</f>
        <v>2.7299688957990464</v>
      </c>
      <c r="F27">
        <f>GDP・POP!C27*COMFLOOR!$B27*Intensity!F27/10^6</f>
        <v>2.2141887798840747</v>
      </c>
      <c r="G27">
        <f>GDP・POP!D27*COMFLOOR!$B27*Intensity!G27/10^6</f>
        <v>2.2141887798840747</v>
      </c>
      <c r="H27">
        <f>GDP・POP!G27*Intensity!H27/10^6</f>
        <v>1.7255736631628646</v>
      </c>
      <c r="I27">
        <f>GDP・POP!H27*Intensity!I27/10^6</f>
        <v>1.7255736631628646</v>
      </c>
      <c r="J27">
        <f t="shared" si="0"/>
        <v>10.179126181900726</v>
      </c>
      <c r="K27">
        <f t="shared" si="1"/>
        <v>10.179126181900726</v>
      </c>
    </row>
    <row r="28" spans="1:11" x14ac:dyDescent="0.55000000000000004">
      <c r="A28" s="12">
        <v>2036</v>
      </c>
      <c r="B28">
        <f>GDP・POP!C28*Intensity!B28/10^6</f>
        <v>3.5335934325917275</v>
      </c>
      <c r="C28">
        <f>GDP・POP!D28*Intensity!C28/10^6</f>
        <v>3.5335934325917275</v>
      </c>
      <c r="D28">
        <f>GDP・POP!G28*GDP・POP!C28*Intensity!D28/10^6</f>
        <v>2.7362422969342517</v>
      </c>
      <c r="E28">
        <f>GDP・POP!H28*GDP・POP!D28*Intensity!E28/10^6</f>
        <v>2.7362422969342517</v>
      </c>
      <c r="F28">
        <f>GDP・POP!C28*COMFLOOR!$B28*Intensity!F28/10^6</f>
        <v>2.2224289157383623</v>
      </c>
      <c r="G28">
        <f>GDP・POP!D28*COMFLOOR!$B28*Intensity!G28/10^6</f>
        <v>2.2224289157383623</v>
      </c>
      <c r="H28">
        <f>GDP・POP!G28*Intensity!H28/10^6</f>
        <v>1.7176948407070585</v>
      </c>
      <c r="I28">
        <f>GDP・POP!H28*Intensity!I28/10^6</f>
        <v>1.7176948407070585</v>
      </c>
      <c r="J28">
        <f t="shared" si="0"/>
        <v>10.2099594859714</v>
      </c>
      <c r="K28">
        <f t="shared" si="1"/>
        <v>10.2099594859714</v>
      </c>
    </row>
    <row r="29" spans="1:11" x14ac:dyDescent="0.55000000000000004">
      <c r="A29" s="12">
        <v>2037</v>
      </c>
      <c r="B29">
        <f>GDP・POP!C29*Intensity!B29/10^6</f>
        <v>3.5577920221287065</v>
      </c>
      <c r="C29">
        <f>GDP・POP!D29*Intensity!C29/10^6</f>
        <v>3.5577920221287065</v>
      </c>
      <c r="D29">
        <f>GDP・POP!G29*GDP・POP!C29*Intensity!D29/10^6</f>
        <v>2.7423437990796868</v>
      </c>
      <c r="E29">
        <f>GDP・POP!H29*GDP・POP!D29*Intensity!E29/10^6</f>
        <v>2.7423437990796868</v>
      </c>
      <c r="F29">
        <f>GDP・POP!C29*COMFLOOR!$B29*Intensity!F29/10^6</f>
        <v>2.230758431461604</v>
      </c>
      <c r="G29">
        <f>GDP・POP!D29*COMFLOOR!$B29*Intensity!G29/10^6</f>
        <v>2.230758431461604</v>
      </c>
      <c r="H29">
        <f>GDP・POP!G29*Intensity!H29/10^6</f>
        <v>1.709816018251249</v>
      </c>
      <c r="I29">
        <f>GDP・POP!H29*Intensity!I29/10^6</f>
        <v>1.709816018251249</v>
      </c>
      <c r="J29">
        <f t="shared" si="0"/>
        <v>10.240710270921246</v>
      </c>
      <c r="K29">
        <f t="shared" si="1"/>
        <v>10.240710270921246</v>
      </c>
    </row>
    <row r="30" spans="1:11" x14ac:dyDescent="0.55000000000000004">
      <c r="A30" s="12">
        <v>2038</v>
      </c>
      <c r="B30">
        <f>GDP・POP!C30*Intensity!B30/10^6</f>
        <v>3.5819906116656854</v>
      </c>
      <c r="C30">
        <f>GDP・POP!D30*Intensity!C30/10^6</f>
        <v>3.5819906116656854</v>
      </c>
      <c r="D30">
        <f>GDP・POP!G30*GDP・POP!C30*Intensity!D30/10^6</f>
        <v>2.7482734022353625</v>
      </c>
      <c r="E30">
        <f>GDP・POP!H30*GDP・POP!D30*Intensity!E30/10^6</f>
        <v>2.7482734022353625</v>
      </c>
      <c r="F30">
        <f>GDP・POP!C30*COMFLOOR!$B30*Intensity!F30/10^6</f>
        <v>2.2391809494986106</v>
      </c>
      <c r="G30">
        <f>GDP・POP!D30*COMFLOOR!$B30*Intensity!G30/10^6</f>
        <v>2.2391809494986106</v>
      </c>
      <c r="H30">
        <f>GDP・POP!G30*Intensity!H30/10^6</f>
        <v>1.7019371957954392</v>
      </c>
      <c r="I30">
        <f>GDP・POP!H30*Intensity!I30/10^6</f>
        <v>1.7019371957954392</v>
      </c>
      <c r="J30">
        <f t="shared" si="0"/>
        <v>10.271382159195097</v>
      </c>
      <c r="K30">
        <f t="shared" si="1"/>
        <v>10.271382159195097</v>
      </c>
    </row>
    <row r="31" spans="1:11" x14ac:dyDescent="0.55000000000000004">
      <c r="A31" s="12">
        <v>2039</v>
      </c>
      <c r="B31">
        <f>GDP・POP!C31*Intensity!B31/10^6</f>
        <v>3.6061892012026724</v>
      </c>
      <c r="C31">
        <f>GDP・POP!D31*Intensity!C31/10^6</f>
        <v>3.6061892012026724</v>
      </c>
      <c r="D31">
        <f>GDP・POP!G31*GDP・POP!C31*Intensity!D31/10^6</f>
        <v>2.7540311064012855</v>
      </c>
      <c r="E31">
        <f>GDP・POP!H31*GDP・POP!D31*Intensity!E31/10^6</f>
        <v>2.7540311064012855</v>
      </c>
      <c r="F31">
        <f>GDP・POP!C31*COMFLOOR!$B31*Intensity!F31/10^6</f>
        <v>2.247700168447929</v>
      </c>
      <c r="G31">
        <f>GDP・POP!D31*COMFLOOR!$B31*Intensity!G31/10^6</f>
        <v>2.247700168447929</v>
      </c>
      <c r="H31">
        <f>GDP・POP!G31*Intensity!H31/10^6</f>
        <v>1.6940583733396295</v>
      </c>
      <c r="I31">
        <f>GDP・POP!H31*Intensity!I31/10^6</f>
        <v>1.6940583733396295</v>
      </c>
      <c r="J31">
        <f t="shared" si="0"/>
        <v>10.301978849391517</v>
      </c>
      <c r="K31">
        <f t="shared" si="1"/>
        <v>10.301978849391517</v>
      </c>
    </row>
    <row r="32" spans="1:11" x14ac:dyDescent="0.55000000000000004">
      <c r="A32" s="12">
        <v>2040</v>
      </c>
      <c r="B32">
        <f>GDP・POP!C32*Intensity!B32/10^6</f>
        <v>3.6303877907396513</v>
      </c>
      <c r="C32">
        <f>GDP・POP!D32*Intensity!C32/10^6</f>
        <v>3.6303877907396513</v>
      </c>
      <c r="D32">
        <f>GDP・POP!G32*GDP・POP!C32*Intensity!D32/10^6</f>
        <v>2.7596169115774436</v>
      </c>
      <c r="E32">
        <f>GDP・POP!H32*GDP・POP!D32*Intensity!E32/10^6</f>
        <v>2.7596169115774436</v>
      </c>
      <c r="F32">
        <f>GDP・POP!C32*COMFLOOR!$B32*Intensity!F32/10^6</f>
        <v>2.2563197318414345</v>
      </c>
      <c r="G32">
        <f>GDP・POP!D32*COMFLOOR!$B32*Intensity!G32/10^6</f>
        <v>2.2563197318414345</v>
      </c>
      <c r="H32">
        <f>GDP・POP!G32*Intensity!H32/10^6</f>
        <v>1.6861795508838198</v>
      </c>
      <c r="I32">
        <f>GDP・POP!H32*Intensity!I32/10^6</f>
        <v>1.6861795508838198</v>
      </c>
      <c r="J32">
        <f t="shared" si="0"/>
        <v>10.332503985042349</v>
      </c>
      <c r="K32">
        <f t="shared" si="1"/>
        <v>10.332503985042349</v>
      </c>
    </row>
    <row r="33" spans="1:11" x14ac:dyDescent="0.55000000000000004">
      <c r="A33" s="12">
        <v>2041</v>
      </c>
      <c r="B33">
        <f>GDP・POP!C33*Intensity!B33/10^6</f>
        <v>3.6545863802766383</v>
      </c>
      <c r="C33">
        <f>GDP・POP!D33*Intensity!C33/10^6</f>
        <v>3.6545863802766383</v>
      </c>
      <c r="D33">
        <f>GDP・POP!G33*GDP・POP!C33*Intensity!D33/10^6</f>
        <v>2.7650308177638538</v>
      </c>
      <c r="E33">
        <f>GDP・POP!H33*GDP・POP!D33*Intensity!E33/10^6</f>
        <v>2.7650308177638538</v>
      </c>
      <c r="F33">
        <f>GDP・POP!C33*COMFLOOR!$B33*Intensity!F33/10^6</f>
        <v>2.2706653585783023</v>
      </c>
      <c r="G33">
        <f>GDP・POP!D33*COMFLOOR!$B33*Intensity!G33/10^6</f>
        <v>2.2706653585783023</v>
      </c>
      <c r="H33">
        <f>GDP・POP!G33*Intensity!H33/10^6</f>
        <v>1.6783007284280136</v>
      </c>
      <c r="I33">
        <f>GDP・POP!H33*Intensity!I33/10^6</f>
        <v>1.6783007284280136</v>
      </c>
      <c r="J33">
        <f t="shared" si="0"/>
        <v>10.368583285046807</v>
      </c>
      <c r="K33">
        <f t="shared" si="1"/>
        <v>10.368583285046807</v>
      </c>
    </row>
    <row r="34" spans="1:11" x14ac:dyDescent="0.55000000000000004">
      <c r="A34" s="12">
        <v>2042</v>
      </c>
      <c r="B34">
        <f>GDP・POP!C34*Intensity!B34/10^6</f>
        <v>3.6787849698136168</v>
      </c>
      <c r="C34">
        <f>GDP・POP!D34*Intensity!C34/10^6</f>
        <v>3.6787849698136168</v>
      </c>
      <c r="D34">
        <f>GDP・POP!G34*GDP・POP!C34*Intensity!D34/10^6</f>
        <v>2.770272824960494</v>
      </c>
      <c r="E34">
        <f>GDP・POP!H34*GDP・POP!D34*Intensity!E34/10^6</f>
        <v>2.770272824960494</v>
      </c>
      <c r="F34">
        <f>GDP・POP!C34*COMFLOOR!$B34*Intensity!F34/10^6</f>
        <v>2.2850984838357404</v>
      </c>
      <c r="G34">
        <f>GDP・POP!D34*COMFLOOR!$B34*Intensity!G34/10^6</f>
        <v>2.2850984838357404</v>
      </c>
      <c r="H34">
        <f>GDP・POP!G34*Intensity!H34/10^6</f>
        <v>1.6704219059722039</v>
      </c>
      <c r="I34">
        <f>GDP・POP!H34*Intensity!I34/10^6</f>
        <v>1.6704219059722039</v>
      </c>
      <c r="J34">
        <f t="shared" si="0"/>
        <v>10.404578184582055</v>
      </c>
      <c r="K34">
        <f t="shared" si="1"/>
        <v>10.404578184582055</v>
      </c>
    </row>
    <row r="35" spans="1:11" x14ac:dyDescent="0.55000000000000004">
      <c r="A35" s="12">
        <v>2043</v>
      </c>
      <c r="B35">
        <f>GDP・POP!C35*Intensity!B35/10^6</f>
        <v>3.7029835593506037</v>
      </c>
      <c r="C35">
        <f>GDP・POP!D35*Intensity!C35/10^6</f>
        <v>3.7029835593506037</v>
      </c>
      <c r="D35">
        <f>GDP・POP!G35*GDP・POP!C35*Intensity!D35/10^6</f>
        <v>2.7753429331673809</v>
      </c>
      <c r="E35">
        <f>GDP・POP!H35*GDP・POP!D35*Intensity!E35/10^6</f>
        <v>2.7753429331673809</v>
      </c>
      <c r="F35">
        <f>GDP・POP!C35*COMFLOOR!$B35*Intensity!F35/10^6</f>
        <v>2.2996219092188199</v>
      </c>
      <c r="G35">
        <f>GDP・POP!D35*COMFLOOR!$B35*Intensity!G35/10^6</f>
        <v>2.2996219092188199</v>
      </c>
      <c r="H35">
        <f>GDP・POP!G35*Intensity!H35/10^6</f>
        <v>1.6625430835163943</v>
      </c>
      <c r="I35">
        <f>GDP・POP!H35*Intensity!I35/10^6</f>
        <v>1.6625430835163943</v>
      </c>
      <c r="J35">
        <f t="shared" si="0"/>
        <v>10.440491485253199</v>
      </c>
      <c r="K35">
        <f t="shared" si="1"/>
        <v>10.440491485253199</v>
      </c>
    </row>
    <row r="36" spans="1:11" x14ac:dyDescent="0.55000000000000004">
      <c r="A36" s="12">
        <v>2044</v>
      </c>
      <c r="B36">
        <f>GDP・POP!C36*Intensity!B36/10^6</f>
        <v>3.7271821488875831</v>
      </c>
      <c r="C36">
        <f>GDP・POP!D36*Intensity!C36/10^6</f>
        <v>3.7271821488875831</v>
      </c>
      <c r="D36">
        <f>GDP・POP!G36*GDP・POP!C36*Intensity!D36/10^6</f>
        <v>2.7802411423845026</v>
      </c>
      <c r="E36">
        <f>GDP・POP!H36*GDP・POP!D36*Intensity!E36/10^6</f>
        <v>2.7802411423845026</v>
      </c>
      <c r="F36">
        <f>GDP・POP!C36*COMFLOOR!$B36*Intensity!F36/10^6</f>
        <v>2.3142384670194445</v>
      </c>
      <c r="G36">
        <f>GDP・POP!D36*COMFLOOR!$B36*Intensity!G36/10^6</f>
        <v>2.3142384670194445</v>
      </c>
      <c r="H36">
        <f>GDP・POP!G36*Intensity!H36/10^6</f>
        <v>1.6546642610605846</v>
      </c>
      <c r="I36">
        <f>GDP・POP!H36*Intensity!I36/10^6</f>
        <v>1.6546642610605846</v>
      </c>
      <c r="J36">
        <f t="shared" si="0"/>
        <v>10.476326019352115</v>
      </c>
      <c r="K36">
        <f t="shared" si="1"/>
        <v>10.476326019352115</v>
      </c>
    </row>
    <row r="37" spans="1:11" x14ac:dyDescent="0.55000000000000004">
      <c r="A37" s="12">
        <v>2045</v>
      </c>
      <c r="B37">
        <f>GDP・POP!C37*Intensity!B37/10^6</f>
        <v>3.7513807384245692</v>
      </c>
      <c r="C37">
        <f>GDP・POP!D37*Intensity!C37/10^6</f>
        <v>3.7513807384245692</v>
      </c>
      <c r="D37">
        <f>GDP・POP!G37*GDP・POP!C37*Intensity!D37/10^6</f>
        <v>2.7849674526118711</v>
      </c>
      <c r="E37">
        <f>GDP・POP!H37*GDP・POP!D37*Intensity!E37/10^6</f>
        <v>2.7849674526118711</v>
      </c>
      <c r="F37">
        <f>GDP・POP!C37*COMFLOOR!$B37*Intensity!F37/10^6</f>
        <v>2.3289510112008012</v>
      </c>
      <c r="G37">
        <f>GDP・POP!D37*COMFLOOR!$B37*Intensity!G37/10^6</f>
        <v>2.3289510112008012</v>
      </c>
      <c r="H37">
        <f>GDP・POP!G37*Intensity!H37/10^6</f>
        <v>1.6467854386047749</v>
      </c>
      <c r="I37">
        <f>GDP・POP!H37*Intensity!I37/10^6</f>
        <v>1.6467854386047749</v>
      </c>
      <c r="J37">
        <f t="shared" si="0"/>
        <v>10.512084640842017</v>
      </c>
      <c r="K37">
        <f t="shared" si="1"/>
        <v>10.512084640842017</v>
      </c>
    </row>
    <row r="38" spans="1:11" x14ac:dyDescent="0.55000000000000004">
      <c r="A38" s="12">
        <v>2046</v>
      </c>
      <c r="B38">
        <f>GDP・POP!C38*Intensity!B38/10^6</f>
        <v>3.7755793279615486</v>
      </c>
      <c r="C38">
        <f>GDP・POP!D38*Intensity!C38/10^6</f>
        <v>3.7755793279615486</v>
      </c>
      <c r="D38">
        <f>GDP・POP!G38*GDP・POP!C38*Intensity!D38/10^6</f>
        <v>2.789521863849481</v>
      </c>
      <c r="E38">
        <f>GDP・POP!H38*GDP・POP!D38*Intensity!E38/10^6</f>
        <v>2.789521863849481</v>
      </c>
      <c r="F38">
        <f>GDP・POP!C38*COMFLOOR!$B38*Intensity!F38/10^6</f>
        <v>2.3423026225768262</v>
      </c>
      <c r="G38">
        <f>GDP・POP!D38*COMFLOOR!$B38*Intensity!G38/10^6</f>
        <v>2.3423026225768262</v>
      </c>
      <c r="H38">
        <f>GDP・POP!G38*Intensity!H38/10^6</f>
        <v>1.6389066161489687</v>
      </c>
      <c r="I38">
        <f>GDP・POP!H38*Intensity!I38/10^6</f>
        <v>1.6389066161489687</v>
      </c>
      <c r="J38">
        <f t="shared" si="0"/>
        <v>10.546310430536824</v>
      </c>
      <c r="K38">
        <f t="shared" si="1"/>
        <v>10.546310430536824</v>
      </c>
    </row>
    <row r="39" spans="1:11" x14ac:dyDescent="0.55000000000000004">
      <c r="A39" s="12">
        <v>2047</v>
      </c>
      <c r="B39">
        <f>GDP・POP!C39*Intensity!B39/10^6</f>
        <v>3.7997779174985351</v>
      </c>
      <c r="C39">
        <f>GDP・POP!D39*Intensity!C39/10^6</f>
        <v>3.7997779174985351</v>
      </c>
      <c r="D39">
        <f>GDP・POP!G39*GDP・POP!C39*Intensity!D39/10^6</f>
        <v>2.7939043760973319</v>
      </c>
      <c r="E39">
        <f>GDP・POP!H39*GDP・POP!D39*Intensity!E39/10^6</f>
        <v>2.7939043760973319</v>
      </c>
      <c r="F39">
        <f>GDP・POP!C39*COMFLOOR!$B39*Intensity!F39/10^6</f>
        <v>2.3557454955272443</v>
      </c>
      <c r="G39">
        <f>GDP・POP!D39*COMFLOOR!$B39*Intensity!G39/10^6</f>
        <v>2.3557454955272443</v>
      </c>
      <c r="H39">
        <f>GDP・POP!G39*Intensity!H39/10^6</f>
        <v>1.631027793693159</v>
      </c>
      <c r="I39">
        <f>GDP・POP!H39*Intensity!I39/10^6</f>
        <v>1.631027793693159</v>
      </c>
      <c r="J39">
        <f t="shared" si="0"/>
        <v>10.580455582816271</v>
      </c>
      <c r="K39">
        <f t="shared" si="1"/>
        <v>10.580455582816271</v>
      </c>
    </row>
    <row r="40" spans="1:11" x14ac:dyDescent="0.55000000000000004">
      <c r="A40" s="12">
        <v>2048</v>
      </c>
      <c r="B40">
        <f>GDP・POP!C40*Intensity!B40/10^6</f>
        <v>3.8239765070355145</v>
      </c>
      <c r="C40">
        <f>GDP・POP!D40*Intensity!C40/10^6</f>
        <v>3.8239765070355145</v>
      </c>
      <c r="D40">
        <f>GDP・POP!G40*GDP・POP!C40*Intensity!D40/10^6</f>
        <v>2.798114989355418</v>
      </c>
      <c r="E40">
        <f>GDP・POP!H40*GDP・POP!D40*Intensity!E40/10^6</f>
        <v>2.798114989355418</v>
      </c>
      <c r="F40">
        <f>GDP・POP!C40*COMFLOOR!$B40*Intensity!F40/10^6</f>
        <v>2.3692823587902887</v>
      </c>
      <c r="G40">
        <f>GDP・POP!D40*COMFLOOR!$B40*Intensity!G40/10^6</f>
        <v>2.3692823587902887</v>
      </c>
      <c r="H40">
        <f>GDP・POP!G40*Intensity!H40/10^6</f>
        <v>1.6231489712373492</v>
      </c>
      <c r="I40">
        <f>GDP・POP!H40*Intensity!I40/10^6</f>
        <v>1.6231489712373492</v>
      </c>
      <c r="J40">
        <f t="shared" si="0"/>
        <v>10.61452282641857</v>
      </c>
      <c r="K40">
        <f t="shared" si="1"/>
        <v>10.61452282641857</v>
      </c>
    </row>
    <row r="41" spans="1:11" x14ac:dyDescent="0.55000000000000004">
      <c r="A41" s="12">
        <v>2049</v>
      </c>
      <c r="B41">
        <f>GDP・POP!C41*Intensity!B41/10^6</f>
        <v>3.8481750965724935</v>
      </c>
      <c r="C41">
        <f>GDP・POP!D41*Intensity!C41/10^6</f>
        <v>3.8481750965724935</v>
      </c>
      <c r="D41">
        <f>GDP・POP!G41*GDP・POP!C41*Intensity!D41/10^6</f>
        <v>2.8021537036237447</v>
      </c>
      <c r="E41">
        <f>GDP・POP!H41*GDP・POP!D41*Intensity!E41/10^6</f>
        <v>2.8021537036237447</v>
      </c>
      <c r="F41">
        <f>GDP・POP!C41*COMFLOOR!$B41*Intensity!F41/10^6</f>
        <v>2.382915950331522</v>
      </c>
      <c r="G41">
        <f>GDP・POP!D41*COMFLOOR!$B41*Intensity!G41/10^6</f>
        <v>2.382915950331522</v>
      </c>
      <c r="H41">
        <f>GDP・POP!G41*Intensity!H41/10^6</f>
        <v>1.6152701487815397</v>
      </c>
      <c r="I41">
        <f>GDP・POP!H41*Intensity!I41/10^6</f>
        <v>1.6152701487815397</v>
      </c>
      <c r="J41">
        <f t="shared" si="0"/>
        <v>10.648514899309301</v>
      </c>
      <c r="K41">
        <f t="shared" si="1"/>
        <v>10.648514899309301</v>
      </c>
    </row>
    <row r="42" spans="1:11" x14ac:dyDescent="0.55000000000000004">
      <c r="A42" s="12">
        <v>2050</v>
      </c>
      <c r="B42">
        <f>GDP・POP!C42*Intensity!B42/10^6</f>
        <v>3.87237368610948</v>
      </c>
      <c r="C42">
        <f>GDP・POP!D42*Intensity!C42/10^6</f>
        <v>3.87237368610948</v>
      </c>
      <c r="D42">
        <f>GDP・POP!G42*GDP・POP!C42*Intensity!D42/10^6</f>
        <v>2.8060205189023182</v>
      </c>
      <c r="E42">
        <f>GDP・POP!H42*GDP・POP!D42*Intensity!E42/10^6</f>
        <v>2.8060205189023182</v>
      </c>
      <c r="F42">
        <f>GDP・POP!C42*COMFLOOR!$B42*Intensity!F42/10^6</f>
        <v>2.3966490337324786</v>
      </c>
      <c r="G42">
        <f>GDP・POP!D42*COMFLOOR!$B42*Intensity!G42/10^6</f>
        <v>2.3966490337324786</v>
      </c>
      <c r="H42">
        <f>GDP・POP!G42*Intensity!H42/10^6</f>
        <v>1.60739132632573</v>
      </c>
      <c r="I42">
        <f>GDP・POP!H42*Intensity!I42/10^6</f>
        <v>1.60739132632573</v>
      </c>
      <c r="J42">
        <f t="shared" si="0"/>
        <v>10.682434565070007</v>
      </c>
      <c r="K42">
        <f t="shared" si="1"/>
        <v>10.682434565070007</v>
      </c>
    </row>
  </sheetData>
  <phoneticPr fontId="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B55D2-E04B-48DB-ABCA-1CE98983DBFF}">
  <dimension ref="A1:B12"/>
  <sheetViews>
    <sheetView topLeftCell="A4" workbookViewId="0">
      <selection activeCell="B10" sqref="B10"/>
    </sheetView>
  </sheetViews>
  <sheetFormatPr defaultColWidth="10" defaultRowHeight="18" x14ac:dyDescent="0.55000000000000004"/>
  <cols>
    <col min="1" max="16384" width="10" style="12"/>
  </cols>
  <sheetData>
    <row r="1" spans="1:2" x14ac:dyDescent="0.55000000000000004">
      <c r="A1" s="12" t="s">
        <v>29</v>
      </c>
      <c r="B1" s="12" t="s">
        <v>34</v>
      </c>
    </row>
    <row r="2" spans="1:2" x14ac:dyDescent="0.55000000000000004">
      <c r="A2" s="12">
        <v>2010</v>
      </c>
      <c r="B2" s="12">
        <v>0.90509542880924898</v>
      </c>
    </row>
    <row r="3" spans="1:2" x14ac:dyDescent="0.55000000000000004">
      <c r="A3" s="12">
        <v>2011</v>
      </c>
      <c r="B3" s="12">
        <v>0.90634179687697403</v>
      </c>
    </row>
    <row r="4" spans="1:2" x14ac:dyDescent="0.55000000000000004">
      <c r="A4" s="12">
        <v>2012</v>
      </c>
      <c r="B4" s="12">
        <v>0.90931390033078996</v>
      </c>
    </row>
    <row r="5" spans="1:2" x14ac:dyDescent="0.55000000000000004">
      <c r="A5" s="12">
        <v>2013</v>
      </c>
      <c r="B5" s="12">
        <v>0.90579011844059698</v>
      </c>
    </row>
    <row r="6" spans="1:2" x14ac:dyDescent="0.55000000000000004">
      <c r="A6" s="12">
        <v>2014</v>
      </c>
      <c r="B6" s="12">
        <v>0.91084416308302496</v>
      </c>
    </row>
    <row r="7" spans="1:2" x14ac:dyDescent="0.55000000000000004">
      <c r="A7" s="12">
        <v>2015</v>
      </c>
      <c r="B7" s="12">
        <v>0.911547003404931</v>
      </c>
    </row>
    <row r="8" spans="1:2" x14ac:dyDescent="0.55000000000000004">
      <c r="A8" s="12">
        <v>2016</v>
      </c>
      <c r="B8" s="12">
        <v>0.897322110943927</v>
      </c>
    </row>
    <row r="9" spans="1:2" x14ac:dyDescent="0.55000000000000004">
      <c r="A9" s="12">
        <v>2017</v>
      </c>
      <c r="B9" s="12">
        <v>0.89979408323514198</v>
      </c>
    </row>
    <row r="10" spans="1:2" x14ac:dyDescent="0.55000000000000004">
      <c r="A10" s="12">
        <v>2018</v>
      </c>
      <c r="B10" s="12">
        <v>0.89832727188289996</v>
      </c>
    </row>
    <row r="11" spans="1:2" x14ac:dyDescent="0.55000000000000004">
      <c r="A11" s="12">
        <v>2019</v>
      </c>
      <c r="B11" s="12">
        <v>0.898813117102369</v>
      </c>
    </row>
    <row r="12" spans="1:2" x14ac:dyDescent="0.55000000000000004">
      <c r="A12" s="12">
        <v>2020</v>
      </c>
      <c r="B12" s="12">
        <v>0.89526829442088995</v>
      </c>
    </row>
  </sheetData>
  <sheetProtection sheet="1" objects="1" scenarios="1"/>
  <phoneticPr fontId="1"/>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46C91-911F-486E-8177-C851B6B0D693}">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43</v>
      </c>
      <c r="C1" s="178"/>
      <c r="D1" s="178"/>
      <c r="E1" s="178"/>
      <c r="F1" s="178"/>
      <c r="G1" s="179" t="s">
        <v>44</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22">
        <v>0.235317279731797</v>
      </c>
      <c r="C3" s="12">
        <v>0.25420292835059999</v>
      </c>
      <c r="D3" s="12">
        <v>0.11820882763688299</v>
      </c>
      <c r="E3" s="12">
        <v>3.6455908784425499E-2</v>
      </c>
      <c r="F3" s="21">
        <v>0.355815055496294</v>
      </c>
      <c r="G3" s="12">
        <v>0.235317279731797</v>
      </c>
      <c r="H3" s="12">
        <v>0.25420292835059999</v>
      </c>
      <c r="I3" s="12">
        <v>0.11820882763688299</v>
      </c>
      <c r="J3" s="12">
        <v>3.6455908784425499E-2</v>
      </c>
      <c r="K3" s="12">
        <v>0.355815055496294</v>
      </c>
    </row>
    <row r="4" spans="1:11" x14ac:dyDescent="0.55000000000000004">
      <c r="A4" s="12">
        <v>2011</v>
      </c>
      <c r="B4" s="22">
        <v>0.23378116469742199</v>
      </c>
      <c r="C4" s="12">
        <v>0.26563282745087802</v>
      </c>
      <c r="D4" s="12">
        <v>0.123996041168318</v>
      </c>
      <c r="E4" s="12">
        <v>3.93771825968263E-2</v>
      </c>
      <c r="F4" s="21">
        <v>0.33721278408655597</v>
      </c>
      <c r="G4" s="12">
        <v>0.23378116469742199</v>
      </c>
      <c r="H4" s="12">
        <v>0.26563282745087802</v>
      </c>
      <c r="I4" s="12">
        <v>0.123996041168318</v>
      </c>
      <c r="J4" s="12">
        <v>3.93771825968263E-2</v>
      </c>
      <c r="K4" s="12">
        <v>0.33721278408655597</v>
      </c>
    </row>
    <row r="5" spans="1:11" x14ac:dyDescent="0.55000000000000004">
      <c r="A5" s="12">
        <v>2012</v>
      </c>
      <c r="B5" s="22">
        <v>0.23818313959260801</v>
      </c>
      <c r="C5" s="12">
        <v>0.25472980218191599</v>
      </c>
      <c r="D5" s="12">
        <v>0.12620457484931599</v>
      </c>
      <c r="E5" s="12">
        <v>3.8582403020422498E-2</v>
      </c>
      <c r="F5" s="21">
        <v>0.342300080355736</v>
      </c>
      <c r="G5" s="12">
        <v>0.23818313959260801</v>
      </c>
      <c r="H5" s="12">
        <v>0.25472980218191599</v>
      </c>
      <c r="I5" s="12">
        <v>0.12620457484931599</v>
      </c>
      <c r="J5" s="12">
        <v>3.8582403020422498E-2</v>
      </c>
      <c r="K5" s="12">
        <v>0.342300080355736</v>
      </c>
    </row>
    <row r="6" spans="1:11" x14ac:dyDescent="0.55000000000000004">
      <c r="A6" s="12">
        <v>2013</v>
      </c>
      <c r="B6" s="22">
        <v>0.23899151410470501</v>
      </c>
      <c r="C6" s="12">
        <v>0.25628028219993998</v>
      </c>
      <c r="D6" s="12">
        <v>0.118880058675235</v>
      </c>
      <c r="E6" s="12">
        <v>4.1828595075259697E-2</v>
      </c>
      <c r="F6" s="21">
        <v>0.34401954994486</v>
      </c>
      <c r="G6" s="12">
        <v>0.23899151410470501</v>
      </c>
      <c r="H6" s="12">
        <v>0.25628028219993998</v>
      </c>
      <c r="I6" s="12">
        <v>0.118880058675235</v>
      </c>
      <c r="J6" s="12">
        <v>4.1828595075259697E-2</v>
      </c>
      <c r="K6" s="12">
        <v>0.34401954994486</v>
      </c>
    </row>
    <row r="7" spans="1:11" x14ac:dyDescent="0.55000000000000004">
      <c r="A7" s="12">
        <v>2014</v>
      </c>
      <c r="B7" s="22">
        <v>0.239516304821693</v>
      </c>
      <c r="C7" s="12">
        <v>0.25280838564826902</v>
      </c>
      <c r="D7" s="12">
        <v>0.119951336210655</v>
      </c>
      <c r="E7" s="12">
        <v>3.9401593425756401E-2</v>
      </c>
      <c r="F7" s="21">
        <v>0.34832237989362602</v>
      </c>
      <c r="G7" s="12">
        <v>0.239516304821693</v>
      </c>
      <c r="H7" s="12">
        <v>0.25280838564826902</v>
      </c>
      <c r="I7" s="12">
        <v>0.119951336210655</v>
      </c>
      <c r="J7" s="12">
        <v>3.9401593425756401E-2</v>
      </c>
      <c r="K7" s="12">
        <v>0.34832237989362602</v>
      </c>
    </row>
    <row r="8" spans="1:11" x14ac:dyDescent="0.55000000000000004">
      <c r="A8" s="12">
        <v>2015</v>
      </c>
      <c r="B8" s="22">
        <v>0.244278082479678</v>
      </c>
      <c r="C8" s="12">
        <v>0.24070442635065101</v>
      </c>
      <c r="D8" s="12">
        <v>0.123588729268783</v>
      </c>
      <c r="E8" s="12">
        <v>4.0869790218956002E-2</v>
      </c>
      <c r="F8" s="21">
        <v>0.35055897168193201</v>
      </c>
      <c r="G8" s="12">
        <v>0.244278082479678</v>
      </c>
      <c r="H8" s="12">
        <v>0.24070442635065101</v>
      </c>
      <c r="I8" s="12">
        <v>0.123588729268783</v>
      </c>
      <c r="J8" s="12">
        <v>4.0869790218956002E-2</v>
      </c>
      <c r="K8" s="12">
        <v>0.35055897168193201</v>
      </c>
    </row>
    <row r="9" spans="1:11" x14ac:dyDescent="0.55000000000000004">
      <c r="A9" s="12">
        <v>2016</v>
      </c>
      <c r="B9" s="22">
        <v>0.242373154334521</v>
      </c>
      <c r="C9" s="12">
        <v>0.228317868362445</v>
      </c>
      <c r="D9" s="12">
        <v>0.130553448532646</v>
      </c>
      <c r="E9" s="12">
        <v>4.2486818118318899E-2</v>
      </c>
      <c r="F9" s="21">
        <v>0.356268710652069</v>
      </c>
      <c r="G9" s="12">
        <v>0.242373154334521</v>
      </c>
      <c r="H9" s="12">
        <v>0.228317868362445</v>
      </c>
      <c r="I9" s="12">
        <v>0.130553448532646</v>
      </c>
      <c r="J9" s="12">
        <v>4.2486818118318899E-2</v>
      </c>
      <c r="K9" s="12">
        <v>0.356268710652069</v>
      </c>
    </row>
    <row r="10" spans="1:11" x14ac:dyDescent="0.55000000000000004">
      <c r="A10" s="12">
        <v>2017</v>
      </c>
      <c r="B10" s="22">
        <v>0.24922368028528</v>
      </c>
      <c r="C10" s="12">
        <v>0.217978539482308</v>
      </c>
      <c r="D10" s="12">
        <v>0.130354331207477</v>
      </c>
      <c r="E10" s="12">
        <v>4.3527751126181902E-2</v>
      </c>
      <c r="F10" s="21">
        <v>0.35891569789875399</v>
      </c>
      <c r="G10" s="12">
        <v>0.24922368028528</v>
      </c>
      <c r="H10" s="12">
        <v>0.217978539482308</v>
      </c>
      <c r="I10" s="12">
        <v>0.130354331207477</v>
      </c>
      <c r="J10" s="12">
        <v>4.3527751126181902E-2</v>
      </c>
      <c r="K10" s="12">
        <v>0.35891569789875399</v>
      </c>
    </row>
    <row r="11" spans="1:11" x14ac:dyDescent="0.55000000000000004">
      <c r="A11" s="12">
        <v>2018</v>
      </c>
      <c r="B11" s="22">
        <v>0.242436419524306</v>
      </c>
      <c r="C11" s="12">
        <v>0.21774920218296301</v>
      </c>
      <c r="D11" s="12">
        <v>0.136550016297178</v>
      </c>
      <c r="E11" s="12">
        <v>4.5205622268647397E-2</v>
      </c>
      <c r="F11" s="21">
        <v>0.35805873972690599</v>
      </c>
      <c r="G11" s="12">
        <v>0.242436419524306</v>
      </c>
      <c r="H11" s="12">
        <v>0.21774920218296301</v>
      </c>
      <c r="I11" s="12">
        <v>0.136550016297178</v>
      </c>
      <c r="J11" s="12">
        <v>4.5205622268647397E-2</v>
      </c>
      <c r="K11" s="12">
        <v>0.35805873972690599</v>
      </c>
    </row>
    <row r="12" spans="1:11" x14ac:dyDescent="0.55000000000000004">
      <c r="A12" s="12">
        <v>2019</v>
      </c>
      <c r="B12" s="22">
        <v>0.24617259510922099</v>
      </c>
      <c r="C12" s="12">
        <v>0.21124427442343</v>
      </c>
      <c r="D12" s="12">
        <v>0.134886409911155</v>
      </c>
      <c r="E12" s="12">
        <v>4.5979092171007901E-2</v>
      </c>
      <c r="F12" s="21">
        <v>0.36171762838518701</v>
      </c>
      <c r="G12" s="12">
        <v>0.24617259510922099</v>
      </c>
      <c r="H12" s="12">
        <v>0.21124427442343</v>
      </c>
      <c r="I12" s="12">
        <v>0.134886409911155</v>
      </c>
      <c r="J12" s="12">
        <v>4.5979092171007901E-2</v>
      </c>
      <c r="K12" s="12">
        <v>0.36171762838518701</v>
      </c>
    </row>
    <row r="13" spans="1:11" x14ac:dyDescent="0.55000000000000004">
      <c r="A13" s="12">
        <v>2020</v>
      </c>
      <c r="B13" s="22">
        <v>0.23783804227640001</v>
      </c>
      <c r="C13" s="12">
        <v>0.21895893991493101</v>
      </c>
      <c r="D13" s="12">
        <v>0.13461717543507801</v>
      </c>
      <c r="E13" s="12">
        <v>4.45472571891143E-2</v>
      </c>
      <c r="F13" s="21">
        <v>0.36403858518447701</v>
      </c>
      <c r="G13" s="12">
        <v>0.23783804227640001</v>
      </c>
      <c r="H13" s="12">
        <v>0.21895893991493101</v>
      </c>
      <c r="I13" s="12">
        <v>0.13461717543507801</v>
      </c>
      <c r="J13" s="12">
        <v>4.45472571891143E-2</v>
      </c>
      <c r="K13" s="12">
        <v>0.36403858518447701</v>
      </c>
    </row>
    <row r="14" spans="1:11" x14ac:dyDescent="0.55000000000000004">
      <c r="A14" s="12">
        <v>2021</v>
      </c>
      <c r="B14" s="13">
        <f t="shared" ref="B14:H14" si="0">_xlfn.FORECAST.LINEAR($A14,B$45:B$46,$A$45:$A$46)</f>
        <v>0.23791010753385339</v>
      </c>
      <c r="C14" s="13">
        <f t="shared" si="0"/>
        <v>0.21899364191776666</v>
      </c>
      <c r="D14" s="13">
        <f t="shared" si="0"/>
        <v>0.13479660292057538</v>
      </c>
      <c r="E14" s="13">
        <f t="shared" si="0"/>
        <v>4.4395681949477184E-2</v>
      </c>
      <c r="F14" s="23">
        <f t="shared" si="0"/>
        <v>0.36390396567832778</v>
      </c>
      <c r="G14" s="13">
        <f t="shared" si="0"/>
        <v>0.23791010753385339</v>
      </c>
      <c r="H14" s="13">
        <f t="shared" si="0"/>
        <v>0.21899364191776666</v>
      </c>
      <c r="I14" s="13">
        <f t="shared" ref="I14:K29" si="1">_xlfn.FORECAST.LINEAR($A14,I$45:I$46,$A$45:$A$46)</f>
        <v>0.13479660292057538</v>
      </c>
      <c r="J14" s="13">
        <f t="shared" si="1"/>
        <v>4.4395681949477184E-2</v>
      </c>
      <c r="K14" s="13">
        <f>_xlfn.FORECAST.LINEAR($A14,K$45:K$46,$A$45:$A$46)</f>
        <v>0.36390396567832778</v>
      </c>
    </row>
    <row r="15" spans="1:11" x14ac:dyDescent="0.55000000000000004">
      <c r="A15" s="12">
        <v>2022</v>
      </c>
      <c r="B15" s="13">
        <f t="shared" ref="B15:K43" si="2">_xlfn.FORECAST.LINEAR($A15,B$45:B$46,$A$45:$A$46)</f>
        <v>0.23798217279130671</v>
      </c>
      <c r="C15" s="13">
        <f t="shared" si="2"/>
        <v>0.21902834392060228</v>
      </c>
      <c r="D15" s="13">
        <f t="shared" si="2"/>
        <v>0.13497603040607281</v>
      </c>
      <c r="E15" s="13">
        <f t="shared" si="2"/>
        <v>4.4244106709840025E-2</v>
      </c>
      <c r="F15" s="23">
        <f t="shared" si="2"/>
        <v>0.36376934617217854</v>
      </c>
      <c r="G15" s="13">
        <f t="shared" si="2"/>
        <v>0.23798217279130671</v>
      </c>
      <c r="H15" s="13">
        <f t="shared" si="2"/>
        <v>0.21902834392060228</v>
      </c>
      <c r="I15" s="13">
        <f t="shared" si="1"/>
        <v>0.13497603040607281</v>
      </c>
      <c r="J15" s="13">
        <f t="shared" si="1"/>
        <v>4.4244106709840025E-2</v>
      </c>
      <c r="K15" s="13">
        <f t="shared" si="1"/>
        <v>0.36376934617217854</v>
      </c>
    </row>
    <row r="16" spans="1:11" x14ac:dyDescent="0.55000000000000004">
      <c r="A16" s="12">
        <v>2023</v>
      </c>
      <c r="B16" s="13">
        <f t="shared" si="2"/>
        <v>0.23805423804876003</v>
      </c>
      <c r="C16" s="13">
        <f t="shared" si="2"/>
        <v>0.21906304592343792</v>
      </c>
      <c r="D16" s="13">
        <f t="shared" si="2"/>
        <v>0.13515545789157019</v>
      </c>
      <c r="E16" s="13">
        <f t="shared" si="2"/>
        <v>4.4092531470202867E-2</v>
      </c>
      <c r="F16" s="23">
        <f t="shared" si="2"/>
        <v>0.36363472666602931</v>
      </c>
      <c r="G16" s="13">
        <f t="shared" si="2"/>
        <v>0.23805423804876003</v>
      </c>
      <c r="H16" s="13">
        <f t="shared" si="2"/>
        <v>0.21906304592343792</v>
      </c>
      <c r="I16" s="13">
        <f t="shared" si="1"/>
        <v>0.13515545789157019</v>
      </c>
      <c r="J16" s="13">
        <f t="shared" si="1"/>
        <v>4.4092531470202867E-2</v>
      </c>
      <c r="K16" s="13">
        <f t="shared" si="1"/>
        <v>0.36363472666602931</v>
      </c>
    </row>
    <row r="17" spans="1:11" x14ac:dyDescent="0.55000000000000004">
      <c r="A17" s="12">
        <v>2024</v>
      </c>
      <c r="B17" s="13">
        <f t="shared" si="2"/>
        <v>0.23812630330621337</v>
      </c>
      <c r="C17" s="13">
        <f t="shared" si="2"/>
        <v>0.21909774792627357</v>
      </c>
      <c r="D17" s="13">
        <f t="shared" si="2"/>
        <v>0.13533488537706762</v>
      </c>
      <c r="E17" s="13">
        <f t="shared" si="2"/>
        <v>4.3940956230565709E-2</v>
      </c>
      <c r="F17" s="23">
        <f t="shared" si="2"/>
        <v>0.36350010715988007</v>
      </c>
      <c r="G17" s="13">
        <f t="shared" si="2"/>
        <v>0.23812630330621337</v>
      </c>
      <c r="H17" s="13">
        <f t="shared" si="2"/>
        <v>0.21909774792627357</v>
      </c>
      <c r="I17" s="13">
        <f t="shared" si="1"/>
        <v>0.13533488537706762</v>
      </c>
      <c r="J17" s="13">
        <f t="shared" si="1"/>
        <v>4.3940956230565709E-2</v>
      </c>
      <c r="K17" s="13">
        <f t="shared" si="1"/>
        <v>0.36350010715988007</v>
      </c>
    </row>
    <row r="18" spans="1:11" x14ac:dyDescent="0.55000000000000004">
      <c r="A18" s="12">
        <v>2025</v>
      </c>
      <c r="B18" s="13">
        <f t="shared" si="2"/>
        <v>0.23819836856366672</v>
      </c>
      <c r="C18" s="13">
        <f t="shared" si="2"/>
        <v>0.21913244992910919</v>
      </c>
      <c r="D18" s="13">
        <f t="shared" si="2"/>
        <v>0.13551431286256499</v>
      </c>
      <c r="E18" s="13">
        <f t="shared" si="2"/>
        <v>4.3789380990928606E-2</v>
      </c>
      <c r="F18" s="23">
        <f t="shared" si="2"/>
        <v>0.36336548765373083</v>
      </c>
      <c r="G18" s="13">
        <f t="shared" si="2"/>
        <v>0.23819836856366672</v>
      </c>
      <c r="H18" s="13">
        <f t="shared" si="2"/>
        <v>0.21913244992910919</v>
      </c>
      <c r="I18" s="13">
        <f t="shared" si="1"/>
        <v>0.13551431286256499</v>
      </c>
      <c r="J18" s="13">
        <f t="shared" si="1"/>
        <v>4.3789380990928606E-2</v>
      </c>
      <c r="K18" s="13">
        <f t="shared" si="1"/>
        <v>0.36336548765373083</v>
      </c>
    </row>
    <row r="19" spans="1:11" x14ac:dyDescent="0.55000000000000004">
      <c r="A19" s="12">
        <v>2026</v>
      </c>
      <c r="B19" s="13">
        <f t="shared" si="2"/>
        <v>0.23827043382112004</v>
      </c>
      <c r="C19" s="13">
        <f t="shared" si="2"/>
        <v>0.21916715193194483</v>
      </c>
      <c r="D19" s="13">
        <f t="shared" si="2"/>
        <v>0.13569374034806242</v>
      </c>
      <c r="E19" s="13">
        <f t="shared" si="2"/>
        <v>4.3637805751291447E-2</v>
      </c>
      <c r="F19" s="23">
        <f t="shared" si="2"/>
        <v>0.3632308681475816</v>
      </c>
      <c r="G19" s="13">
        <f t="shared" si="2"/>
        <v>0.23827043382112004</v>
      </c>
      <c r="H19" s="13">
        <f t="shared" si="2"/>
        <v>0.21916715193194483</v>
      </c>
      <c r="I19" s="13">
        <f t="shared" si="1"/>
        <v>0.13569374034806242</v>
      </c>
      <c r="J19" s="13">
        <f t="shared" si="1"/>
        <v>4.3637805751291447E-2</v>
      </c>
      <c r="K19" s="13">
        <f t="shared" si="1"/>
        <v>0.3632308681475816</v>
      </c>
    </row>
    <row r="20" spans="1:11" x14ac:dyDescent="0.55000000000000004">
      <c r="A20" s="12">
        <v>2027</v>
      </c>
      <c r="B20" s="13">
        <f t="shared" si="2"/>
        <v>0.23834249907857336</v>
      </c>
      <c r="C20" s="13">
        <f t="shared" si="2"/>
        <v>0.21920185393478048</v>
      </c>
      <c r="D20" s="13">
        <f t="shared" si="2"/>
        <v>0.13587316783355979</v>
      </c>
      <c r="E20" s="13">
        <f t="shared" si="2"/>
        <v>4.3486230511654289E-2</v>
      </c>
      <c r="F20" s="23">
        <f t="shared" si="2"/>
        <v>0.36309624864143236</v>
      </c>
      <c r="G20" s="13">
        <f t="shared" si="2"/>
        <v>0.23834249907857336</v>
      </c>
      <c r="H20" s="13">
        <f t="shared" si="2"/>
        <v>0.21920185393478048</v>
      </c>
      <c r="I20" s="13">
        <f t="shared" si="1"/>
        <v>0.13587316783355979</v>
      </c>
      <c r="J20" s="13">
        <f t="shared" si="1"/>
        <v>4.3486230511654289E-2</v>
      </c>
      <c r="K20" s="13">
        <f t="shared" si="1"/>
        <v>0.36309624864143236</v>
      </c>
    </row>
    <row r="21" spans="1:11" x14ac:dyDescent="0.55000000000000004">
      <c r="A21" s="12">
        <v>2028</v>
      </c>
      <c r="B21" s="13">
        <f t="shared" si="2"/>
        <v>0.2384145643360267</v>
      </c>
      <c r="C21" s="13">
        <f t="shared" si="2"/>
        <v>0.2192365559376161</v>
      </c>
      <c r="D21" s="13">
        <f t="shared" si="2"/>
        <v>0.13605259531905722</v>
      </c>
      <c r="E21" s="13">
        <f t="shared" si="2"/>
        <v>4.3334655272017186E-2</v>
      </c>
      <c r="F21" s="23">
        <f t="shared" si="2"/>
        <v>0.36296162913528313</v>
      </c>
      <c r="G21" s="13">
        <f t="shared" si="2"/>
        <v>0.2384145643360267</v>
      </c>
      <c r="H21" s="13">
        <f t="shared" si="2"/>
        <v>0.2192365559376161</v>
      </c>
      <c r="I21" s="13">
        <f t="shared" si="1"/>
        <v>0.13605259531905722</v>
      </c>
      <c r="J21" s="13">
        <f t="shared" si="1"/>
        <v>4.3334655272017186E-2</v>
      </c>
      <c r="K21" s="13">
        <f t="shared" si="1"/>
        <v>0.36296162913528313</v>
      </c>
    </row>
    <row r="22" spans="1:11" x14ac:dyDescent="0.55000000000000004">
      <c r="A22" s="12">
        <v>2029</v>
      </c>
      <c r="B22" s="13">
        <f t="shared" si="2"/>
        <v>0.23848662959348005</v>
      </c>
      <c r="C22" s="13">
        <f t="shared" si="2"/>
        <v>0.21927125794045171</v>
      </c>
      <c r="D22" s="13">
        <f t="shared" si="2"/>
        <v>0.1362320228045546</v>
      </c>
      <c r="E22" s="13">
        <f t="shared" si="2"/>
        <v>4.3183080032380028E-2</v>
      </c>
      <c r="F22" s="23">
        <f t="shared" si="2"/>
        <v>0.36282700962913389</v>
      </c>
      <c r="G22" s="13">
        <f t="shared" si="2"/>
        <v>0.23848662959348005</v>
      </c>
      <c r="H22" s="13">
        <f t="shared" si="2"/>
        <v>0.21927125794045171</v>
      </c>
      <c r="I22" s="13">
        <f t="shared" si="1"/>
        <v>0.1362320228045546</v>
      </c>
      <c r="J22" s="13">
        <f t="shared" si="1"/>
        <v>4.3183080032380028E-2</v>
      </c>
      <c r="K22" s="13">
        <f t="shared" si="1"/>
        <v>0.36282700962913389</v>
      </c>
    </row>
    <row r="23" spans="1:11" x14ac:dyDescent="0.55000000000000004">
      <c r="A23" s="12">
        <v>2030</v>
      </c>
      <c r="B23" s="13">
        <f t="shared" si="2"/>
        <v>0.23855869485093337</v>
      </c>
      <c r="C23" s="13">
        <f t="shared" si="2"/>
        <v>0.21930595994328736</v>
      </c>
      <c r="D23" s="13">
        <f t="shared" si="2"/>
        <v>0.13641145029005203</v>
      </c>
      <c r="E23" s="13">
        <f t="shared" si="2"/>
        <v>4.303150479274287E-2</v>
      </c>
      <c r="F23" s="23">
        <f t="shared" si="2"/>
        <v>0.36269239012298465</v>
      </c>
      <c r="G23" s="13">
        <f t="shared" si="2"/>
        <v>0.23855869485093337</v>
      </c>
      <c r="H23" s="13">
        <f t="shared" si="2"/>
        <v>0.21930595994328736</v>
      </c>
      <c r="I23" s="13">
        <f t="shared" si="1"/>
        <v>0.13641145029005203</v>
      </c>
      <c r="J23" s="13">
        <f t="shared" si="1"/>
        <v>4.303150479274287E-2</v>
      </c>
      <c r="K23" s="13">
        <f t="shared" si="1"/>
        <v>0.36269239012298465</v>
      </c>
    </row>
    <row r="24" spans="1:11" x14ac:dyDescent="0.55000000000000004">
      <c r="A24" s="12">
        <v>2031</v>
      </c>
      <c r="B24" s="13">
        <f t="shared" si="2"/>
        <v>0.23863076010838669</v>
      </c>
      <c r="C24" s="13">
        <f t="shared" si="2"/>
        <v>0.21934066194612301</v>
      </c>
      <c r="D24" s="13">
        <f t="shared" si="2"/>
        <v>0.1365908777755494</v>
      </c>
      <c r="E24" s="13">
        <f t="shared" si="2"/>
        <v>4.2879929553105711E-2</v>
      </c>
      <c r="F24" s="23">
        <f t="shared" si="2"/>
        <v>0.36255777061683542</v>
      </c>
      <c r="G24" s="13">
        <f t="shared" si="2"/>
        <v>0.23863076010838669</v>
      </c>
      <c r="H24" s="13">
        <f t="shared" si="2"/>
        <v>0.21934066194612301</v>
      </c>
      <c r="I24" s="13">
        <f t="shared" si="1"/>
        <v>0.1365908777755494</v>
      </c>
      <c r="J24" s="13">
        <f t="shared" si="1"/>
        <v>4.2879929553105711E-2</v>
      </c>
      <c r="K24" s="13">
        <f t="shared" si="1"/>
        <v>0.36255777061683542</v>
      </c>
    </row>
    <row r="25" spans="1:11" x14ac:dyDescent="0.55000000000000004">
      <c r="A25" s="12">
        <v>2032</v>
      </c>
      <c r="B25" s="13">
        <f t="shared" si="2"/>
        <v>0.23870282536584003</v>
      </c>
      <c r="C25" s="13">
        <f t="shared" si="2"/>
        <v>0.21937536394895862</v>
      </c>
      <c r="D25" s="13">
        <f t="shared" si="2"/>
        <v>0.13677030526104683</v>
      </c>
      <c r="E25" s="13">
        <f t="shared" si="2"/>
        <v>4.2728354313468608E-2</v>
      </c>
      <c r="F25" s="23">
        <f t="shared" si="2"/>
        <v>0.36242315111068618</v>
      </c>
      <c r="G25" s="13">
        <f t="shared" si="2"/>
        <v>0.23870282536584003</v>
      </c>
      <c r="H25" s="13">
        <f t="shared" si="2"/>
        <v>0.21937536394895862</v>
      </c>
      <c r="I25" s="13">
        <f t="shared" si="1"/>
        <v>0.13677030526104683</v>
      </c>
      <c r="J25" s="13">
        <f t="shared" si="1"/>
        <v>4.2728354313468608E-2</v>
      </c>
      <c r="K25" s="13">
        <f t="shared" si="1"/>
        <v>0.36242315111068618</v>
      </c>
    </row>
    <row r="26" spans="1:11" x14ac:dyDescent="0.55000000000000004">
      <c r="A26" s="12">
        <v>2033</v>
      </c>
      <c r="B26" s="13">
        <f t="shared" si="2"/>
        <v>0.23877489062329338</v>
      </c>
      <c r="C26" s="13">
        <f t="shared" si="2"/>
        <v>0.21941006595179424</v>
      </c>
      <c r="D26" s="13">
        <f t="shared" si="2"/>
        <v>0.13694973274654421</v>
      </c>
      <c r="E26" s="13">
        <f t="shared" si="2"/>
        <v>4.257677907383145E-2</v>
      </c>
      <c r="F26" s="23">
        <f t="shared" si="2"/>
        <v>0.362288531604537</v>
      </c>
      <c r="G26" s="13">
        <f t="shared" si="2"/>
        <v>0.23877489062329338</v>
      </c>
      <c r="H26" s="13">
        <f t="shared" si="2"/>
        <v>0.21941006595179424</v>
      </c>
      <c r="I26" s="13">
        <f t="shared" si="1"/>
        <v>0.13694973274654421</v>
      </c>
      <c r="J26" s="13">
        <f t="shared" si="1"/>
        <v>4.257677907383145E-2</v>
      </c>
      <c r="K26" s="13">
        <f t="shared" si="1"/>
        <v>0.362288531604537</v>
      </c>
    </row>
    <row r="27" spans="1:11" x14ac:dyDescent="0.55000000000000004">
      <c r="A27" s="12">
        <v>2034</v>
      </c>
      <c r="B27" s="13">
        <f t="shared" si="2"/>
        <v>0.2388469558807467</v>
      </c>
      <c r="C27" s="13">
        <f t="shared" si="2"/>
        <v>0.21944476795462989</v>
      </c>
      <c r="D27" s="13">
        <f t="shared" si="2"/>
        <v>0.13712916023204158</v>
      </c>
      <c r="E27" s="13">
        <f t="shared" si="2"/>
        <v>4.2425203834194292E-2</v>
      </c>
      <c r="F27" s="23">
        <f t="shared" si="2"/>
        <v>0.36215391209838776</v>
      </c>
      <c r="G27" s="13">
        <f t="shared" si="2"/>
        <v>0.2388469558807467</v>
      </c>
      <c r="H27" s="13">
        <f t="shared" si="2"/>
        <v>0.21944476795462989</v>
      </c>
      <c r="I27" s="13">
        <f t="shared" si="1"/>
        <v>0.13712916023204158</v>
      </c>
      <c r="J27" s="13">
        <f t="shared" si="1"/>
        <v>4.2425203834194292E-2</v>
      </c>
      <c r="K27" s="13">
        <f t="shared" si="1"/>
        <v>0.36215391209838776</v>
      </c>
    </row>
    <row r="28" spans="1:11" x14ac:dyDescent="0.55000000000000004">
      <c r="A28" s="12">
        <v>2035</v>
      </c>
      <c r="B28" s="13">
        <f t="shared" si="2"/>
        <v>0.23891902113820002</v>
      </c>
      <c r="C28" s="13">
        <f t="shared" si="2"/>
        <v>0.21947946995746553</v>
      </c>
      <c r="D28" s="13">
        <f t="shared" si="2"/>
        <v>0.13730858771753901</v>
      </c>
      <c r="E28" s="13">
        <f t="shared" si="2"/>
        <v>4.2273628594557133E-2</v>
      </c>
      <c r="F28" s="23">
        <f t="shared" si="2"/>
        <v>0.36201929259223853</v>
      </c>
      <c r="G28" s="13">
        <f t="shared" si="2"/>
        <v>0.23891902113820002</v>
      </c>
      <c r="H28" s="13">
        <f t="shared" si="2"/>
        <v>0.21947946995746553</v>
      </c>
      <c r="I28" s="13">
        <f t="shared" si="1"/>
        <v>0.13730858771753901</v>
      </c>
      <c r="J28" s="13">
        <f t="shared" si="1"/>
        <v>4.2273628594557133E-2</v>
      </c>
      <c r="K28" s="13">
        <f t="shared" si="1"/>
        <v>0.36201929259223853</v>
      </c>
    </row>
    <row r="29" spans="1:11" x14ac:dyDescent="0.55000000000000004">
      <c r="A29" s="12">
        <v>2036</v>
      </c>
      <c r="B29" s="13">
        <f t="shared" si="2"/>
        <v>0.23899108639565336</v>
      </c>
      <c r="C29" s="13">
        <f t="shared" si="2"/>
        <v>0.21951417196030115</v>
      </c>
      <c r="D29" s="13">
        <f t="shared" si="2"/>
        <v>0.13748801520303638</v>
      </c>
      <c r="E29" s="13">
        <f t="shared" si="2"/>
        <v>4.212205335492003E-2</v>
      </c>
      <c r="F29" s="23">
        <f t="shared" si="2"/>
        <v>0.36188467308608929</v>
      </c>
      <c r="G29" s="13">
        <f t="shared" si="2"/>
        <v>0.23899108639565336</v>
      </c>
      <c r="H29" s="13">
        <f t="shared" si="2"/>
        <v>0.21951417196030115</v>
      </c>
      <c r="I29" s="13">
        <f t="shared" si="1"/>
        <v>0.13748801520303638</v>
      </c>
      <c r="J29" s="13">
        <f t="shared" si="1"/>
        <v>4.212205335492003E-2</v>
      </c>
      <c r="K29" s="13">
        <f t="shared" si="1"/>
        <v>0.36188467308608929</v>
      </c>
    </row>
    <row r="30" spans="1:11" x14ac:dyDescent="0.55000000000000004">
      <c r="A30" s="12">
        <v>2037</v>
      </c>
      <c r="B30" s="13">
        <f t="shared" si="2"/>
        <v>0.23906315165310671</v>
      </c>
      <c r="C30" s="13">
        <f t="shared" si="2"/>
        <v>0.21954887396313677</v>
      </c>
      <c r="D30" s="13">
        <f t="shared" si="2"/>
        <v>0.13766744268853381</v>
      </c>
      <c r="E30" s="13">
        <f t="shared" si="2"/>
        <v>4.1970478115282872E-2</v>
      </c>
      <c r="F30" s="23">
        <f t="shared" si="2"/>
        <v>0.36175005357994006</v>
      </c>
      <c r="G30" s="13">
        <f t="shared" si="2"/>
        <v>0.23906315165310671</v>
      </c>
      <c r="H30" s="13">
        <f t="shared" si="2"/>
        <v>0.21954887396313677</v>
      </c>
      <c r="I30" s="13">
        <f t="shared" si="2"/>
        <v>0.13766744268853381</v>
      </c>
      <c r="J30" s="13">
        <f t="shared" si="2"/>
        <v>4.1970478115282872E-2</v>
      </c>
      <c r="K30" s="13">
        <f t="shared" si="2"/>
        <v>0.36175005357994006</v>
      </c>
    </row>
    <row r="31" spans="1:11" x14ac:dyDescent="0.55000000000000004">
      <c r="A31" s="12">
        <v>2038</v>
      </c>
      <c r="B31" s="13">
        <f t="shared" si="2"/>
        <v>0.23913521691056003</v>
      </c>
      <c r="C31" s="13">
        <f t="shared" si="2"/>
        <v>0.21958357596597242</v>
      </c>
      <c r="D31" s="13">
        <f t="shared" si="2"/>
        <v>0.13784687017403119</v>
      </c>
      <c r="E31" s="13">
        <f t="shared" si="2"/>
        <v>4.1818902875645714E-2</v>
      </c>
      <c r="F31" s="23">
        <f t="shared" si="2"/>
        <v>0.36161543407379082</v>
      </c>
      <c r="G31" s="13">
        <f t="shared" si="2"/>
        <v>0.23913521691056003</v>
      </c>
      <c r="H31" s="13">
        <f t="shared" si="2"/>
        <v>0.21958357596597242</v>
      </c>
      <c r="I31" s="13">
        <f t="shared" si="2"/>
        <v>0.13784687017403119</v>
      </c>
      <c r="J31" s="13">
        <f t="shared" si="2"/>
        <v>4.1818902875645714E-2</v>
      </c>
      <c r="K31" s="13">
        <f t="shared" si="2"/>
        <v>0.36161543407379082</v>
      </c>
    </row>
    <row r="32" spans="1:11" x14ac:dyDescent="0.55000000000000004">
      <c r="A32" s="12">
        <v>2039</v>
      </c>
      <c r="B32" s="13">
        <f t="shared" si="2"/>
        <v>0.23920728216801335</v>
      </c>
      <c r="C32" s="13">
        <f t="shared" si="2"/>
        <v>0.21961827796880806</v>
      </c>
      <c r="D32" s="13">
        <f t="shared" si="2"/>
        <v>0.13802629765952862</v>
      </c>
      <c r="E32" s="13">
        <f t="shared" si="2"/>
        <v>4.1667327636008611E-2</v>
      </c>
      <c r="F32" s="23">
        <f t="shared" si="2"/>
        <v>0.36148081456764158</v>
      </c>
      <c r="G32" s="13">
        <f t="shared" si="2"/>
        <v>0.23920728216801335</v>
      </c>
      <c r="H32" s="13">
        <f t="shared" si="2"/>
        <v>0.21961827796880806</v>
      </c>
      <c r="I32" s="13">
        <f t="shared" si="2"/>
        <v>0.13802629765952862</v>
      </c>
      <c r="J32" s="13">
        <f t="shared" si="2"/>
        <v>4.1667327636008611E-2</v>
      </c>
      <c r="K32" s="13">
        <f t="shared" si="2"/>
        <v>0.36148081456764158</v>
      </c>
    </row>
    <row r="33" spans="1:11" x14ac:dyDescent="0.55000000000000004">
      <c r="A33" s="12">
        <v>2040</v>
      </c>
      <c r="B33" s="13">
        <f t="shared" si="2"/>
        <v>0.23927934742546669</v>
      </c>
      <c r="C33" s="13">
        <f t="shared" si="2"/>
        <v>0.21965297997164368</v>
      </c>
      <c r="D33" s="13">
        <f t="shared" si="2"/>
        <v>0.13820572514502599</v>
      </c>
      <c r="E33" s="13">
        <f t="shared" si="2"/>
        <v>4.1515752396371453E-2</v>
      </c>
      <c r="F33" s="23">
        <f t="shared" si="2"/>
        <v>0.36134619506149235</v>
      </c>
      <c r="G33" s="13">
        <f t="shared" si="2"/>
        <v>0.23927934742546669</v>
      </c>
      <c r="H33" s="13">
        <f t="shared" si="2"/>
        <v>0.21965297997164368</v>
      </c>
      <c r="I33" s="13">
        <f t="shared" si="2"/>
        <v>0.13820572514502599</v>
      </c>
      <c r="J33" s="13">
        <f t="shared" si="2"/>
        <v>4.1515752396371453E-2</v>
      </c>
      <c r="K33" s="13">
        <f t="shared" si="2"/>
        <v>0.36134619506149235</v>
      </c>
    </row>
    <row r="34" spans="1:11" x14ac:dyDescent="0.55000000000000004">
      <c r="A34" s="12">
        <v>2041</v>
      </c>
      <c r="B34" s="13">
        <f t="shared" si="2"/>
        <v>0.23935141268292004</v>
      </c>
      <c r="C34" s="13">
        <f t="shared" si="2"/>
        <v>0.21968768197447933</v>
      </c>
      <c r="D34" s="13">
        <f t="shared" si="2"/>
        <v>0.13838515263052342</v>
      </c>
      <c r="E34" s="13">
        <f t="shared" si="2"/>
        <v>4.1364177156734294E-2</v>
      </c>
      <c r="F34" s="23">
        <f t="shared" si="2"/>
        <v>0.36121157555534311</v>
      </c>
      <c r="G34" s="13">
        <f t="shared" si="2"/>
        <v>0.23935141268292004</v>
      </c>
      <c r="H34" s="13">
        <f t="shared" si="2"/>
        <v>0.21968768197447933</v>
      </c>
      <c r="I34" s="13">
        <f t="shared" si="2"/>
        <v>0.13838515263052342</v>
      </c>
      <c r="J34" s="13">
        <f t="shared" si="2"/>
        <v>4.1364177156734294E-2</v>
      </c>
      <c r="K34" s="13">
        <f t="shared" si="2"/>
        <v>0.36121157555534311</v>
      </c>
    </row>
    <row r="35" spans="1:11" x14ac:dyDescent="0.55000000000000004">
      <c r="A35" s="12">
        <v>2042</v>
      </c>
      <c r="B35" s="13">
        <f t="shared" si="2"/>
        <v>0.23942347794037336</v>
      </c>
      <c r="C35" s="13">
        <f t="shared" si="2"/>
        <v>0.21972238397731497</v>
      </c>
      <c r="D35" s="13">
        <f t="shared" si="2"/>
        <v>0.1385645801160208</v>
      </c>
      <c r="E35" s="13">
        <f t="shared" si="2"/>
        <v>4.1212601917097136E-2</v>
      </c>
      <c r="F35" s="23">
        <f t="shared" si="2"/>
        <v>0.36107695604919388</v>
      </c>
      <c r="G35" s="13">
        <f t="shared" si="2"/>
        <v>0.23942347794037336</v>
      </c>
      <c r="H35" s="13">
        <f t="shared" si="2"/>
        <v>0.21972238397731497</v>
      </c>
      <c r="I35" s="13">
        <f t="shared" si="2"/>
        <v>0.1385645801160208</v>
      </c>
      <c r="J35" s="13">
        <f t="shared" si="2"/>
        <v>4.1212601917097136E-2</v>
      </c>
      <c r="K35" s="13">
        <f t="shared" si="2"/>
        <v>0.36107695604919388</v>
      </c>
    </row>
    <row r="36" spans="1:11" x14ac:dyDescent="0.55000000000000004">
      <c r="A36" s="12">
        <v>2043</v>
      </c>
      <c r="B36" s="13">
        <f t="shared" si="2"/>
        <v>0.23949554319782668</v>
      </c>
      <c r="C36" s="13">
        <f t="shared" si="2"/>
        <v>0.21975708598015059</v>
      </c>
      <c r="D36" s="13">
        <f t="shared" si="2"/>
        <v>0.13874400760151823</v>
      </c>
      <c r="E36" s="13">
        <f t="shared" si="2"/>
        <v>4.1061026677460033E-2</v>
      </c>
      <c r="F36" s="23">
        <f t="shared" si="2"/>
        <v>0.36094233654304464</v>
      </c>
      <c r="G36" s="13">
        <f t="shared" si="2"/>
        <v>0.23949554319782668</v>
      </c>
      <c r="H36" s="13">
        <f t="shared" si="2"/>
        <v>0.21975708598015059</v>
      </c>
      <c r="I36" s="13">
        <f t="shared" si="2"/>
        <v>0.13874400760151823</v>
      </c>
      <c r="J36" s="13">
        <f t="shared" si="2"/>
        <v>4.1061026677460033E-2</v>
      </c>
      <c r="K36" s="13">
        <f t="shared" si="2"/>
        <v>0.36094233654304464</v>
      </c>
    </row>
    <row r="37" spans="1:11" x14ac:dyDescent="0.55000000000000004">
      <c r="A37" s="12">
        <v>2044</v>
      </c>
      <c r="B37" s="13">
        <f t="shared" si="2"/>
        <v>0.23956760845528002</v>
      </c>
      <c r="C37" s="13">
        <f t="shared" si="2"/>
        <v>0.21979178798298621</v>
      </c>
      <c r="D37" s="13">
        <f t="shared" si="2"/>
        <v>0.1389234350870156</v>
      </c>
      <c r="E37" s="13">
        <f t="shared" si="2"/>
        <v>4.0909451437822875E-2</v>
      </c>
      <c r="F37" s="23">
        <f t="shared" si="2"/>
        <v>0.3608077170368954</v>
      </c>
      <c r="G37" s="13">
        <f t="shared" si="2"/>
        <v>0.23956760845528002</v>
      </c>
      <c r="H37" s="13">
        <f t="shared" si="2"/>
        <v>0.21979178798298621</v>
      </c>
      <c r="I37" s="13">
        <f t="shared" si="2"/>
        <v>0.1389234350870156</v>
      </c>
      <c r="J37" s="13">
        <f t="shared" si="2"/>
        <v>4.0909451437822875E-2</v>
      </c>
      <c r="K37" s="13">
        <f t="shared" si="2"/>
        <v>0.3608077170368954</v>
      </c>
    </row>
    <row r="38" spans="1:11" x14ac:dyDescent="0.55000000000000004">
      <c r="A38" s="12">
        <v>2045</v>
      </c>
      <c r="B38" s="13">
        <f t="shared" si="2"/>
        <v>0.23963967371273337</v>
      </c>
      <c r="C38" s="13">
        <f t="shared" si="2"/>
        <v>0.21982648998582185</v>
      </c>
      <c r="D38" s="13">
        <f t="shared" si="2"/>
        <v>0.13910286257251303</v>
      </c>
      <c r="E38" s="13">
        <f t="shared" si="2"/>
        <v>4.0757876198185716E-2</v>
      </c>
      <c r="F38" s="23">
        <f t="shared" si="2"/>
        <v>0.36067309753074617</v>
      </c>
      <c r="G38" s="13">
        <f t="shared" si="2"/>
        <v>0.23963967371273337</v>
      </c>
      <c r="H38" s="13">
        <f t="shared" si="2"/>
        <v>0.21982648998582185</v>
      </c>
      <c r="I38" s="13">
        <f t="shared" si="2"/>
        <v>0.13910286257251303</v>
      </c>
      <c r="J38" s="13">
        <f t="shared" si="2"/>
        <v>4.0757876198185716E-2</v>
      </c>
      <c r="K38" s="13">
        <f t="shared" si="2"/>
        <v>0.36067309753074617</v>
      </c>
    </row>
    <row r="39" spans="1:11" x14ac:dyDescent="0.55000000000000004">
      <c r="A39" s="12">
        <v>2046</v>
      </c>
      <c r="B39" s="13">
        <f t="shared" si="2"/>
        <v>0.23971173897018669</v>
      </c>
      <c r="C39" s="13">
        <f t="shared" si="2"/>
        <v>0.2198611919886575</v>
      </c>
      <c r="D39" s="13">
        <f t="shared" si="2"/>
        <v>0.13928229005801041</v>
      </c>
      <c r="E39" s="13">
        <f t="shared" si="2"/>
        <v>4.0606300958548558E-2</v>
      </c>
      <c r="F39" s="23">
        <f t="shared" si="2"/>
        <v>0.36053847802459693</v>
      </c>
      <c r="G39" s="13">
        <f t="shared" si="2"/>
        <v>0.23971173897018669</v>
      </c>
      <c r="H39" s="13">
        <f t="shared" si="2"/>
        <v>0.2198611919886575</v>
      </c>
      <c r="I39" s="13">
        <f t="shared" si="2"/>
        <v>0.13928229005801041</v>
      </c>
      <c r="J39" s="13">
        <f t="shared" si="2"/>
        <v>4.0606300958548558E-2</v>
      </c>
      <c r="K39" s="13">
        <f t="shared" si="2"/>
        <v>0.36053847802459693</v>
      </c>
    </row>
    <row r="40" spans="1:11" x14ac:dyDescent="0.55000000000000004">
      <c r="A40" s="12">
        <v>2047</v>
      </c>
      <c r="B40" s="13">
        <f t="shared" si="2"/>
        <v>0.23978380422764001</v>
      </c>
      <c r="C40" s="13">
        <f t="shared" si="2"/>
        <v>0.21989589399149312</v>
      </c>
      <c r="D40" s="13">
        <f t="shared" si="2"/>
        <v>0.13946171754350783</v>
      </c>
      <c r="E40" s="13">
        <f t="shared" si="2"/>
        <v>4.0454725718911455E-2</v>
      </c>
      <c r="F40" s="23">
        <f t="shared" si="2"/>
        <v>0.3604038585184477</v>
      </c>
      <c r="G40" s="13">
        <f t="shared" si="2"/>
        <v>0.23978380422764001</v>
      </c>
      <c r="H40" s="13">
        <f t="shared" si="2"/>
        <v>0.21989589399149312</v>
      </c>
      <c r="I40" s="13">
        <f t="shared" si="2"/>
        <v>0.13946171754350783</v>
      </c>
      <c r="J40" s="13">
        <f t="shared" si="2"/>
        <v>4.0454725718911455E-2</v>
      </c>
      <c r="K40" s="13">
        <f t="shared" si="2"/>
        <v>0.3604038585184477</v>
      </c>
    </row>
    <row r="41" spans="1:11" x14ac:dyDescent="0.55000000000000004">
      <c r="A41" s="12">
        <v>2048</v>
      </c>
      <c r="B41" s="13">
        <f t="shared" si="2"/>
        <v>0.23985586948509335</v>
      </c>
      <c r="C41" s="13">
        <f t="shared" si="2"/>
        <v>0.21993059599432874</v>
      </c>
      <c r="D41" s="13">
        <f t="shared" si="2"/>
        <v>0.13964114502900521</v>
      </c>
      <c r="E41" s="13">
        <f t="shared" si="2"/>
        <v>4.0303150479274297E-2</v>
      </c>
      <c r="F41" s="23">
        <f t="shared" si="2"/>
        <v>0.36026923901229846</v>
      </c>
      <c r="G41" s="13">
        <f t="shared" si="2"/>
        <v>0.23985586948509335</v>
      </c>
      <c r="H41" s="13">
        <f t="shared" si="2"/>
        <v>0.21993059599432874</v>
      </c>
      <c r="I41" s="13">
        <f t="shared" si="2"/>
        <v>0.13964114502900521</v>
      </c>
      <c r="J41" s="13">
        <f t="shared" si="2"/>
        <v>4.0303150479274297E-2</v>
      </c>
      <c r="K41" s="13">
        <f t="shared" si="2"/>
        <v>0.36026923901229846</v>
      </c>
    </row>
    <row r="42" spans="1:11" x14ac:dyDescent="0.55000000000000004">
      <c r="A42" s="12">
        <v>2049</v>
      </c>
      <c r="B42" s="13">
        <f t="shared" si="2"/>
        <v>0.2399279347425467</v>
      </c>
      <c r="C42" s="13">
        <f t="shared" si="2"/>
        <v>0.21996529799716438</v>
      </c>
      <c r="D42" s="13">
        <f t="shared" si="2"/>
        <v>0.13982057251450258</v>
      </c>
      <c r="E42" s="13">
        <f t="shared" si="2"/>
        <v>4.0151575239637138E-2</v>
      </c>
      <c r="F42" s="23">
        <f t="shared" si="2"/>
        <v>0.36013461950614922</v>
      </c>
      <c r="G42" s="13">
        <f t="shared" si="2"/>
        <v>0.2399279347425467</v>
      </c>
      <c r="H42" s="13">
        <f t="shared" si="2"/>
        <v>0.21996529799716438</v>
      </c>
      <c r="I42" s="13">
        <f t="shared" si="2"/>
        <v>0.13982057251450258</v>
      </c>
      <c r="J42" s="13">
        <f t="shared" si="2"/>
        <v>4.0151575239637138E-2</v>
      </c>
      <c r="K42" s="13">
        <f t="shared" si="2"/>
        <v>0.36013461950614922</v>
      </c>
    </row>
    <row r="43" spans="1:11" x14ac:dyDescent="0.55000000000000004">
      <c r="A43" s="12">
        <v>2050</v>
      </c>
      <c r="B43" s="13">
        <f t="shared" si="2"/>
        <v>0.24000000000000002</v>
      </c>
      <c r="C43" s="13">
        <f t="shared" si="2"/>
        <v>0.22000000000000003</v>
      </c>
      <c r="D43" s="13">
        <f t="shared" si="2"/>
        <v>0.14000000000000001</v>
      </c>
      <c r="E43" s="13">
        <f t="shared" si="2"/>
        <v>4.0000000000000036E-2</v>
      </c>
      <c r="F43" s="23">
        <f t="shared" si="2"/>
        <v>0.36</v>
      </c>
      <c r="G43" s="13">
        <f t="shared" si="2"/>
        <v>0.24000000000000002</v>
      </c>
      <c r="H43" s="13">
        <f t="shared" si="2"/>
        <v>0.22000000000000003</v>
      </c>
      <c r="I43" s="13">
        <f t="shared" si="2"/>
        <v>0.14000000000000001</v>
      </c>
      <c r="J43" s="13">
        <f t="shared" si="2"/>
        <v>4.0000000000000036E-2</v>
      </c>
      <c r="K43" s="13">
        <f t="shared" si="2"/>
        <v>0.36</v>
      </c>
    </row>
    <row r="45" spans="1:11" x14ac:dyDescent="0.55000000000000004">
      <c r="A45" s="12">
        <v>2020</v>
      </c>
      <c r="B45" s="12">
        <f>B13</f>
        <v>0.23783804227640001</v>
      </c>
      <c r="C45" s="12">
        <f t="shared" ref="C45:K45" si="3">C13</f>
        <v>0.21895893991493101</v>
      </c>
      <c r="D45" s="12">
        <f t="shared" si="3"/>
        <v>0.13461717543507801</v>
      </c>
      <c r="E45" s="12">
        <f t="shared" si="3"/>
        <v>4.45472571891143E-2</v>
      </c>
      <c r="F45" s="12">
        <f t="shared" si="3"/>
        <v>0.36403858518447701</v>
      </c>
      <c r="G45" s="12">
        <f t="shared" si="3"/>
        <v>0.23783804227640001</v>
      </c>
      <c r="H45" s="12">
        <f t="shared" si="3"/>
        <v>0.21895893991493101</v>
      </c>
      <c r="I45" s="12">
        <f t="shared" si="3"/>
        <v>0.13461717543507801</v>
      </c>
      <c r="J45" s="12">
        <f t="shared" si="3"/>
        <v>4.45472571891143E-2</v>
      </c>
      <c r="K45" s="12">
        <f t="shared" si="3"/>
        <v>0.36403858518447701</v>
      </c>
    </row>
    <row r="46" spans="1:11" x14ac:dyDescent="0.55000000000000004">
      <c r="A46" s="12">
        <v>2050</v>
      </c>
      <c r="B46" s="12">
        <f>シナリオ!F9/100</f>
        <v>0.24</v>
      </c>
      <c r="C46" s="12">
        <f>シナリオ!F10/100</f>
        <v>0.22</v>
      </c>
      <c r="D46" s="12">
        <f>シナリオ!F11/100</f>
        <v>0.14000000000000001</v>
      </c>
      <c r="E46" s="50">
        <f>シナリオ!F12/100</f>
        <v>0.04</v>
      </c>
      <c r="F46" s="50">
        <f>シナリオ!F13/100</f>
        <v>0.36</v>
      </c>
      <c r="G46" s="50">
        <f>シナリオ!H9/100</f>
        <v>0.24</v>
      </c>
      <c r="H46" s="50">
        <f>シナリオ!H10/100</f>
        <v>0.22</v>
      </c>
      <c r="I46" s="50">
        <f>シナリオ!H11/100</f>
        <v>0.14000000000000001</v>
      </c>
      <c r="J46" s="50">
        <f>シナリオ!H12/100</f>
        <v>0.04</v>
      </c>
      <c r="K46" s="12">
        <f>シナリオ!H13/100</f>
        <v>0.36</v>
      </c>
    </row>
  </sheetData>
  <mergeCells count="2">
    <mergeCell ref="B1:F1"/>
    <mergeCell ref="G1:K1"/>
  </mergeCells>
  <phoneticPr fontId="1"/>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CA7BF-8982-4595-8436-CC3A8154EB0A}">
  <dimension ref="A1:K46"/>
  <sheetViews>
    <sheetView topLeftCell="A34" workbookViewId="0">
      <selection activeCell="L40" sqref="L40"/>
    </sheetView>
  </sheetViews>
  <sheetFormatPr defaultColWidth="10" defaultRowHeight="18" x14ac:dyDescent="0.55000000000000004"/>
  <cols>
    <col min="1" max="1" width="10" style="12"/>
    <col min="2" max="2" width="13.33203125" style="12" bestFit="1" customWidth="1"/>
    <col min="3" max="16384" width="10" style="12"/>
  </cols>
  <sheetData>
    <row r="1" spans="1:11" x14ac:dyDescent="0.55000000000000004">
      <c r="B1" s="178" t="s">
        <v>45</v>
      </c>
      <c r="C1" s="178"/>
      <c r="D1" s="178"/>
      <c r="E1" s="178"/>
      <c r="F1" s="178"/>
      <c r="G1" s="179" t="s">
        <v>48</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1.27563610961359E-5</v>
      </c>
      <c r="C3" s="12">
        <v>0.976242188627097</v>
      </c>
      <c r="D3" s="12">
        <v>1.27593983249683E-3</v>
      </c>
      <c r="E3" s="12">
        <v>2.52089993090304E-3</v>
      </c>
      <c r="F3" s="21">
        <v>1.9948215248407401E-2</v>
      </c>
      <c r="G3" s="12">
        <v>1.27563610961359E-5</v>
      </c>
      <c r="H3" s="12">
        <v>0.976242188627097</v>
      </c>
      <c r="I3" s="12">
        <v>1.27593983249683E-3</v>
      </c>
      <c r="J3" s="12">
        <v>2.52089993090304E-3</v>
      </c>
      <c r="K3" s="12">
        <v>1.9948215248407401E-2</v>
      </c>
    </row>
    <row r="4" spans="1:11" x14ac:dyDescent="0.55000000000000004">
      <c r="A4" s="12">
        <v>2011</v>
      </c>
      <c r="B4" s="12">
        <v>1.30761890381062E-5</v>
      </c>
      <c r="C4" s="12">
        <v>0.97628601984156005</v>
      </c>
      <c r="D4" s="12">
        <v>1.28582525541378E-3</v>
      </c>
      <c r="E4" s="12">
        <v>2.5128076601560701E-3</v>
      </c>
      <c r="F4" s="21">
        <v>1.99022710538319E-2</v>
      </c>
      <c r="G4" s="12">
        <v>1.30761890381062E-5</v>
      </c>
      <c r="H4" s="12">
        <v>0.97628601984156005</v>
      </c>
      <c r="I4" s="12">
        <v>1.28582525541378E-3</v>
      </c>
      <c r="J4" s="12">
        <v>2.5128076601560701E-3</v>
      </c>
      <c r="K4" s="12">
        <v>1.99022710538319E-2</v>
      </c>
    </row>
    <row r="5" spans="1:11" x14ac:dyDescent="0.55000000000000004">
      <c r="A5" s="12">
        <v>2012</v>
      </c>
      <c r="B5" s="12">
        <v>1.2270023577322199E-5</v>
      </c>
      <c r="C5" s="12">
        <v>0.97615808572530605</v>
      </c>
      <c r="D5" s="12">
        <v>1.22448542981893E-3</v>
      </c>
      <c r="E5" s="12">
        <v>2.58677266289086E-3</v>
      </c>
      <c r="F5" s="21">
        <v>2.0018386158406599E-2</v>
      </c>
      <c r="G5" s="12">
        <v>1.2270023577322199E-5</v>
      </c>
      <c r="H5" s="12">
        <v>0.97615808572530605</v>
      </c>
      <c r="I5" s="12">
        <v>1.22448542981893E-3</v>
      </c>
      <c r="J5" s="12">
        <v>2.58677266289086E-3</v>
      </c>
      <c r="K5" s="12">
        <v>2.0018386158406599E-2</v>
      </c>
    </row>
    <row r="6" spans="1:11" x14ac:dyDescent="0.55000000000000004">
      <c r="A6" s="12">
        <v>2013</v>
      </c>
      <c r="B6" s="12">
        <v>1.2095189138520199E-5</v>
      </c>
      <c r="C6" s="12">
        <v>0.97548941750523999</v>
      </c>
      <c r="D6" s="12">
        <v>1.13121847890265E-3</v>
      </c>
      <c r="E6" s="12">
        <v>3.06135602984965E-3</v>
      </c>
      <c r="F6" s="21">
        <v>2.0305912796869299E-2</v>
      </c>
      <c r="G6" s="12">
        <v>1.2095189138520199E-5</v>
      </c>
      <c r="H6" s="12">
        <v>0.97548941750523999</v>
      </c>
      <c r="I6" s="12">
        <v>1.13121847890265E-3</v>
      </c>
      <c r="J6" s="12">
        <v>3.06135602984965E-3</v>
      </c>
      <c r="K6" s="12">
        <v>2.0305912796869299E-2</v>
      </c>
    </row>
    <row r="7" spans="1:11" x14ac:dyDescent="0.55000000000000004">
      <c r="A7" s="12">
        <v>2014</v>
      </c>
      <c r="B7" s="12">
        <v>1.24358001815627E-5</v>
      </c>
      <c r="C7" s="12">
        <v>0.97432334520406805</v>
      </c>
      <c r="D7" s="12">
        <v>1.0982775107716901E-3</v>
      </c>
      <c r="E7" s="12">
        <v>3.8266266190266399E-3</v>
      </c>
      <c r="F7" s="21">
        <v>2.0739314865951899E-2</v>
      </c>
      <c r="G7" s="12">
        <v>1.24358001815627E-5</v>
      </c>
      <c r="H7" s="12">
        <v>0.97432334520406805</v>
      </c>
      <c r="I7" s="12">
        <v>1.0982775107716901E-3</v>
      </c>
      <c r="J7" s="12">
        <v>3.8266266190266399E-3</v>
      </c>
      <c r="K7" s="12">
        <v>2.0739314865951899E-2</v>
      </c>
    </row>
    <row r="8" spans="1:11" x14ac:dyDescent="0.55000000000000004">
      <c r="A8" s="12">
        <v>2015</v>
      </c>
      <c r="B8" s="12">
        <v>1.21347680783447E-5</v>
      </c>
      <c r="C8" s="12">
        <v>0.97356260392445004</v>
      </c>
      <c r="D8" s="12">
        <v>9.7898061388807791E-4</v>
      </c>
      <c r="E8" s="12">
        <v>4.7243603829339202E-3</v>
      </c>
      <c r="F8" s="21">
        <v>2.0721920310650101E-2</v>
      </c>
      <c r="G8" s="12">
        <v>1.21347680783447E-5</v>
      </c>
      <c r="H8" s="12">
        <v>0.97356260392445004</v>
      </c>
      <c r="I8" s="12">
        <v>9.7898061388807791E-4</v>
      </c>
      <c r="J8" s="12">
        <v>4.7243603829339202E-3</v>
      </c>
      <c r="K8" s="12">
        <v>2.0721920310650101E-2</v>
      </c>
    </row>
    <row r="9" spans="1:11" x14ac:dyDescent="0.55000000000000004">
      <c r="A9" s="12">
        <v>2016</v>
      </c>
      <c r="B9" s="12">
        <v>1.32625027271021E-5</v>
      </c>
      <c r="C9" s="12">
        <v>0.97284005222773595</v>
      </c>
      <c r="D9" s="12">
        <v>8.40511110330097E-4</v>
      </c>
      <c r="E9" s="12">
        <v>5.3666717285218704E-3</v>
      </c>
      <c r="F9" s="21">
        <v>2.0939502430685202E-2</v>
      </c>
      <c r="G9" s="12">
        <v>1.32625027271021E-5</v>
      </c>
      <c r="H9" s="12">
        <v>0.97284005222773595</v>
      </c>
      <c r="I9" s="12">
        <v>8.40511110330097E-4</v>
      </c>
      <c r="J9" s="12">
        <v>5.3666717285218704E-3</v>
      </c>
      <c r="K9" s="12">
        <v>2.0939502430685202E-2</v>
      </c>
    </row>
    <row r="10" spans="1:11" x14ac:dyDescent="0.55000000000000004">
      <c r="A10" s="12">
        <v>2017</v>
      </c>
      <c r="B10" s="12">
        <v>1.3373163070678801E-5</v>
      </c>
      <c r="C10" s="12">
        <v>0.97227308667648504</v>
      </c>
      <c r="D10" s="12">
        <v>7.1947617320252105E-4</v>
      </c>
      <c r="E10" s="12">
        <v>5.8798454731007199E-3</v>
      </c>
      <c r="F10" s="21">
        <v>2.11142185141413E-2</v>
      </c>
      <c r="G10" s="12">
        <v>1.3373163070678801E-5</v>
      </c>
      <c r="H10" s="12">
        <v>0.97227308667648504</v>
      </c>
      <c r="I10" s="12">
        <v>7.1947617320252105E-4</v>
      </c>
      <c r="J10" s="12">
        <v>5.8798454731007199E-3</v>
      </c>
      <c r="K10" s="12">
        <v>2.11142185141413E-2</v>
      </c>
    </row>
    <row r="11" spans="1:11" x14ac:dyDescent="0.55000000000000004">
      <c r="A11" s="12">
        <v>2018</v>
      </c>
      <c r="B11" s="12">
        <v>1.2186481603659699E-5</v>
      </c>
      <c r="C11" s="12">
        <v>0.97222937801890497</v>
      </c>
      <c r="D11" s="12">
        <v>5.9375246480053304E-4</v>
      </c>
      <c r="E11" s="12">
        <v>6.0773306730695304E-3</v>
      </c>
      <c r="F11" s="21">
        <v>2.1087352361621702E-2</v>
      </c>
      <c r="G11" s="12">
        <v>1.2186481603659699E-5</v>
      </c>
      <c r="H11" s="12">
        <v>0.97222937801890497</v>
      </c>
      <c r="I11" s="12">
        <v>5.9375246480053304E-4</v>
      </c>
      <c r="J11" s="12">
        <v>6.0773306730695304E-3</v>
      </c>
      <c r="K11" s="12">
        <v>2.1087352361621702E-2</v>
      </c>
    </row>
    <row r="12" spans="1:11" x14ac:dyDescent="0.55000000000000004">
      <c r="A12" s="12">
        <v>2019</v>
      </c>
      <c r="B12" s="12">
        <v>1.24402436352604E-5</v>
      </c>
      <c r="C12" s="12">
        <v>0.97204919148783198</v>
      </c>
      <c r="D12" s="12">
        <v>4.8344169015914498E-4</v>
      </c>
      <c r="E12" s="12">
        <v>5.9284672168479604E-3</v>
      </c>
      <c r="F12" s="21">
        <v>2.15264593615252E-2</v>
      </c>
      <c r="G12" s="12">
        <v>1.24402436352604E-5</v>
      </c>
      <c r="H12" s="12">
        <v>0.97204919148783198</v>
      </c>
      <c r="I12" s="12">
        <v>4.8344169015914498E-4</v>
      </c>
      <c r="J12" s="12">
        <v>5.9284672168479604E-3</v>
      </c>
      <c r="K12" s="12">
        <v>2.15264593615252E-2</v>
      </c>
    </row>
    <row r="13" spans="1:11" x14ac:dyDescent="0.55000000000000004">
      <c r="A13" s="12">
        <v>2020</v>
      </c>
      <c r="B13" s="12">
        <v>1.3765472295266299E-5</v>
      </c>
      <c r="C13" s="12">
        <v>0.96874549515359798</v>
      </c>
      <c r="D13" s="12">
        <v>4.0646380694078099E-4</v>
      </c>
      <c r="E13" s="12">
        <v>7.0146552571294599E-3</v>
      </c>
      <c r="F13" s="21">
        <v>2.3819620310036701E-2</v>
      </c>
      <c r="G13" s="12">
        <v>1.3765472295266299E-5</v>
      </c>
      <c r="H13" s="12">
        <v>0.96874549515359798</v>
      </c>
      <c r="I13" s="12">
        <v>4.0646380694078099E-4</v>
      </c>
      <c r="J13" s="12">
        <v>7.0146552571294599E-3</v>
      </c>
      <c r="K13" s="12">
        <v>2.3819620310036701E-2</v>
      </c>
    </row>
    <row r="14" spans="1:11" x14ac:dyDescent="0.55000000000000004">
      <c r="A14" s="12">
        <v>2021</v>
      </c>
      <c r="B14" s="13">
        <f>_xlfn.FORECAST.LINEAR($A14,B$45:B$46,$A$45:$A$46)</f>
        <v>1.3306623218757347E-5</v>
      </c>
      <c r="C14" s="13">
        <f>_xlfn.FORECAST.LINEAR($A14,C$45:C$46,$A$45:$A$46)</f>
        <v>0.96878731198181145</v>
      </c>
      <c r="D14" s="13">
        <f t="shared" ref="D14:K14" si="0">_xlfn.FORECAST.LINEAR($A14,D$45:D$46,$A$45:$A$46)</f>
        <v>3.9291501337608906E-4</v>
      </c>
      <c r="E14" s="13">
        <f t="shared" si="0"/>
        <v>7.1141667485584981E-3</v>
      </c>
      <c r="F14" s="23">
        <f t="shared" si="0"/>
        <v>2.3692299633035485E-2</v>
      </c>
      <c r="G14" s="13">
        <f t="shared" si="0"/>
        <v>1.3306623218757347E-5</v>
      </c>
      <c r="H14" s="13">
        <f t="shared" si="0"/>
        <v>0.96878731198181145</v>
      </c>
      <c r="I14" s="13">
        <f t="shared" si="0"/>
        <v>3.9291501337608906E-4</v>
      </c>
      <c r="J14" s="13">
        <f t="shared" si="0"/>
        <v>7.1141667485584981E-3</v>
      </c>
      <c r="K14" s="13">
        <f t="shared" si="0"/>
        <v>2.3692299633035485E-2</v>
      </c>
    </row>
    <row r="15" spans="1:11" x14ac:dyDescent="0.55000000000000004">
      <c r="A15" s="12">
        <v>2022</v>
      </c>
      <c r="B15" s="13">
        <f t="shared" ref="B15:K43" si="1">_xlfn.FORECAST.LINEAR($A15,B$45:B$46,$A$45:$A$46)</f>
        <v>1.2847774142248536E-5</v>
      </c>
      <c r="C15" s="13">
        <f t="shared" si="1"/>
        <v>0.96882912881002481</v>
      </c>
      <c r="D15" s="13">
        <f t="shared" si="1"/>
        <v>3.7936621981139729E-4</v>
      </c>
      <c r="E15" s="13">
        <f t="shared" si="1"/>
        <v>7.2136782399875032E-3</v>
      </c>
      <c r="F15" s="23">
        <f t="shared" si="1"/>
        <v>2.3564978956034266E-2</v>
      </c>
      <c r="G15" s="13">
        <f t="shared" si="1"/>
        <v>1.2847774142248536E-5</v>
      </c>
      <c r="H15" s="13">
        <f t="shared" si="1"/>
        <v>0.96882912881002481</v>
      </c>
      <c r="I15" s="13">
        <f t="shared" si="1"/>
        <v>3.7936621981139729E-4</v>
      </c>
      <c r="J15" s="13">
        <f t="shared" si="1"/>
        <v>7.2136782399875032E-3</v>
      </c>
      <c r="K15" s="13">
        <f t="shared" si="1"/>
        <v>2.3564978956034266E-2</v>
      </c>
    </row>
    <row r="16" spans="1:11" x14ac:dyDescent="0.55000000000000004">
      <c r="A16" s="12">
        <v>2023</v>
      </c>
      <c r="B16" s="13">
        <f t="shared" si="1"/>
        <v>1.2388925065739617E-5</v>
      </c>
      <c r="C16" s="13">
        <f t="shared" si="1"/>
        <v>0.96887094563823828</v>
      </c>
      <c r="D16" s="13">
        <f t="shared" si="1"/>
        <v>3.6581742624670552E-4</v>
      </c>
      <c r="E16" s="13">
        <f t="shared" si="1"/>
        <v>7.3131897314165084E-3</v>
      </c>
      <c r="F16" s="23">
        <f t="shared" si="1"/>
        <v>2.3437658279033047E-2</v>
      </c>
      <c r="G16" s="13">
        <f t="shared" si="1"/>
        <v>1.2388925065739617E-5</v>
      </c>
      <c r="H16" s="13">
        <f t="shared" si="1"/>
        <v>0.96887094563823828</v>
      </c>
      <c r="I16" s="13">
        <f t="shared" si="1"/>
        <v>3.6581742624670552E-4</v>
      </c>
      <c r="J16" s="13">
        <f t="shared" si="1"/>
        <v>7.3131897314165084E-3</v>
      </c>
      <c r="K16" s="13">
        <f t="shared" si="1"/>
        <v>2.3437658279033047E-2</v>
      </c>
    </row>
    <row r="17" spans="1:11" x14ac:dyDescent="0.55000000000000004">
      <c r="A17" s="12">
        <v>2024</v>
      </c>
      <c r="B17" s="13">
        <f t="shared" si="1"/>
        <v>1.1930075989230807E-5</v>
      </c>
      <c r="C17" s="13">
        <f t="shared" si="1"/>
        <v>0.96891276246645164</v>
      </c>
      <c r="D17" s="13">
        <f t="shared" si="1"/>
        <v>3.5226863268201028E-4</v>
      </c>
      <c r="E17" s="13">
        <f t="shared" si="1"/>
        <v>7.4127012228455413E-3</v>
      </c>
      <c r="F17" s="23">
        <f t="shared" si="1"/>
        <v>2.3310337602031828E-2</v>
      </c>
      <c r="G17" s="13">
        <f t="shared" si="1"/>
        <v>1.1930075989230807E-5</v>
      </c>
      <c r="H17" s="13">
        <f t="shared" si="1"/>
        <v>0.96891276246645164</v>
      </c>
      <c r="I17" s="13">
        <f t="shared" si="1"/>
        <v>3.5226863268201028E-4</v>
      </c>
      <c r="J17" s="13">
        <f t="shared" si="1"/>
        <v>7.4127012228455413E-3</v>
      </c>
      <c r="K17" s="13">
        <f t="shared" si="1"/>
        <v>2.3310337602031828E-2</v>
      </c>
    </row>
    <row r="18" spans="1:11" x14ac:dyDescent="0.55000000000000004">
      <c r="A18" s="12">
        <v>2025</v>
      </c>
      <c r="B18" s="13">
        <f t="shared" si="1"/>
        <v>1.1471226912721888E-5</v>
      </c>
      <c r="C18" s="13">
        <f t="shared" si="1"/>
        <v>0.968954579294665</v>
      </c>
      <c r="D18" s="13">
        <f t="shared" si="1"/>
        <v>3.3871983911731851E-4</v>
      </c>
      <c r="E18" s="13">
        <f t="shared" si="1"/>
        <v>7.5122127142745465E-3</v>
      </c>
      <c r="F18" s="23">
        <f t="shared" si="1"/>
        <v>2.3183016925030608E-2</v>
      </c>
      <c r="G18" s="13">
        <f t="shared" si="1"/>
        <v>1.1471226912721888E-5</v>
      </c>
      <c r="H18" s="13">
        <f t="shared" si="1"/>
        <v>0.968954579294665</v>
      </c>
      <c r="I18" s="13">
        <f t="shared" si="1"/>
        <v>3.3871983911731851E-4</v>
      </c>
      <c r="J18" s="13">
        <f t="shared" si="1"/>
        <v>7.5122127142745465E-3</v>
      </c>
      <c r="K18" s="13">
        <f t="shared" si="1"/>
        <v>2.3183016925030608E-2</v>
      </c>
    </row>
    <row r="19" spans="1:11" x14ac:dyDescent="0.55000000000000004">
      <c r="A19" s="12">
        <v>2026</v>
      </c>
      <c r="B19" s="13">
        <f t="shared" si="1"/>
        <v>1.1012377836212969E-5</v>
      </c>
      <c r="C19" s="13">
        <f t="shared" si="1"/>
        <v>0.96899639612287847</v>
      </c>
      <c r="D19" s="13">
        <f t="shared" si="1"/>
        <v>3.2517104555262674E-4</v>
      </c>
      <c r="E19" s="13">
        <f t="shared" si="1"/>
        <v>7.6117242057035794E-3</v>
      </c>
      <c r="F19" s="23">
        <f t="shared" si="1"/>
        <v>2.3055696248029389E-2</v>
      </c>
      <c r="G19" s="13">
        <f t="shared" si="1"/>
        <v>1.1012377836212969E-5</v>
      </c>
      <c r="H19" s="13">
        <f t="shared" si="1"/>
        <v>0.96899639612287847</v>
      </c>
      <c r="I19" s="13">
        <f t="shared" si="1"/>
        <v>3.2517104555262674E-4</v>
      </c>
      <c r="J19" s="13">
        <f t="shared" si="1"/>
        <v>7.6117242057035794E-3</v>
      </c>
      <c r="K19" s="13">
        <f t="shared" si="1"/>
        <v>2.3055696248029389E-2</v>
      </c>
    </row>
    <row r="20" spans="1:11" x14ac:dyDescent="0.55000000000000004">
      <c r="A20" s="12">
        <v>2027</v>
      </c>
      <c r="B20" s="13">
        <f t="shared" si="1"/>
        <v>1.0553528759704158E-5</v>
      </c>
      <c r="C20" s="13">
        <f t="shared" si="1"/>
        <v>0.96903821295109183</v>
      </c>
      <c r="D20" s="13">
        <f t="shared" si="1"/>
        <v>3.1162225198793497E-4</v>
      </c>
      <c r="E20" s="13">
        <f t="shared" si="1"/>
        <v>7.7112356971325846E-3</v>
      </c>
      <c r="F20" s="23">
        <f t="shared" si="1"/>
        <v>2.292837557102817E-2</v>
      </c>
      <c r="G20" s="13">
        <f t="shared" si="1"/>
        <v>1.0553528759704158E-5</v>
      </c>
      <c r="H20" s="13">
        <f t="shared" si="1"/>
        <v>0.96903821295109183</v>
      </c>
      <c r="I20" s="13">
        <f t="shared" si="1"/>
        <v>3.1162225198793497E-4</v>
      </c>
      <c r="J20" s="13">
        <f t="shared" si="1"/>
        <v>7.7112356971325846E-3</v>
      </c>
      <c r="K20" s="13">
        <f t="shared" si="1"/>
        <v>2.292837557102817E-2</v>
      </c>
    </row>
    <row r="21" spans="1:11" x14ac:dyDescent="0.55000000000000004">
      <c r="A21" s="12">
        <v>2028</v>
      </c>
      <c r="B21" s="13">
        <f t="shared" si="1"/>
        <v>1.009467968319524E-5</v>
      </c>
      <c r="C21" s="13">
        <f t="shared" si="1"/>
        <v>0.96908002977930519</v>
      </c>
      <c r="D21" s="13">
        <f t="shared" si="1"/>
        <v>2.9807345842323973E-4</v>
      </c>
      <c r="E21" s="13">
        <f t="shared" si="1"/>
        <v>7.8107471885616175E-3</v>
      </c>
      <c r="F21" s="23">
        <f t="shared" si="1"/>
        <v>2.2801054894026951E-2</v>
      </c>
      <c r="G21" s="13">
        <f t="shared" si="1"/>
        <v>1.009467968319524E-5</v>
      </c>
      <c r="H21" s="13">
        <f t="shared" si="1"/>
        <v>0.96908002977930519</v>
      </c>
      <c r="I21" s="13">
        <f t="shared" si="1"/>
        <v>2.9807345842323973E-4</v>
      </c>
      <c r="J21" s="13">
        <f t="shared" si="1"/>
        <v>7.8107471885616175E-3</v>
      </c>
      <c r="K21" s="13">
        <f t="shared" si="1"/>
        <v>2.2801054894026951E-2</v>
      </c>
    </row>
    <row r="22" spans="1:11" x14ac:dyDescent="0.55000000000000004">
      <c r="A22" s="12">
        <v>2029</v>
      </c>
      <c r="B22" s="13">
        <f t="shared" si="1"/>
        <v>9.6358306066864291E-6</v>
      </c>
      <c r="C22" s="13">
        <f t="shared" si="1"/>
        <v>0.96912184660751866</v>
      </c>
      <c r="D22" s="13">
        <f t="shared" si="1"/>
        <v>2.8452466485854797E-4</v>
      </c>
      <c r="E22" s="13">
        <f t="shared" si="1"/>
        <v>7.9102586799906227E-3</v>
      </c>
      <c r="F22" s="23">
        <f t="shared" si="1"/>
        <v>2.2673734217025676E-2</v>
      </c>
      <c r="G22" s="13">
        <f t="shared" si="1"/>
        <v>9.6358306066864291E-6</v>
      </c>
      <c r="H22" s="13">
        <f t="shared" si="1"/>
        <v>0.96912184660751866</v>
      </c>
      <c r="I22" s="13">
        <f t="shared" si="1"/>
        <v>2.8452466485854797E-4</v>
      </c>
      <c r="J22" s="13">
        <f t="shared" si="1"/>
        <v>7.9102586799906227E-3</v>
      </c>
      <c r="K22" s="13">
        <f t="shared" si="1"/>
        <v>2.2673734217025676E-2</v>
      </c>
    </row>
    <row r="23" spans="1:11" x14ac:dyDescent="0.55000000000000004">
      <c r="A23" s="12">
        <v>2030</v>
      </c>
      <c r="B23" s="13">
        <f t="shared" si="1"/>
        <v>9.1769815301775103E-6</v>
      </c>
      <c r="C23" s="13">
        <f t="shared" si="1"/>
        <v>0.96916366343573201</v>
      </c>
      <c r="D23" s="13">
        <f t="shared" si="1"/>
        <v>2.709758712938562E-4</v>
      </c>
      <c r="E23" s="13">
        <f t="shared" si="1"/>
        <v>8.0097701714196556E-3</v>
      </c>
      <c r="F23" s="23">
        <f t="shared" si="1"/>
        <v>2.2546413540024457E-2</v>
      </c>
      <c r="G23" s="13">
        <f t="shared" si="1"/>
        <v>9.1769815301775103E-6</v>
      </c>
      <c r="H23" s="13">
        <f t="shared" si="1"/>
        <v>0.96916366343573201</v>
      </c>
      <c r="I23" s="13">
        <f t="shared" si="1"/>
        <v>2.709758712938562E-4</v>
      </c>
      <c r="J23" s="13">
        <f t="shared" si="1"/>
        <v>8.0097701714196556E-3</v>
      </c>
      <c r="K23" s="13">
        <f t="shared" si="1"/>
        <v>2.2546413540024457E-2</v>
      </c>
    </row>
    <row r="24" spans="1:11" x14ac:dyDescent="0.55000000000000004">
      <c r="A24" s="12">
        <v>2031</v>
      </c>
      <c r="B24" s="13">
        <f t="shared" si="1"/>
        <v>8.7181324536685914E-6</v>
      </c>
      <c r="C24" s="13">
        <f t="shared" si="1"/>
        <v>0.96920548026394548</v>
      </c>
      <c r="D24" s="13">
        <f t="shared" si="1"/>
        <v>2.5742707772916443E-4</v>
      </c>
      <c r="E24" s="13">
        <f t="shared" si="1"/>
        <v>8.1092816628486608E-3</v>
      </c>
      <c r="F24" s="23">
        <f t="shared" si="1"/>
        <v>2.2419092863023238E-2</v>
      </c>
      <c r="G24" s="13">
        <f t="shared" si="1"/>
        <v>8.7181324536685914E-6</v>
      </c>
      <c r="H24" s="13">
        <f t="shared" si="1"/>
        <v>0.96920548026394548</v>
      </c>
      <c r="I24" s="13">
        <f t="shared" si="1"/>
        <v>2.5742707772916443E-4</v>
      </c>
      <c r="J24" s="13">
        <f t="shared" si="1"/>
        <v>8.1092816628486608E-3</v>
      </c>
      <c r="K24" s="13">
        <f t="shared" si="1"/>
        <v>2.2419092863023238E-2</v>
      </c>
    </row>
    <row r="25" spans="1:11" x14ac:dyDescent="0.55000000000000004">
      <c r="A25" s="12">
        <v>2032</v>
      </c>
      <c r="B25" s="13">
        <f t="shared" si="1"/>
        <v>8.2592833771597809E-6</v>
      </c>
      <c r="C25" s="13">
        <f t="shared" si="1"/>
        <v>0.96924729709215884</v>
      </c>
      <c r="D25" s="13">
        <f t="shared" si="1"/>
        <v>2.4387828416446919E-4</v>
      </c>
      <c r="E25" s="13">
        <f t="shared" si="1"/>
        <v>8.2087931542776937E-3</v>
      </c>
      <c r="F25" s="23">
        <f t="shared" si="1"/>
        <v>2.2291772186022019E-2</v>
      </c>
      <c r="G25" s="13">
        <f t="shared" si="1"/>
        <v>8.2592833771597809E-6</v>
      </c>
      <c r="H25" s="13">
        <f t="shared" si="1"/>
        <v>0.96924729709215884</v>
      </c>
      <c r="I25" s="13">
        <f t="shared" si="1"/>
        <v>2.4387828416446919E-4</v>
      </c>
      <c r="J25" s="13">
        <f t="shared" si="1"/>
        <v>8.2087931542776937E-3</v>
      </c>
      <c r="K25" s="13">
        <f t="shared" si="1"/>
        <v>2.2291772186022019E-2</v>
      </c>
    </row>
    <row r="26" spans="1:11" x14ac:dyDescent="0.55000000000000004">
      <c r="A26" s="12">
        <v>2033</v>
      </c>
      <c r="B26" s="13">
        <f t="shared" si="1"/>
        <v>7.800434300650862E-6</v>
      </c>
      <c r="C26" s="13">
        <f t="shared" si="1"/>
        <v>0.9692891139203722</v>
      </c>
      <c r="D26" s="13">
        <f t="shared" si="1"/>
        <v>2.3032949059977742E-4</v>
      </c>
      <c r="E26" s="13">
        <f t="shared" si="1"/>
        <v>8.3083046457066989E-3</v>
      </c>
      <c r="F26" s="23">
        <f t="shared" si="1"/>
        <v>2.2164451509020799E-2</v>
      </c>
      <c r="G26" s="13">
        <f t="shared" si="1"/>
        <v>7.800434300650862E-6</v>
      </c>
      <c r="H26" s="13">
        <f t="shared" si="1"/>
        <v>0.9692891139203722</v>
      </c>
      <c r="I26" s="13">
        <f t="shared" si="1"/>
        <v>2.3032949059977742E-4</v>
      </c>
      <c r="J26" s="13">
        <f t="shared" si="1"/>
        <v>8.3083046457066989E-3</v>
      </c>
      <c r="K26" s="13">
        <f t="shared" si="1"/>
        <v>2.2164451509020799E-2</v>
      </c>
    </row>
    <row r="27" spans="1:11" x14ac:dyDescent="0.55000000000000004">
      <c r="A27" s="12">
        <v>2034</v>
      </c>
      <c r="B27" s="13">
        <f t="shared" si="1"/>
        <v>7.3415852241420516E-6</v>
      </c>
      <c r="C27" s="13">
        <f t="shared" si="1"/>
        <v>0.96933093074858567</v>
      </c>
      <c r="D27" s="13">
        <f t="shared" si="1"/>
        <v>2.1678069703508565E-4</v>
      </c>
      <c r="E27" s="13">
        <f t="shared" si="1"/>
        <v>8.4078161371357318E-3</v>
      </c>
      <c r="F27" s="23">
        <f t="shared" si="1"/>
        <v>2.203713083201958E-2</v>
      </c>
      <c r="G27" s="13">
        <f t="shared" si="1"/>
        <v>7.3415852241420516E-6</v>
      </c>
      <c r="H27" s="13">
        <f t="shared" si="1"/>
        <v>0.96933093074858567</v>
      </c>
      <c r="I27" s="13">
        <f t="shared" si="1"/>
        <v>2.1678069703508565E-4</v>
      </c>
      <c r="J27" s="13">
        <f t="shared" si="1"/>
        <v>8.4078161371357318E-3</v>
      </c>
      <c r="K27" s="13">
        <f t="shared" si="1"/>
        <v>2.203713083201958E-2</v>
      </c>
    </row>
    <row r="28" spans="1:11" x14ac:dyDescent="0.55000000000000004">
      <c r="A28" s="12">
        <v>2035</v>
      </c>
      <c r="B28" s="13">
        <f t="shared" si="1"/>
        <v>6.8827361476331327E-6</v>
      </c>
      <c r="C28" s="13">
        <f t="shared" si="1"/>
        <v>0.96937274757679903</v>
      </c>
      <c r="D28" s="13">
        <f t="shared" si="1"/>
        <v>2.0323190347039041E-4</v>
      </c>
      <c r="E28" s="13">
        <f t="shared" si="1"/>
        <v>8.507327628564737E-3</v>
      </c>
      <c r="F28" s="23">
        <f t="shared" si="1"/>
        <v>2.1909810155018361E-2</v>
      </c>
      <c r="G28" s="13">
        <f t="shared" si="1"/>
        <v>6.8827361476331327E-6</v>
      </c>
      <c r="H28" s="13">
        <f t="shared" si="1"/>
        <v>0.96937274757679903</v>
      </c>
      <c r="I28" s="13">
        <f t="shared" si="1"/>
        <v>2.0323190347039041E-4</v>
      </c>
      <c r="J28" s="13">
        <f t="shared" si="1"/>
        <v>8.507327628564737E-3</v>
      </c>
      <c r="K28" s="13">
        <f t="shared" si="1"/>
        <v>2.1909810155018361E-2</v>
      </c>
    </row>
    <row r="29" spans="1:11" x14ac:dyDescent="0.55000000000000004">
      <c r="A29" s="12">
        <v>2036</v>
      </c>
      <c r="B29" s="13">
        <f t="shared" si="1"/>
        <v>6.4238870711242138E-6</v>
      </c>
      <c r="C29" s="13">
        <f t="shared" si="1"/>
        <v>0.9694145644050125</v>
      </c>
      <c r="D29" s="13">
        <f t="shared" si="1"/>
        <v>1.8968310990569864E-4</v>
      </c>
      <c r="E29" s="13">
        <f t="shared" si="1"/>
        <v>8.6068391199937422E-3</v>
      </c>
      <c r="F29" s="23">
        <f t="shared" si="1"/>
        <v>2.1782489478017142E-2</v>
      </c>
      <c r="G29" s="13">
        <f t="shared" si="1"/>
        <v>6.4238870711242138E-6</v>
      </c>
      <c r="H29" s="13">
        <f t="shared" si="1"/>
        <v>0.9694145644050125</v>
      </c>
      <c r="I29" s="13">
        <f t="shared" si="1"/>
        <v>1.8968310990569864E-4</v>
      </c>
      <c r="J29" s="13">
        <f t="shared" si="1"/>
        <v>8.6068391199937422E-3</v>
      </c>
      <c r="K29" s="13">
        <f t="shared" si="1"/>
        <v>2.1782489478017142E-2</v>
      </c>
    </row>
    <row r="30" spans="1:11" x14ac:dyDescent="0.55000000000000004">
      <c r="A30" s="12">
        <v>2037</v>
      </c>
      <c r="B30" s="13">
        <f t="shared" si="1"/>
        <v>5.9650379946154033E-6</v>
      </c>
      <c r="C30" s="13">
        <f t="shared" si="1"/>
        <v>0.96945638123322586</v>
      </c>
      <c r="D30" s="13">
        <f t="shared" si="1"/>
        <v>1.7613431634100687E-4</v>
      </c>
      <c r="E30" s="13">
        <f t="shared" si="1"/>
        <v>8.7063506114227751E-3</v>
      </c>
      <c r="F30" s="23">
        <f t="shared" si="1"/>
        <v>2.1655168801015923E-2</v>
      </c>
      <c r="G30" s="13">
        <f t="shared" si="1"/>
        <v>5.9650379946154033E-6</v>
      </c>
      <c r="H30" s="13">
        <f t="shared" si="1"/>
        <v>0.96945638123322586</v>
      </c>
      <c r="I30" s="13">
        <f t="shared" si="1"/>
        <v>1.7613431634100687E-4</v>
      </c>
      <c r="J30" s="13">
        <f t="shared" si="1"/>
        <v>8.7063506114227751E-3</v>
      </c>
      <c r="K30" s="13">
        <f t="shared" si="1"/>
        <v>2.1655168801015923E-2</v>
      </c>
    </row>
    <row r="31" spans="1:11" x14ac:dyDescent="0.55000000000000004">
      <c r="A31" s="12">
        <v>2038</v>
      </c>
      <c r="B31" s="13">
        <f t="shared" si="1"/>
        <v>5.5061889181064845E-6</v>
      </c>
      <c r="C31" s="13">
        <f t="shared" si="1"/>
        <v>0.96949819806143922</v>
      </c>
      <c r="D31" s="13">
        <f t="shared" si="1"/>
        <v>1.6258552277631511E-4</v>
      </c>
      <c r="E31" s="13">
        <f t="shared" si="1"/>
        <v>8.8058621028517803E-3</v>
      </c>
      <c r="F31" s="23">
        <f t="shared" si="1"/>
        <v>2.1527848124014703E-2</v>
      </c>
      <c r="G31" s="13">
        <f t="shared" si="1"/>
        <v>5.5061889181064845E-6</v>
      </c>
      <c r="H31" s="13">
        <f t="shared" si="1"/>
        <v>0.96949819806143922</v>
      </c>
      <c r="I31" s="13">
        <f t="shared" si="1"/>
        <v>1.6258552277631511E-4</v>
      </c>
      <c r="J31" s="13">
        <f t="shared" si="1"/>
        <v>8.8058621028517803E-3</v>
      </c>
      <c r="K31" s="13">
        <f t="shared" si="1"/>
        <v>2.1527848124014703E-2</v>
      </c>
    </row>
    <row r="32" spans="1:11" x14ac:dyDescent="0.55000000000000004">
      <c r="A32" s="12">
        <v>2039</v>
      </c>
      <c r="B32" s="13">
        <f t="shared" si="1"/>
        <v>5.0473398415975656E-6</v>
      </c>
      <c r="C32" s="13">
        <f t="shared" si="1"/>
        <v>0.96954001488965269</v>
      </c>
      <c r="D32" s="13">
        <f t="shared" si="1"/>
        <v>1.4903672921161987E-4</v>
      </c>
      <c r="E32" s="13">
        <f t="shared" si="1"/>
        <v>8.9053735942808132E-3</v>
      </c>
      <c r="F32" s="23">
        <f t="shared" si="1"/>
        <v>2.1400527447013484E-2</v>
      </c>
      <c r="G32" s="13">
        <f t="shared" si="1"/>
        <v>5.0473398415975656E-6</v>
      </c>
      <c r="H32" s="13">
        <f t="shared" si="1"/>
        <v>0.96954001488965269</v>
      </c>
      <c r="I32" s="13">
        <f t="shared" si="1"/>
        <v>1.4903672921161987E-4</v>
      </c>
      <c r="J32" s="13">
        <f t="shared" si="1"/>
        <v>8.9053735942808132E-3</v>
      </c>
      <c r="K32" s="13">
        <f t="shared" si="1"/>
        <v>2.1400527447013484E-2</v>
      </c>
    </row>
    <row r="33" spans="1:11" x14ac:dyDescent="0.55000000000000004">
      <c r="A33" s="12">
        <v>2040</v>
      </c>
      <c r="B33" s="13">
        <f t="shared" si="1"/>
        <v>4.5884907650887551E-6</v>
      </c>
      <c r="C33" s="13">
        <f t="shared" si="1"/>
        <v>0.96958183171786605</v>
      </c>
      <c r="D33" s="13">
        <f t="shared" si="1"/>
        <v>1.354879356469281E-4</v>
      </c>
      <c r="E33" s="13">
        <f t="shared" si="1"/>
        <v>9.0048850857098184E-3</v>
      </c>
      <c r="F33" s="23">
        <f t="shared" si="1"/>
        <v>2.1273206770012265E-2</v>
      </c>
      <c r="G33" s="13">
        <f t="shared" si="1"/>
        <v>4.5884907650887551E-6</v>
      </c>
      <c r="H33" s="13">
        <f t="shared" si="1"/>
        <v>0.96958183171786605</v>
      </c>
      <c r="I33" s="13">
        <f t="shared" si="1"/>
        <v>1.354879356469281E-4</v>
      </c>
      <c r="J33" s="13">
        <f t="shared" si="1"/>
        <v>9.0048850857098184E-3</v>
      </c>
      <c r="K33" s="13">
        <f t="shared" si="1"/>
        <v>2.1273206770012265E-2</v>
      </c>
    </row>
    <row r="34" spans="1:11" x14ac:dyDescent="0.55000000000000004">
      <c r="A34" s="12">
        <v>2041</v>
      </c>
      <c r="B34" s="13">
        <f t="shared" si="1"/>
        <v>4.1296416885798362E-6</v>
      </c>
      <c r="C34" s="13">
        <f t="shared" si="1"/>
        <v>0.96962364854607941</v>
      </c>
      <c r="D34" s="13">
        <f t="shared" si="1"/>
        <v>1.2193914208223633E-4</v>
      </c>
      <c r="E34" s="13">
        <f t="shared" si="1"/>
        <v>9.1043965771388513E-3</v>
      </c>
      <c r="F34" s="23">
        <f t="shared" si="1"/>
        <v>2.1145886093011046E-2</v>
      </c>
      <c r="G34" s="13">
        <f t="shared" si="1"/>
        <v>4.1296416885798362E-6</v>
      </c>
      <c r="H34" s="13">
        <f t="shared" si="1"/>
        <v>0.96962364854607941</v>
      </c>
      <c r="I34" s="13">
        <f t="shared" si="1"/>
        <v>1.2193914208223633E-4</v>
      </c>
      <c r="J34" s="13">
        <f t="shared" si="1"/>
        <v>9.1043965771388513E-3</v>
      </c>
      <c r="K34" s="13">
        <f t="shared" si="1"/>
        <v>2.1145886093011046E-2</v>
      </c>
    </row>
    <row r="35" spans="1:11" x14ac:dyDescent="0.55000000000000004">
      <c r="A35" s="12">
        <v>2042</v>
      </c>
      <c r="B35" s="13">
        <f t="shared" si="1"/>
        <v>3.6707926120710258E-6</v>
      </c>
      <c r="C35" s="13">
        <f t="shared" si="1"/>
        <v>0.96966546537429288</v>
      </c>
      <c r="D35" s="13">
        <f t="shared" si="1"/>
        <v>1.0839034851754456E-4</v>
      </c>
      <c r="E35" s="13">
        <f t="shared" si="1"/>
        <v>9.2039080685678565E-3</v>
      </c>
      <c r="F35" s="23">
        <f t="shared" si="1"/>
        <v>2.1018565416009771E-2</v>
      </c>
      <c r="G35" s="13">
        <f t="shared" si="1"/>
        <v>3.6707926120710258E-6</v>
      </c>
      <c r="H35" s="13">
        <f t="shared" si="1"/>
        <v>0.96966546537429288</v>
      </c>
      <c r="I35" s="13">
        <f t="shared" si="1"/>
        <v>1.0839034851754456E-4</v>
      </c>
      <c r="J35" s="13">
        <f t="shared" si="1"/>
        <v>9.2039080685678565E-3</v>
      </c>
      <c r="K35" s="13">
        <f t="shared" si="1"/>
        <v>2.1018565416009771E-2</v>
      </c>
    </row>
    <row r="36" spans="1:11" x14ac:dyDescent="0.55000000000000004">
      <c r="A36" s="12">
        <v>2043</v>
      </c>
      <c r="B36" s="13">
        <f t="shared" si="1"/>
        <v>3.2119435355621069E-6</v>
      </c>
      <c r="C36" s="13">
        <f t="shared" si="1"/>
        <v>0.96970728220250624</v>
      </c>
      <c r="D36" s="13">
        <f t="shared" si="1"/>
        <v>9.4841554952849322E-5</v>
      </c>
      <c r="E36" s="13">
        <f t="shared" si="1"/>
        <v>9.3034195599968894E-3</v>
      </c>
      <c r="F36" s="23">
        <f t="shared" si="1"/>
        <v>2.0891244739008552E-2</v>
      </c>
      <c r="G36" s="13">
        <f t="shared" si="1"/>
        <v>3.2119435355621069E-6</v>
      </c>
      <c r="H36" s="13">
        <f t="shared" si="1"/>
        <v>0.96970728220250624</v>
      </c>
      <c r="I36" s="13">
        <f t="shared" si="1"/>
        <v>9.4841554952849322E-5</v>
      </c>
      <c r="J36" s="13">
        <f t="shared" si="1"/>
        <v>9.3034195599968894E-3</v>
      </c>
      <c r="K36" s="13">
        <f t="shared" si="1"/>
        <v>2.0891244739008552E-2</v>
      </c>
    </row>
    <row r="37" spans="1:11" x14ac:dyDescent="0.55000000000000004">
      <c r="A37" s="12">
        <v>2044</v>
      </c>
      <c r="B37" s="13">
        <f t="shared" si="1"/>
        <v>2.753094459053188E-6</v>
      </c>
      <c r="C37" s="13">
        <f t="shared" si="1"/>
        <v>0.9697490990307196</v>
      </c>
      <c r="D37" s="13">
        <f t="shared" si="1"/>
        <v>8.1292761388157553E-5</v>
      </c>
      <c r="E37" s="13">
        <f t="shared" si="1"/>
        <v>9.4029310514258946E-3</v>
      </c>
      <c r="F37" s="23">
        <f t="shared" si="1"/>
        <v>2.0763924062007333E-2</v>
      </c>
      <c r="G37" s="13">
        <f t="shared" si="1"/>
        <v>2.753094459053188E-6</v>
      </c>
      <c r="H37" s="13">
        <f t="shared" si="1"/>
        <v>0.9697490990307196</v>
      </c>
      <c r="I37" s="13">
        <f t="shared" si="1"/>
        <v>8.1292761388157553E-5</v>
      </c>
      <c r="J37" s="13">
        <f t="shared" si="1"/>
        <v>9.4029310514258946E-3</v>
      </c>
      <c r="K37" s="13">
        <f t="shared" si="1"/>
        <v>2.0763924062007333E-2</v>
      </c>
    </row>
    <row r="38" spans="1:11" x14ac:dyDescent="0.55000000000000004">
      <c r="A38" s="12">
        <v>2045</v>
      </c>
      <c r="B38" s="13">
        <f t="shared" si="1"/>
        <v>2.2942453825443776E-6</v>
      </c>
      <c r="C38" s="13">
        <f t="shared" si="1"/>
        <v>0.96979091585893307</v>
      </c>
      <c r="D38" s="13">
        <f t="shared" si="1"/>
        <v>6.7743967823465784E-5</v>
      </c>
      <c r="E38" s="13">
        <f t="shared" si="1"/>
        <v>9.5024425428549275E-3</v>
      </c>
      <c r="F38" s="23">
        <f t="shared" si="1"/>
        <v>2.0636603385006114E-2</v>
      </c>
      <c r="G38" s="13">
        <f t="shared" si="1"/>
        <v>2.2942453825443776E-6</v>
      </c>
      <c r="H38" s="13">
        <f t="shared" si="1"/>
        <v>0.96979091585893307</v>
      </c>
      <c r="I38" s="13">
        <f t="shared" si="1"/>
        <v>6.7743967823465784E-5</v>
      </c>
      <c r="J38" s="13">
        <f t="shared" si="1"/>
        <v>9.5024425428549275E-3</v>
      </c>
      <c r="K38" s="13">
        <f t="shared" si="1"/>
        <v>2.0636603385006114E-2</v>
      </c>
    </row>
    <row r="39" spans="1:11" x14ac:dyDescent="0.55000000000000004">
      <c r="A39" s="12">
        <v>2046</v>
      </c>
      <c r="B39" s="13">
        <f t="shared" si="1"/>
        <v>1.8353963060354587E-6</v>
      </c>
      <c r="C39" s="13">
        <f t="shared" si="1"/>
        <v>0.96983273268714643</v>
      </c>
      <c r="D39" s="13">
        <f t="shared" si="1"/>
        <v>5.4195174258774015E-5</v>
      </c>
      <c r="E39" s="13">
        <f t="shared" si="1"/>
        <v>9.6019540342839327E-3</v>
      </c>
      <c r="F39" s="23">
        <f t="shared" si="1"/>
        <v>2.0509282708004895E-2</v>
      </c>
      <c r="G39" s="13">
        <f t="shared" si="1"/>
        <v>1.8353963060354587E-6</v>
      </c>
      <c r="H39" s="13">
        <f t="shared" si="1"/>
        <v>0.96983273268714643</v>
      </c>
      <c r="I39" s="13">
        <f t="shared" si="1"/>
        <v>5.4195174258774015E-5</v>
      </c>
      <c r="J39" s="13">
        <f t="shared" si="1"/>
        <v>9.6019540342839327E-3</v>
      </c>
      <c r="K39" s="13">
        <f t="shared" si="1"/>
        <v>2.0509282708004895E-2</v>
      </c>
    </row>
    <row r="40" spans="1:11" x14ac:dyDescent="0.55000000000000004">
      <c r="A40" s="12">
        <v>2047</v>
      </c>
      <c r="B40" s="13">
        <f t="shared" si="1"/>
        <v>1.3765472295266482E-6</v>
      </c>
      <c r="C40" s="13">
        <f t="shared" si="1"/>
        <v>0.96987454951535979</v>
      </c>
      <c r="D40" s="13">
        <f t="shared" ref="C40:K43" si="2">_xlfn.FORECAST.LINEAR($A40,D$45:D$46,$A$45:$A$46)</f>
        <v>4.0646380694078776E-5</v>
      </c>
      <c r="E40" s="13">
        <f t="shared" si="2"/>
        <v>9.7014655257129656E-3</v>
      </c>
      <c r="F40" s="23">
        <f t="shared" si="2"/>
        <v>2.0381962031003675E-2</v>
      </c>
      <c r="G40" s="13">
        <f t="shared" si="2"/>
        <v>1.3765472295266482E-6</v>
      </c>
      <c r="H40" s="13">
        <f t="shared" si="2"/>
        <v>0.96987454951535979</v>
      </c>
      <c r="I40" s="13">
        <f t="shared" si="2"/>
        <v>4.0646380694078776E-5</v>
      </c>
      <c r="J40" s="13">
        <f t="shared" si="2"/>
        <v>9.7014655257129656E-3</v>
      </c>
      <c r="K40" s="13">
        <f t="shared" si="2"/>
        <v>2.0381962031003675E-2</v>
      </c>
    </row>
    <row r="41" spans="1:11" x14ac:dyDescent="0.55000000000000004">
      <c r="A41" s="12">
        <v>2048</v>
      </c>
      <c r="B41" s="13">
        <f t="shared" si="1"/>
        <v>9.1769815301772934E-7</v>
      </c>
      <c r="C41" s="13">
        <f t="shared" si="2"/>
        <v>0.96991636634357326</v>
      </c>
      <c r="D41" s="13">
        <f t="shared" si="2"/>
        <v>2.7097587129387007E-5</v>
      </c>
      <c r="E41" s="13">
        <f t="shared" si="2"/>
        <v>9.8009770171419708E-3</v>
      </c>
      <c r="F41" s="23">
        <f t="shared" si="2"/>
        <v>2.0254641354002456E-2</v>
      </c>
      <c r="G41" s="13">
        <f t="shared" si="2"/>
        <v>9.1769815301772934E-7</v>
      </c>
      <c r="H41" s="13">
        <f t="shared" si="2"/>
        <v>0.96991636634357326</v>
      </c>
      <c r="I41" s="13">
        <f t="shared" si="2"/>
        <v>2.7097587129387007E-5</v>
      </c>
      <c r="J41" s="13">
        <f t="shared" si="2"/>
        <v>9.8009770171419708E-3</v>
      </c>
      <c r="K41" s="13">
        <f t="shared" si="2"/>
        <v>2.0254641354002456E-2</v>
      </c>
    </row>
    <row r="42" spans="1:11" x14ac:dyDescent="0.55000000000000004">
      <c r="A42" s="12">
        <v>2049</v>
      </c>
      <c r="B42" s="13">
        <f t="shared" si="1"/>
        <v>4.5884907650881046E-7</v>
      </c>
      <c r="C42" s="13">
        <f t="shared" si="2"/>
        <v>0.96995818317178661</v>
      </c>
      <c r="D42" s="13">
        <f t="shared" si="2"/>
        <v>1.3548793564695238E-5</v>
      </c>
      <c r="E42" s="13">
        <f t="shared" si="2"/>
        <v>9.900488508570976E-3</v>
      </c>
      <c r="F42" s="23">
        <f t="shared" si="2"/>
        <v>2.0127320677001237E-2</v>
      </c>
      <c r="G42" s="13">
        <f t="shared" si="2"/>
        <v>4.5884907650881046E-7</v>
      </c>
      <c r="H42" s="13">
        <f t="shared" si="2"/>
        <v>0.96995818317178661</v>
      </c>
      <c r="I42" s="13">
        <f t="shared" si="2"/>
        <v>1.3548793564695238E-5</v>
      </c>
      <c r="J42" s="13">
        <f t="shared" si="2"/>
        <v>9.900488508570976E-3</v>
      </c>
      <c r="K42" s="13">
        <f t="shared" si="2"/>
        <v>2.0127320677001237E-2</v>
      </c>
    </row>
    <row r="43" spans="1:11" x14ac:dyDescent="0.55000000000000004">
      <c r="A43" s="12">
        <v>2050</v>
      </c>
      <c r="B43" s="13">
        <f t="shared" si="1"/>
        <v>0</v>
      </c>
      <c r="C43" s="13">
        <f t="shared" si="2"/>
        <v>0.97000000000000008</v>
      </c>
      <c r="D43" s="13">
        <f t="shared" si="2"/>
        <v>0</v>
      </c>
      <c r="E43" s="13">
        <f t="shared" si="2"/>
        <v>1.0000000000000009E-2</v>
      </c>
      <c r="F43" s="23">
        <f t="shared" si="2"/>
        <v>2.0000000000000018E-2</v>
      </c>
      <c r="G43" s="13">
        <f t="shared" si="2"/>
        <v>0</v>
      </c>
      <c r="H43" s="13">
        <f t="shared" si="2"/>
        <v>0.97000000000000008</v>
      </c>
      <c r="I43" s="13">
        <f t="shared" si="2"/>
        <v>0</v>
      </c>
      <c r="J43" s="13">
        <f t="shared" si="2"/>
        <v>1.0000000000000009E-2</v>
      </c>
      <c r="K43" s="13">
        <f t="shared" si="2"/>
        <v>2.0000000000000018E-2</v>
      </c>
    </row>
    <row r="45" spans="1:11" x14ac:dyDescent="0.55000000000000004">
      <c r="A45" s="12">
        <v>2020</v>
      </c>
      <c r="B45" s="12">
        <f>B13</f>
        <v>1.3765472295266299E-5</v>
      </c>
      <c r="C45" s="12">
        <f t="shared" ref="C45:K45" si="3">C13</f>
        <v>0.96874549515359798</v>
      </c>
      <c r="D45" s="12">
        <f t="shared" si="3"/>
        <v>4.0646380694078099E-4</v>
      </c>
      <c r="E45" s="12">
        <f t="shared" si="3"/>
        <v>7.0146552571294599E-3</v>
      </c>
      <c r="F45" s="12">
        <f t="shared" si="3"/>
        <v>2.3819620310036701E-2</v>
      </c>
      <c r="G45" s="12">
        <f t="shared" si="3"/>
        <v>1.3765472295266299E-5</v>
      </c>
      <c r="H45" s="12">
        <f t="shared" si="3"/>
        <v>0.96874549515359798</v>
      </c>
      <c r="I45" s="12">
        <f t="shared" si="3"/>
        <v>4.0646380694078099E-4</v>
      </c>
      <c r="J45" s="12">
        <f t="shared" si="3"/>
        <v>7.0146552571294599E-3</v>
      </c>
      <c r="K45" s="12">
        <f t="shared" si="3"/>
        <v>2.3819620310036701E-2</v>
      </c>
    </row>
    <row r="46" spans="1:11" x14ac:dyDescent="0.55000000000000004">
      <c r="A46" s="12">
        <v>2050</v>
      </c>
      <c r="B46" s="12">
        <f>シナリオ!F14/100</f>
        <v>0</v>
      </c>
      <c r="C46" s="12">
        <f>シナリオ!F15/100</f>
        <v>0.97</v>
      </c>
      <c r="D46" s="12">
        <f>シナリオ!F16/100</f>
        <v>0</v>
      </c>
      <c r="E46" s="12">
        <f>シナリオ!F17/100</f>
        <v>0.01</v>
      </c>
      <c r="F46" s="12">
        <f>シナリオ!F18/100</f>
        <v>0.02</v>
      </c>
      <c r="G46" s="12">
        <f>シナリオ!H14/100</f>
        <v>0</v>
      </c>
      <c r="H46" s="12">
        <f>シナリオ!H15/100</f>
        <v>0.97</v>
      </c>
      <c r="I46" s="12">
        <f>シナリオ!H16/100</f>
        <v>0</v>
      </c>
      <c r="J46" s="12">
        <f>シナリオ!H17/100</f>
        <v>0.01</v>
      </c>
      <c r="K46" s="12">
        <f>シナリオ!H18/100</f>
        <v>0.02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BFFE-96DA-436A-8D9A-B2CAE645547A}">
  <dimension ref="A1:K46"/>
  <sheetViews>
    <sheetView topLeftCell="A22" workbookViewId="0">
      <selection activeCell="L40" sqref="L40"/>
    </sheetView>
  </sheetViews>
  <sheetFormatPr defaultColWidth="10" defaultRowHeight="18" x14ac:dyDescent="0.55000000000000004"/>
  <cols>
    <col min="1" max="16384" width="10" style="12"/>
  </cols>
  <sheetData>
    <row r="1" spans="1:11" x14ac:dyDescent="0.55000000000000004">
      <c r="B1" s="178" t="s">
        <v>46</v>
      </c>
      <c r="C1" s="178"/>
      <c r="D1" s="178"/>
      <c r="E1" s="178"/>
      <c r="F1" s="178"/>
      <c r="G1" s="179" t="s">
        <v>50</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4.65182109398443E-3</v>
      </c>
      <c r="C3" s="12">
        <v>0.24878029278487501</v>
      </c>
      <c r="D3" s="12">
        <v>0.163919367208958</v>
      </c>
      <c r="E3" s="12">
        <v>2.5323313743574001E-2</v>
      </c>
      <c r="F3" s="21">
        <v>0.55732520516860795</v>
      </c>
      <c r="G3" s="12">
        <v>4.65182109398443E-3</v>
      </c>
      <c r="H3" s="12">
        <v>0.24878029278487501</v>
      </c>
      <c r="I3" s="12">
        <v>0.163919367208958</v>
      </c>
      <c r="J3" s="12">
        <v>2.5323313743574001E-2</v>
      </c>
      <c r="K3" s="12">
        <v>0.55732520516860795</v>
      </c>
    </row>
    <row r="4" spans="1:11" x14ac:dyDescent="0.55000000000000004">
      <c r="A4" s="12">
        <v>2011</v>
      </c>
      <c r="B4" s="12">
        <v>4.4393783761814297E-3</v>
      </c>
      <c r="C4" s="12">
        <v>0.24766161332515499</v>
      </c>
      <c r="D4" s="12">
        <v>0.170166010212602</v>
      </c>
      <c r="E4" s="12">
        <v>2.6975273974121201E-2</v>
      </c>
      <c r="F4" s="21">
        <v>0.55075772411194002</v>
      </c>
      <c r="G4" s="12">
        <v>4.4393783761814297E-3</v>
      </c>
      <c r="H4" s="12">
        <v>0.24766161332515499</v>
      </c>
      <c r="I4" s="12">
        <v>0.170166010212602</v>
      </c>
      <c r="J4" s="12">
        <v>2.6975273974121201E-2</v>
      </c>
      <c r="K4" s="12">
        <v>0.55075772411194002</v>
      </c>
    </row>
    <row r="5" spans="1:11" x14ac:dyDescent="0.55000000000000004">
      <c r="A5" s="12">
        <v>2012</v>
      </c>
      <c r="B5" s="12">
        <v>3.7023146447487101E-3</v>
      </c>
      <c r="C5" s="12">
        <v>0.241225779086881</v>
      </c>
      <c r="D5" s="12">
        <v>0.16825744230238701</v>
      </c>
      <c r="E5" s="12">
        <v>2.8215585444752E-2</v>
      </c>
      <c r="F5" s="21">
        <v>0.55859887852123102</v>
      </c>
      <c r="G5" s="12">
        <v>3.7023146447487101E-3</v>
      </c>
      <c r="H5" s="12">
        <v>0.241225779086881</v>
      </c>
      <c r="I5" s="12">
        <v>0.16825744230238701</v>
      </c>
      <c r="J5" s="12">
        <v>2.8215585444752E-2</v>
      </c>
      <c r="K5" s="12">
        <v>0.55859887852123102</v>
      </c>
    </row>
    <row r="6" spans="1:11" x14ac:dyDescent="0.55000000000000004">
      <c r="A6" s="12">
        <v>2013</v>
      </c>
      <c r="B6" s="12">
        <v>3.7739279226358499E-3</v>
      </c>
      <c r="C6" s="12">
        <v>0.26781184808729602</v>
      </c>
      <c r="D6" s="12">
        <v>0.16652788125145301</v>
      </c>
      <c r="E6" s="12">
        <v>2.93294768802379E-2</v>
      </c>
      <c r="F6" s="21">
        <v>0.53255686585837703</v>
      </c>
      <c r="G6" s="12">
        <v>3.7739279226358499E-3</v>
      </c>
      <c r="H6" s="12">
        <v>0.26781184808729602</v>
      </c>
      <c r="I6" s="12">
        <v>0.16652788125145301</v>
      </c>
      <c r="J6" s="12">
        <v>2.93294768802379E-2</v>
      </c>
      <c r="K6" s="12">
        <v>0.53255686585837703</v>
      </c>
    </row>
    <row r="7" spans="1:11" x14ac:dyDescent="0.55000000000000004">
      <c r="A7" s="12">
        <v>2014</v>
      </c>
      <c r="B7" s="12">
        <v>3.6354345163539001E-3</v>
      </c>
      <c r="C7" s="12">
        <v>0.25531498304482197</v>
      </c>
      <c r="D7" s="12">
        <v>0.167067980866524</v>
      </c>
      <c r="E7" s="12">
        <v>2.96629979050195E-2</v>
      </c>
      <c r="F7" s="21">
        <v>0.54431860366728002</v>
      </c>
      <c r="G7" s="12">
        <v>3.6354345163539001E-3</v>
      </c>
      <c r="H7" s="12">
        <v>0.25531498304482197</v>
      </c>
      <c r="I7" s="12">
        <v>0.167067980866524</v>
      </c>
      <c r="J7" s="12">
        <v>2.96629979050195E-2</v>
      </c>
      <c r="K7" s="12">
        <v>0.54431860366728002</v>
      </c>
    </row>
    <row r="8" spans="1:11" x14ac:dyDescent="0.55000000000000004">
      <c r="A8" s="12">
        <v>2015</v>
      </c>
      <c r="B8" s="12">
        <v>3.84221225809996E-3</v>
      </c>
      <c r="C8" s="12">
        <v>0.23526694106489801</v>
      </c>
      <c r="D8" s="12">
        <v>0.18667743237787601</v>
      </c>
      <c r="E8" s="12">
        <v>3.0863828882524001E-2</v>
      </c>
      <c r="F8" s="21">
        <v>0.54334958541660205</v>
      </c>
      <c r="G8" s="12">
        <v>3.84221225809996E-3</v>
      </c>
      <c r="H8" s="12">
        <v>0.23526694106489801</v>
      </c>
      <c r="I8" s="12">
        <v>0.18667743237787601</v>
      </c>
      <c r="J8" s="12">
        <v>3.0863828882524001E-2</v>
      </c>
      <c r="K8" s="12">
        <v>0.54334958541660205</v>
      </c>
    </row>
    <row r="9" spans="1:11" x14ac:dyDescent="0.55000000000000004">
      <c r="A9" s="12">
        <v>2016</v>
      </c>
      <c r="B9" s="12">
        <v>3.44430509299673E-3</v>
      </c>
      <c r="C9" s="12">
        <v>0.22954751401036</v>
      </c>
      <c r="D9" s="12">
        <v>0.17258133731120401</v>
      </c>
      <c r="E9" s="12">
        <v>3.1852124110331198E-2</v>
      </c>
      <c r="F9" s="21">
        <v>0.56257471947510895</v>
      </c>
      <c r="G9" s="12">
        <v>3.44430509299673E-3</v>
      </c>
      <c r="H9" s="12">
        <v>0.22954751401036</v>
      </c>
      <c r="I9" s="12">
        <v>0.17258133731120401</v>
      </c>
      <c r="J9" s="12">
        <v>3.1852124110331198E-2</v>
      </c>
      <c r="K9" s="12">
        <v>0.56257471947510895</v>
      </c>
    </row>
    <row r="10" spans="1:11" x14ac:dyDescent="0.55000000000000004">
      <c r="A10" s="12">
        <v>2017</v>
      </c>
      <c r="B10" s="12">
        <v>3.5264418259644699E-3</v>
      </c>
      <c r="C10" s="12">
        <v>0.21632207207531901</v>
      </c>
      <c r="D10" s="12">
        <v>0.186930731705442</v>
      </c>
      <c r="E10" s="12">
        <v>3.36621891716418E-2</v>
      </c>
      <c r="F10" s="21">
        <v>0.55955856522163305</v>
      </c>
      <c r="G10" s="12">
        <v>3.5264418259644699E-3</v>
      </c>
      <c r="H10" s="12">
        <v>0.21632207207531901</v>
      </c>
      <c r="I10" s="12">
        <v>0.186930731705442</v>
      </c>
      <c r="J10" s="12">
        <v>3.36621891716418E-2</v>
      </c>
      <c r="K10" s="12">
        <v>0.55955856522163305</v>
      </c>
    </row>
    <row r="11" spans="1:11" x14ac:dyDescent="0.55000000000000004">
      <c r="A11" s="12">
        <v>2018</v>
      </c>
      <c r="B11" s="12">
        <v>2.2792061069288301E-3</v>
      </c>
      <c r="C11" s="12">
        <v>0.240628984112254</v>
      </c>
      <c r="D11" s="12">
        <v>0.176965719300653</v>
      </c>
      <c r="E11" s="12">
        <v>3.4057577064756803E-2</v>
      </c>
      <c r="F11" s="21">
        <v>0.54606851341540696</v>
      </c>
      <c r="G11" s="12">
        <v>2.2792061069288301E-3</v>
      </c>
      <c r="H11" s="12">
        <v>0.240628984112254</v>
      </c>
      <c r="I11" s="12">
        <v>0.176965719300653</v>
      </c>
      <c r="J11" s="12">
        <v>3.4057577064756803E-2</v>
      </c>
      <c r="K11" s="12">
        <v>0.54606851341540696</v>
      </c>
    </row>
    <row r="12" spans="1:11" x14ac:dyDescent="0.55000000000000004">
      <c r="A12" s="12">
        <v>2019</v>
      </c>
      <c r="B12" s="12">
        <v>2.5416958688865301E-3</v>
      </c>
      <c r="C12" s="12">
        <v>0.21508108823399699</v>
      </c>
      <c r="D12" s="12">
        <v>0.188233506667908</v>
      </c>
      <c r="E12" s="12">
        <v>3.5576390556614698E-2</v>
      </c>
      <c r="F12" s="21">
        <v>0.55856731867259402</v>
      </c>
      <c r="G12" s="12">
        <v>2.5416958688865301E-3</v>
      </c>
      <c r="H12" s="12">
        <v>0.21508108823399699</v>
      </c>
      <c r="I12" s="12">
        <v>0.188233506667908</v>
      </c>
      <c r="J12" s="12">
        <v>3.5576390556614698E-2</v>
      </c>
      <c r="K12" s="12">
        <v>0.55856731867259402</v>
      </c>
    </row>
    <row r="13" spans="1:11" x14ac:dyDescent="0.55000000000000004">
      <c r="A13" s="12">
        <v>2020</v>
      </c>
      <c r="B13" s="12">
        <v>2.6974338488937699E-3</v>
      </c>
      <c r="C13" s="12">
        <v>0.235100657037878</v>
      </c>
      <c r="D13" s="12">
        <v>0.155260048019108</v>
      </c>
      <c r="E13" s="12">
        <v>3.7576824330790903E-2</v>
      </c>
      <c r="F13" s="21">
        <v>0.56936503676332895</v>
      </c>
      <c r="G13" s="12">
        <v>2.6974338488937699E-3</v>
      </c>
      <c r="H13" s="12">
        <v>0.235100657037878</v>
      </c>
      <c r="I13" s="12">
        <v>0.155260048019108</v>
      </c>
      <c r="J13" s="12">
        <v>3.7576824330790903E-2</v>
      </c>
      <c r="K13" s="12">
        <v>0.56936503676332895</v>
      </c>
    </row>
    <row r="14" spans="1:11" x14ac:dyDescent="0.55000000000000004">
      <c r="A14" s="12">
        <v>2021</v>
      </c>
      <c r="B14" s="13">
        <f>_xlfn.FORECAST.LINEAR($A14,B$45:B$46,$A$45:$A$46)</f>
        <v>2.6075193872639735E-3</v>
      </c>
      <c r="C14" s="13">
        <f>_xlfn.FORECAST.LINEAR($A14,C$45:C$46,$A$45:$A$46)</f>
        <v>0.23526396846994874</v>
      </c>
      <c r="D14" s="13">
        <f t="shared" ref="D14:K29" si="0">_xlfn.FORECAST.LINEAR($A14,D$45:D$46,$A$45:$A$46)</f>
        <v>0.15541804641847107</v>
      </c>
      <c r="E14" s="13">
        <f t="shared" si="0"/>
        <v>3.7324263519764478E-2</v>
      </c>
      <c r="F14" s="23">
        <f t="shared" si="0"/>
        <v>0.56938620220455138</v>
      </c>
      <c r="G14" s="13">
        <f t="shared" si="0"/>
        <v>2.6075193872639735E-3</v>
      </c>
      <c r="H14" s="13">
        <f t="shared" si="0"/>
        <v>0.23526396846994874</v>
      </c>
      <c r="I14" s="13">
        <f t="shared" si="0"/>
        <v>0.15541804641847107</v>
      </c>
      <c r="J14" s="13">
        <f t="shared" si="0"/>
        <v>3.7324263519764478E-2</v>
      </c>
      <c r="K14" s="13">
        <f>_xlfn.FORECAST.LINEAR($A14,K$45:K$46,$A$45:$A$46)</f>
        <v>0.56938620220455138</v>
      </c>
    </row>
    <row r="15" spans="1:11" x14ac:dyDescent="0.55000000000000004">
      <c r="A15" s="12">
        <v>2022</v>
      </c>
      <c r="B15" s="13">
        <f t="shared" ref="B15:K43" si="1">_xlfn.FORECAST.LINEAR($A15,B$45:B$46,$A$45:$A$46)</f>
        <v>2.517604925634187E-3</v>
      </c>
      <c r="C15" s="13">
        <f t="shared" si="1"/>
        <v>0.23542727990201945</v>
      </c>
      <c r="D15" s="13">
        <f t="shared" si="0"/>
        <v>0.1555760448178341</v>
      </c>
      <c r="E15" s="13">
        <f t="shared" si="0"/>
        <v>3.7071702708738052E-2</v>
      </c>
      <c r="F15" s="23">
        <f t="shared" si="0"/>
        <v>0.56940736764577371</v>
      </c>
      <c r="G15" s="13">
        <f t="shared" si="0"/>
        <v>2.517604925634187E-3</v>
      </c>
      <c r="H15" s="13">
        <f t="shared" si="0"/>
        <v>0.23542727990201945</v>
      </c>
      <c r="I15" s="13">
        <f t="shared" si="0"/>
        <v>0.1555760448178341</v>
      </c>
      <c r="J15" s="13">
        <f t="shared" si="0"/>
        <v>3.7071702708738052E-2</v>
      </c>
      <c r="K15" s="13">
        <f t="shared" si="0"/>
        <v>0.56940736764577371</v>
      </c>
    </row>
    <row r="16" spans="1:11" x14ac:dyDescent="0.55000000000000004">
      <c r="A16" s="12">
        <v>2023</v>
      </c>
      <c r="B16" s="13">
        <f t="shared" si="1"/>
        <v>2.4276904640043728E-3</v>
      </c>
      <c r="C16" s="13">
        <f t="shared" si="1"/>
        <v>0.23559059133409016</v>
      </c>
      <c r="D16" s="13">
        <f t="shared" si="0"/>
        <v>0.15573404321719719</v>
      </c>
      <c r="E16" s="13">
        <f t="shared" si="0"/>
        <v>3.6819141897711738E-2</v>
      </c>
      <c r="F16" s="23">
        <f t="shared" si="0"/>
        <v>0.56942853308699615</v>
      </c>
      <c r="G16" s="13">
        <f t="shared" si="0"/>
        <v>2.4276904640043728E-3</v>
      </c>
      <c r="H16" s="13">
        <f t="shared" si="0"/>
        <v>0.23559059133409016</v>
      </c>
      <c r="I16" s="13">
        <f t="shared" si="0"/>
        <v>0.15573404321719719</v>
      </c>
      <c r="J16" s="13">
        <f t="shared" si="0"/>
        <v>3.6819141897711738E-2</v>
      </c>
      <c r="K16" s="13">
        <f t="shared" si="0"/>
        <v>0.56942853308699615</v>
      </c>
    </row>
    <row r="17" spans="1:11" x14ac:dyDescent="0.55000000000000004">
      <c r="A17" s="12">
        <v>2024</v>
      </c>
      <c r="B17" s="13">
        <f t="shared" si="1"/>
        <v>2.3377760023745864E-3</v>
      </c>
      <c r="C17" s="13">
        <f t="shared" si="1"/>
        <v>0.23575390276616093</v>
      </c>
      <c r="D17" s="13">
        <f t="shared" si="0"/>
        <v>0.15589204161656023</v>
      </c>
      <c r="E17" s="13">
        <f t="shared" si="0"/>
        <v>3.6566581086685424E-2</v>
      </c>
      <c r="F17" s="23">
        <f t="shared" si="0"/>
        <v>0.56944969852821847</v>
      </c>
      <c r="G17" s="13">
        <f t="shared" si="0"/>
        <v>2.3377760023745864E-3</v>
      </c>
      <c r="H17" s="13">
        <f t="shared" si="0"/>
        <v>0.23575390276616093</v>
      </c>
      <c r="I17" s="13">
        <f t="shared" si="0"/>
        <v>0.15589204161656023</v>
      </c>
      <c r="J17" s="13">
        <f t="shared" si="0"/>
        <v>3.6566581086685424E-2</v>
      </c>
      <c r="K17" s="13">
        <f t="shared" si="0"/>
        <v>0.56944969852821847</v>
      </c>
    </row>
    <row r="18" spans="1:11" x14ac:dyDescent="0.55000000000000004">
      <c r="A18" s="12">
        <v>2025</v>
      </c>
      <c r="B18" s="13">
        <f t="shared" si="1"/>
        <v>2.2478615407447999E-3</v>
      </c>
      <c r="C18" s="13">
        <f t="shared" si="1"/>
        <v>0.23591721419823164</v>
      </c>
      <c r="D18" s="13">
        <f t="shared" si="0"/>
        <v>0.15605004001592332</v>
      </c>
      <c r="E18" s="13">
        <f t="shared" si="0"/>
        <v>3.6314020275658998E-2</v>
      </c>
      <c r="F18" s="23">
        <f t="shared" si="0"/>
        <v>0.5694708639694408</v>
      </c>
      <c r="G18" s="13">
        <f t="shared" si="0"/>
        <v>2.2478615407447999E-3</v>
      </c>
      <c r="H18" s="13">
        <f t="shared" si="0"/>
        <v>0.23591721419823164</v>
      </c>
      <c r="I18" s="13">
        <f t="shared" si="0"/>
        <v>0.15605004001592332</v>
      </c>
      <c r="J18" s="13">
        <f t="shared" si="0"/>
        <v>3.6314020275658998E-2</v>
      </c>
      <c r="K18" s="13">
        <f t="shared" si="0"/>
        <v>0.5694708639694408</v>
      </c>
    </row>
    <row r="19" spans="1:11" x14ac:dyDescent="0.55000000000000004">
      <c r="A19" s="12">
        <v>2026</v>
      </c>
      <c r="B19" s="13">
        <f t="shared" si="1"/>
        <v>2.1579470791150135E-3</v>
      </c>
      <c r="C19" s="13">
        <f t="shared" si="1"/>
        <v>0.23608052563030241</v>
      </c>
      <c r="D19" s="13">
        <f t="shared" si="0"/>
        <v>0.15620803841528641</v>
      </c>
      <c r="E19" s="13">
        <f t="shared" si="0"/>
        <v>3.6061459464632684E-2</v>
      </c>
      <c r="F19" s="23">
        <f t="shared" si="0"/>
        <v>0.56949202941066324</v>
      </c>
      <c r="G19" s="13">
        <f t="shared" si="0"/>
        <v>2.1579470791150135E-3</v>
      </c>
      <c r="H19" s="13">
        <f t="shared" si="0"/>
        <v>0.23608052563030241</v>
      </c>
      <c r="I19" s="13">
        <f t="shared" si="0"/>
        <v>0.15620803841528641</v>
      </c>
      <c r="J19" s="13">
        <f t="shared" si="0"/>
        <v>3.6061459464632684E-2</v>
      </c>
      <c r="K19" s="13">
        <f t="shared" si="0"/>
        <v>0.56949202941066324</v>
      </c>
    </row>
    <row r="20" spans="1:11" x14ac:dyDescent="0.55000000000000004">
      <c r="A20" s="12">
        <v>2027</v>
      </c>
      <c r="B20" s="13">
        <f t="shared" si="1"/>
        <v>2.0680326174851993E-3</v>
      </c>
      <c r="C20" s="13">
        <f t="shared" si="1"/>
        <v>0.23624383706237312</v>
      </c>
      <c r="D20" s="13">
        <f t="shared" si="0"/>
        <v>0.15636603681464945</v>
      </c>
      <c r="E20" s="13">
        <f t="shared" si="0"/>
        <v>3.5808898653606258E-2</v>
      </c>
      <c r="F20" s="23">
        <f t="shared" si="0"/>
        <v>0.56951319485188556</v>
      </c>
      <c r="G20" s="13">
        <f t="shared" si="0"/>
        <v>2.0680326174851993E-3</v>
      </c>
      <c r="H20" s="13">
        <f t="shared" si="0"/>
        <v>0.23624383706237312</v>
      </c>
      <c r="I20" s="13">
        <f t="shared" si="0"/>
        <v>0.15636603681464945</v>
      </c>
      <c r="J20" s="13">
        <f t="shared" si="0"/>
        <v>3.5808898653606258E-2</v>
      </c>
      <c r="K20" s="13">
        <f t="shared" si="0"/>
        <v>0.56951319485188556</v>
      </c>
    </row>
    <row r="21" spans="1:11" x14ac:dyDescent="0.55000000000000004">
      <c r="A21" s="12">
        <v>2028</v>
      </c>
      <c r="B21" s="13">
        <f t="shared" si="1"/>
        <v>1.9781181558554128E-3</v>
      </c>
      <c r="C21" s="13">
        <f t="shared" si="1"/>
        <v>0.23640714849444383</v>
      </c>
      <c r="D21" s="13">
        <f t="shared" si="0"/>
        <v>0.15652403521401254</v>
      </c>
      <c r="E21" s="13">
        <f t="shared" si="0"/>
        <v>3.5556337842579944E-2</v>
      </c>
      <c r="F21" s="23">
        <f t="shared" si="0"/>
        <v>0.569534360293108</v>
      </c>
      <c r="G21" s="13">
        <f t="shared" si="0"/>
        <v>1.9781181558554128E-3</v>
      </c>
      <c r="H21" s="13">
        <f t="shared" si="0"/>
        <v>0.23640714849444383</v>
      </c>
      <c r="I21" s="13">
        <f t="shared" si="0"/>
        <v>0.15652403521401254</v>
      </c>
      <c r="J21" s="13">
        <f t="shared" si="0"/>
        <v>3.5556337842579944E-2</v>
      </c>
      <c r="K21" s="13">
        <f t="shared" si="0"/>
        <v>0.569534360293108</v>
      </c>
    </row>
    <row r="22" spans="1:11" x14ac:dyDescent="0.55000000000000004">
      <c r="A22" s="12">
        <v>2029</v>
      </c>
      <c r="B22" s="13">
        <f t="shared" si="1"/>
        <v>1.8882036942256264E-3</v>
      </c>
      <c r="C22" s="13">
        <f t="shared" si="1"/>
        <v>0.2365704599265146</v>
      </c>
      <c r="D22" s="13">
        <f t="shared" si="0"/>
        <v>0.15668203361337557</v>
      </c>
      <c r="E22" s="13">
        <f t="shared" si="0"/>
        <v>3.5303777031553518E-2</v>
      </c>
      <c r="F22" s="23">
        <f t="shared" si="0"/>
        <v>0.56955552573433033</v>
      </c>
      <c r="G22" s="13">
        <f t="shared" si="0"/>
        <v>1.8882036942256264E-3</v>
      </c>
      <c r="H22" s="13">
        <f t="shared" si="0"/>
        <v>0.2365704599265146</v>
      </c>
      <c r="I22" s="13">
        <f t="shared" si="0"/>
        <v>0.15668203361337557</v>
      </c>
      <c r="J22" s="13">
        <f t="shared" si="0"/>
        <v>3.5303777031553518E-2</v>
      </c>
      <c r="K22" s="13">
        <f t="shared" si="0"/>
        <v>0.56955552573433033</v>
      </c>
    </row>
    <row r="23" spans="1:11" x14ac:dyDescent="0.55000000000000004">
      <c r="A23" s="12">
        <v>2030</v>
      </c>
      <c r="B23" s="13">
        <f t="shared" si="1"/>
        <v>1.7982892325958399E-3</v>
      </c>
      <c r="C23" s="13">
        <f t="shared" si="1"/>
        <v>0.23673377135858531</v>
      </c>
      <c r="D23" s="13">
        <f t="shared" si="0"/>
        <v>0.15684003201273866</v>
      </c>
      <c r="E23" s="13">
        <f t="shared" si="0"/>
        <v>3.5051216220527204E-2</v>
      </c>
      <c r="F23" s="23">
        <f t="shared" si="0"/>
        <v>0.56957669117555265</v>
      </c>
      <c r="G23" s="13">
        <f t="shared" si="0"/>
        <v>1.7982892325958399E-3</v>
      </c>
      <c r="H23" s="13">
        <f t="shared" si="0"/>
        <v>0.23673377135858531</v>
      </c>
      <c r="I23" s="13">
        <f t="shared" si="0"/>
        <v>0.15684003201273866</v>
      </c>
      <c r="J23" s="13">
        <f t="shared" si="0"/>
        <v>3.5051216220527204E-2</v>
      </c>
      <c r="K23" s="13">
        <f t="shared" si="0"/>
        <v>0.56957669117555265</v>
      </c>
    </row>
    <row r="24" spans="1:11" x14ac:dyDescent="0.55000000000000004">
      <c r="A24" s="12">
        <v>2031</v>
      </c>
      <c r="B24" s="13">
        <f t="shared" si="1"/>
        <v>1.7083747709660535E-3</v>
      </c>
      <c r="C24" s="13">
        <f t="shared" si="1"/>
        <v>0.23689708279065602</v>
      </c>
      <c r="D24" s="13">
        <f t="shared" si="0"/>
        <v>0.1569980304121017</v>
      </c>
      <c r="E24" s="13">
        <f t="shared" si="0"/>
        <v>3.4798655409500889E-2</v>
      </c>
      <c r="F24" s="23">
        <f t="shared" si="0"/>
        <v>0.56959785661677509</v>
      </c>
      <c r="G24" s="13">
        <f t="shared" si="0"/>
        <v>1.7083747709660535E-3</v>
      </c>
      <c r="H24" s="13">
        <f t="shared" si="0"/>
        <v>0.23689708279065602</v>
      </c>
      <c r="I24" s="13">
        <f t="shared" si="0"/>
        <v>0.1569980304121017</v>
      </c>
      <c r="J24" s="13">
        <f t="shared" si="0"/>
        <v>3.4798655409500889E-2</v>
      </c>
      <c r="K24" s="13">
        <f t="shared" si="0"/>
        <v>0.56959785661677509</v>
      </c>
    </row>
    <row r="25" spans="1:11" x14ac:dyDescent="0.55000000000000004">
      <c r="A25" s="12">
        <v>2032</v>
      </c>
      <c r="B25" s="13">
        <f t="shared" si="1"/>
        <v>1.6184603093362393E-3</v>
      </c>
      <c r="C25" s="13">
        <f t="shared" si="1"/>
        <v>0.23706039422272679</v>
      </c>
      <c r="D25" s="13">
        <f t="shared" si="0"/>
        <v>0.15715602881146479</v>
      </c>
      <c r="E25" s="13">
        <f t="shared" si="0"/>
        <v>3.4546094598474464E-2</v>
      </c>
      <c r="F25" s="23">
        <f t="shared" si="0"/>
        <v>0.56961902205799742</v>
      </c>
      <c r="G25" s="13">
        <f t="shared" si="0"/>
        <v>1.6184603093362393E-3</v>
      </c>
      <c r="H25" s="13">
        <f t="shared" si="0"/>
        <v>0.23706039422272679</v>
      </c>
      <c r="I25" s="13">
        <f t="shared" si="0"/>
        <v>0.15715602881146479</v>
      </c>
      <c r="J25" s="13">
        <f t="shared" si="0"/>
        <v>3.4546094598474464E-2</v>
      </c>
      <c r="K25" s="13">
        <f t="shared" si="0"/>
        <v>0.56961902205799742</v>
      </c>
    </row>
    <row r="26" spans="1:11" x14ac:dyDescent="0.55000000000000004">
      <c r="A26" s="12">
        <v>2033</v>
      </c>
      <c r="B26" s="13">
        <f t="shared" si="1"/>
        <v>1.5285458477064529E-3</v>
      </c>
      <c r="C26" s="13">
        <f t="shared" si="1"/>
        <v>0.2372237056547975</v>
      </c>
      <c r="D26" s="13">
        <f t="shared" si="0"/>
        <v>0.15731402721082782</v>
      </c>
      <c r="E26" s="13">
        <f t="shared" si="0"/>
        <v>3.4293533787448149E-2</v>
      </c>
      <c r="F26" s="23">
        <f t="shared" si="0"/>
        <v>0.56964018749921974</v>
      </c>
      <c r="G26" s="13">
        <f t="shared" si="0"/>
        <v>1.5285458477064529E-3</v>
      </c>
      <c r="H26" s="13">
        <f t="shared" si="0"/>
        <v>0.2372237056547975</v>
      </c>
      <c r="I26" s="13">
        <f t="shared" si="0"/>
        <v>0.15731402721082782</v>
      </c>
      <c r="J26" s="13">
        <f t="shared" si="0"/>
        <v>3.4293533787448149E-2</v>
      </c>
      <c r="K26" s="13">
        <f t="shared" si="0"/>
        <v>0.56964018749921974</v>
      </c>
    </row>
    <row r="27" spans="1:11" x14ac:dyDescent="0.55000000000000004">
      <c r="A27" s="12">
        <v>2034</v>
      </c>
      <c r="B27" s="13">
        <f t="shared" si="1"/>
        <v>1.4386313860766664E-3</v>
      </c>
      <c r="C27" s="13">
        <f t="shared" si="1"/>
        <v>0.23738701708686827</v>
      </c>
      <c r="D27" s="13">
        <f t="shared" si="0"/>
        <v>0.15747202561019091</v>
      </c>
      <c r="E27" s="13">
        <f t="shared" si="0"/>
        <v>3.4040972976421724E-2</v>
      </c>
      <c r="F27" s="23">
        <f t="shared" si="0"/>
        <v>0.56966135294044218</v>
      </c>
      <c r="G27" s="13">
        <f t="shared" si="0"/>
        <v>1.4386313860766664E-3</v>
      </c>
      <c r="H27" s="13">
        <f t="shared" si="0"/>
        <v>0.23738701708686827</v>
      </c>
      <c r="I27" s="13">
        <f t="shared" si="0"/>
        <v>0.15747202561019091</v>
      </c>
      <c r="J27" s="13">
        <f t="shared" si="0"/>
        <v>3.4040972976421724E-2</v>
      </c>
      <c r="K27" s="13">
        <f t="shared" si="0"/>
        <v>0.56966135294044218</v>
      </c>
    </row>
    <row r="28" spans="1:11" x14ac:dyDescent="0.55000000000000004">
      <c r="A28" s="12">
        <v>2035</v>
      </c>
      <c r="B28" s="13">
        <f t="shared" si="1"/>
        <v>1.34871692444688E-3</v>
      </c>
      <c r="C28" s="13">
        <f t="shared" si="1"/>
        <v>0.23755032851893898</v>
      </c>
      <c r="D28" s="13">
        <f t="shared" si="0"/>
        <v>0.157630024009554</v>
      </c>
      <c r="E28" s="13">
        <f t="shared" si="0"/>
        <v>3.3788412165395409E-2</v>
      </c>
      <c r="F28" s="23">
        <f t="shared" si="0"/>
        <v>0.5696825183816645</v>
      </c>
      <c r="G28" s="13">
        <f t="shared" si="0"/>
        <v>1.34871692444688E-3</v>
      </c>
      <c r="H28" s="13">
        <f t="shared" si="0"/>
        <v>0.23755032851893898</v>
      </c>
      <c r="I28" s="13">
        <f t="shared" si="0"/>
        <v>0.157630024009554</v>
      </c>
      <c r="J28" s="13">
        <f t="shared" si="0"/>
        <v>3.3788412165395409E-2</v>
      </c>
      <c r="K28" s="13">
        <f t="shared" si="0"/>
        <v>0.5696825183816645</v>
      </c>
    </row>
    <row r="29" spans="1:11" x14ac:dyDescent="0.55000000000000004">
      <c r="A29" s="12">
        <v>2036</v>
      </c>
      <c r="B29" s="13">
        <f t="shared" si="1"/>
        <v>1.2588024628170935E-3</v>
      </c>
      <c r="C29" s="13">
        <f t="shared" si="1"/>
        <v>0.23771363995100969</v>
      </c>
      <c r="D29" s="13">
        <f t="shared" si="0"/>
        <v>0.15778802240891704</v>
      </c>
      <c r="E29" s="13">
        <f t="shared" si="0"/>
        <v>3.3535851354368984E-2</v>
      </c>
      <c r="F29" s="23">
        <f t="shared" si="0"/>
        <v>0.56970368382288694</v>
      </c>
      <c r="G29" s="13">
        <f t="shared" si="0"/>
        <v>1.2588024628170935E-3</v>
      </c>
      <c r="H29" s="13">
        <f t="shared" si="0"/>
        <v>0.23771363995100969</v>
      </c>
      <c r="I29" s="13">
        <f t="shared" si="0"/>
        <v>0.15778802240891704</v>
      </c>
      <c r="J29" s="13">
        <f t="shared" si="0"/>
        <v>3.3535851354368984E-2</v>
      </c>
      <c r="K29" s="13">
        <f t="shared" si="0"/>
        <v>0.56970368382288694</v>
      </c>
    </row>
    <row r="30" spans="1:11" x14ac:dyDescent="0.55000000000000004">
      <c r="A30" s="12">
        <v>2037</v>
      </c>
      <c r="B30" s="13">
        <f t="shared" si="1"/>
        <v>1.1688880011872793E-3</v>
      </c>
      <c r="C30" s="13">
        <f t="shared" si="1"/>
        <v>0.23787695138308046</v>
      </c>
      <c r="D30" s="13">
        <f t="shared" si="1"/>
        <v>0.15794602080828013</v>
      </c>
      <c r="E30" s="13">
        <f t="shared" si="1"/>
        <v>3.328329054334267E-2</v>
      </c>
      <c r="F30" s="23">
        <f t="shared" si="1"/>
        <v>0.56972484926410927</v>
      </c>
      <c r="G30" s="13">
        <f t="shared" si="1"/>
        <v>1.1688880011872793E-3</v>
      </c>
      <c r="H30" s="13">
        <f t="shared" si="1"/>
        <v>0.23787695138308046</v>
      </c>
      <c r="I30" s="13">
        <f t="shared" si="1"/>
        <v>0.15794602080828013</v>
      </c>
      <c r="J30" s="13">
        <f t="shared" si="1"/>
        <v>3.328329054334267E-2</v>
      </c>
      <c r="K30" s="13">
        <f t="shared" si="1"/>
        <v>0.56972484926410927</v>
      </c>
    </row>
    <row r="31" spans="1:11" x14ac:dyDescent="0.55000000000000004">
      <c r="A31" s="12">
        <v>2038</v>
      </c>
      <c r="B31" s="13">
        <f t="shared" si="1"/>
        <v>1.0789735395574929E-3</v>
      </c>
      <c r="C31" s="13">
        <f t="shared" si="1"/>
        <v>0.23804026281515117</v>
      </c>
      <c r="D31" s="13">
        <f t="shared" si="1"/>
        <v>0.15810401920764316</v>
      </c>
      <c r="E31" s="13">
        <f t="shared" si="1"/>
        <v>3.3030729732316244E-2</v>
      </c>
      <c r="F31" s="23">
        <f t="shared" si="1"/>
        <v>0.56974601470533159</v>
      </c>
      <c r="G31" s="13">
        <f t="shared" si="1"/>
        <v>1.0789735395574929E-3</v>
      </c>
      <c r="H31" s="13">
        <f t="shared" si="1"/>
        <v>0.23804026281515117</v>
      </c>
      <c r="I31" s="13">
        <f t="shared" si="1"/>
        <v>0.15810401920764316</v>
      </c>
      <c r="J31" s="13">
        <f t="shared" si="1"/>
        <v>3.3030729732316244E-2</v>
      </c>
      <c r="K31" s="13">
        <f t="shared" si="1"/>
        <v>0.56974601470533159</v>
      </c>
    </row>
    <row r="32" spans="1:11" x14ac:dyDescent="0.55000000000000004">
      <c r="A32" s="12">
        <v>2039</v>
      </c>
      <c r="B32" s="13">
        <f t="shared" si="1"/>
        <v>9.8905907792770642E-4</v>
      </c>
      <c r="C32" s="13">
        <f t="shared" si="1"/>
        <v>0.23820357424722194</v>
      </c>
      <c r="D32" s="13">
        <f t="shared" si="1"/>
        <v>0.15826201760700626</v>
      </c>
      <c r="E32" s="13">
        <f t="shared" si="1"/>
        <v>3.277816892128993E-2</v>
      </c>
      <c r="F32" s="23">
        <f t="shared" si="1"/>
        <v>0.56976718014655403</v>
      </c>
      <c r="G32" s="13">
        <f t="shared" si="1"/>
        <v>9.8905907792770642E-4</v>
      </c>
      <c r="H32" s="13">
        <f t="shared" si="1"/>
        <v>0.23820357424722194</v>
      </c>
      <c r="I32" s="13">
        <f t="shared" si="1"/>
        <v>0.15826201760700626</v>
      </c>
      <c r="J32" s="13">
        <f t="shared" si="1"/>
        <v>3.277816892128993E-2</v>
      </c>
      <c r="K32" s="13">
        <f t="shared" si="1"/>
        <v>0.56976718014655403</v>
      </c>
    </row>
    <row r="33" spans="1:11" x14ac:dyDescent="0.55000000000000004">
      <c r="A33" s="12">
        <v>2040</v>
      </c>
      <c r="B33" s="13">
        <f t="shared" si="1"/>
        <v>8.9914461629791997E-4</v>
      </c>
      <c r="C33" s="13">
        <f t="shared" si="1"/>
        <v>0.23836688567929265</v>
      </c>
      <c r="D33" s="13">
        <f t="shared" si="1"/>
        <v>0.15842001600636929</v>
      </c>
      <c r="E33" s="13">
        <f t="shared" si="1"/>
        <v>3.2525608110263615E-2</v>
      </c>
      <c r="F33" s="23">
        <f t="shared" si="1"/>
        <v>0.56978834558777636</v>
      </c>
      <c r="G33" s="13">
        <f t="shared" si="1"/>
        <v>8.9914461629791997E-4</v>
      </c>
      <c r="H33" s="13">
        <f t="shared" si="1"/>
        <v>0.23836688567929265</v>
      </c>
      <c r="I33" s="13">
        <f t="shared" si="1"/>
        <v>0.15842001600636929</v>
      </c>
      <c r="J33" s="13">
        <f t="shared" si="1"/>
        <v>3.2525608110263615E-2</v>
      </c>
      <c r="K33" s="13">
        <f t="shared" si="1"/>
        <v>0.56978834558777636</v>
      </c>
    </row>
    <row r="34" spans="1:11" x14ac:dyDescent="0.55000000000000004">
      <c r="A34" s="12">
        <v>2041</v>
      </c>
      <c r="B34" s="13">
        <f t="shared" si="1"/>
        <v>8.0923015466810577E-4</v>
      </c>
      <c r="C34" s="13">
        <f t="shared" si="1"/>
        <v>0.23853019711136336</v>
      </c>
      <c r="D34" s="13">
        <f t="shared" si="1"/>
        <v>0.15857801440573238</v>
      </c>
      <c r="E34" s="13">
        <f t="shared" si="1"/>
        <v>3.227304729923719E-2</v>
      </c>
      <c r="F34" s="23">
        <f t="shared" si="1"/>
        <v>0.56980951102899868</v>
      </c>
      <c r="G34" s="13">
        <f t="shared" si="1"/>
        <v>8.0923015466810577E-4</v>
      </c>
      <c r="H34" s="13">
        <f t="shared" si="1"/>
        <v>0.23853019711136336</v>
      </c>
      <c r="I34" s="13">
        <f t="shared" si="1"/>
        <v>0.15857801440573238</v>
      </c>
      <c r="J34" s="13">
        <f t="shared" si="1"/>
        <v>3.227304729923719E-2</v>
      </c>
      <c r="K34" s="13">
        <f t="shared" si="1"/>
        <v>0.56980951102899868</v>
      </c>
    </row>
    <row r="35" spans="1:11" x14ac:dyDescent="0.55000000000000004">
      <c r="A35" s="12">
        <v>2042</v>
      </c>
      <c r="B35" s="13">
        <f t="shared" si="1"/>
        <v>7.1931569303831933E-4</v>
      </c>
      <c r="C35" s="13">
        <f t="shared" si="1"/>
        <v>0.23869350854343413</v>
      </c>
      <c r="D35" s="13">
        <f t="shared" si="1"/>
        <v>0.15873601280509547</v>
      </c>
      <c r="E35" s="13">
        <f t="shared" si="1"/>
        <v>3.2020486488210875E-2</v>
      </c>
      <c r="F35" s="23">
        <f t="shared" si="1"/>
        <v>0.56983067647022112</v>
      </c>
      <c r="G35" s="13">
        <f t="shared" si="1"/>
        <v>7.1931569303831933E-4</v>
      </c>
      <c r="H35" s="13">
        <f t="shared" si="1"/>
        <v>0.23869350854343413</v>
      </c>
      <c r="I35" s="13">
        <f t="shared" si="1"/>
        <v>0.15873601280509547</v>
      </c>
      <c r="J35" s="13">
        <f t="shared" si="1"/>
        <v>3.2020486488210875E-2</v>
      </c>
      <c r="K35" s="13">
        <f t="shared" si="1"/>
        <v>0.56983067647022112</v>
      </c>
    </row>
    <row r="36" spans="1:11" x14ac:dyDescent="0.55000000000000004">
      <c r="A36" s="12">
        <v>2043</v>
      </c>
      <c r="B36" s="13">
        <f t="shared" si="1"/>
        <v>6.2940123140853288E-4</v>
      </c>
      <c r="C36" s="13">
        <f t="shared" si="1"/>
        <v>0.23885681997550484</v>
      </c>
      <c r="D36" s="13">
        <f t="shared" si="1"/>
        <v>0.15889401120445851</v>
      </c>
      <c r="E36" s="13">
        <f t="shared" si="1"/>
        <v>3.176792567718445E-2</v>
      </c>
      <c r="F36" s="23">
        <f t="shared" si="1"/>
        <v>0.56985184191144345</v>
      </c>
      <c r="G36" s="13">
        <f t="shared" si="1"/>
        <v>6.2940123140853288E-4</v>
      </c>
      <c r="H36" s="13">
        <f t="shared" si="1"/>
        <v>0.23885681997550484</v>
      </c>
      <c r="I36" s="13">
        <f t="shared" si="1"/>
        <v>0.15889401120445851</v>
      </c>
      <c r="J36" s="13">
        <f t="shared" si="1"/>
        <v>3.176792567718445E-2</v>
      </c>
      <c r="K36" s="13">
        <f t="shared" si="1"/>
        <v>0.56985184191144345</v>
      </c>
    </row>
    <row r="37" spans="1:11" x14ac:dyDescent="0.55000000000000004">
      <c r="A37" s="12">
        <v>2044</v>
      </c>
      <c r="B37" s="13">
        <f t="shared" si="1"/>
        <v>5.3948676977874643E-4</v>
      </c>
      <c r="C37" s="13">
        <f t="shared" si="1"/>
        <v>0.23902013140757555</v>
      </c>
      <c r="D37" s="13">
        <f t="shared" si="1"/>
        <v>0.1590520096038216</v>
      </c>
      <c r="E37" s="13">
        <f t="shared" si="1"/>
        <v>3.1515364866158135E-2</v>
      </c>
      <c r="F37" s="23">
        <f t="shared" si="1"/>
        <v>0.56987300735266588</v>
      </c>
      <c r="G37" s="13">
        <f t="shared" si="1"/>
        <v>5.3948676977874643E-4</v>
      </c>
      <c r="H37" s="13">
        <f t="shared" si="1"/>
        <v>0.23902013140757555</v>
      </c>
      <c r="I37" s="13">
        <f t="shared" si="1"/>
        <v>0.1590520096038216</v>
      </c>
      <c r="J37" s="13">
        <f t="shared" si="1"/>
        <v>3.1515364866158135E-2</v>
      </c>
      <c r="K37" s="13">
        <f t="shared" si="1"/>
        <v>0.56987300735266588</v>
      </c>
    </row>
    <row r="38" spans="1:11" x14ac:dyDescent="0.55000000000000004">
      <c r="A38" s="12">
        <v>2045</v>
      </c>
      <c r="B38" s="13">
        <f t="shared" si="1"/>
        <v>4.4957230814895999E-4</v>
      </c>
      <c r="C38" s="13">
        <f t="shared" si="1"/>
        <v>0.23918344283964632</v>
      </c>
      <c r="D38" s="13">
        <f t="shared" si="1"/>
        <v>0.15921000800318463</v>
      </c>
      <c r="E38" s="13">
        <f t="shared" si="1"/>
        <v>3.126280405513171E-2</v>
      </c>
      <c r="F38" s="23">
        <f t="shared" si="1"/>
        <v>0.56989417279388821</v>
      </c>
      <c r="G38" s="13">
        <f t="shared" si="1"/>
        <v>4.4957230814895999E-4</v>
      </c>
      <c r="H38" s="13">
        <f t="shared" si="1"/>
        <v>0.23918344283964632</v>
      </c>
      <c r="I38" s="13">
        <f t="shared" si="1"/>
        <v>0.15921000800318463</v>
      </c>
      <c r="J38" s="13">
        <f t="shared" si="1"/>
        <v>3.126280405513171E-2</v>
      </c>
      <c r="K38" s="13">
        <f t="shared" si="1"/>
        <v>0.56989417279388821</v>
      </c>
    </row>
    <row r="39" spans="1:11" x14ac:dyDescent="0.55000000000000004">
      <c r="A39" s="12">
        <v>2046</v>
      </c>
      <c r="B39" s="13">
        <f t="shared" si="1"/>
        <v>3.5965784651914579E-4</v>
      </c>
      <c r="C39" s="13">
        <f t="shared" si="1"/>
        <v>0.23934675427171703</v>
      </c>
      <c r="D39" s="13">
        <f t="shared" si="1"/>
        <v>0.15936800640254772</v>
      </c>
      <c r="E39" s="13">
        <f t="shared" si="1"/>
        <v>3.1010243244105395E-2</v>
      </c>
      <c r="F39" s="23">
        <f t="shared" si="1"/>
        <v>0.56991533823511054</v>
      </c>
      <c r="G39" s="13">
        <f t="shared" si="1"/>
        <v>3.5965784651914579E-4</v>
      </c>
      <c r="H39" s="13">
        <f t="shared" si="1"/>
        <v>0.23934675427171703</v>
      </c>
      <c r="I39" s="13">
        <f t="shared" si="1"/>
        <v>0.15936800640254772</v>
      </c>
      <c r="J39" s="13">
        <f t="shared" si="1"/>
        <v>3.1010243244105395E-2</v>
      </c>
      <c r="K39" s="13">
        <f t="shared" si="1"/>
        <v>0.56991533823511054</v>
      </c>
    </row>
    <row r="40" spans="1:11" x14ac:dyDescent="0.55000000000000004">
      <c r="A40" s="12">
        <v>2047</v>
      </c>
      <c r="B40" s="13">
        <f t="shared" si="1"/>
        <v>2.6974338488935934E-4</v>
      </c>
      <c r="C40" s="13">
        <f t="shared" si="1"/>
        <v>0.2395100657037878</v>
      </c>
      <c r="D40" s="13">
        <f t="shared" si="1"/>
        <v>0.15952600480191076</v>
      </c>
      <c r="E40" s="13">
        <f t="shared" si="1"/>
        <v>3.075768243307897E-2</v>
      </c>
      <c r="F40" s="23">
        <f t="shared" si="1"/>
        <v>0.56993650367633297</v>
      </c>
      <c r="G40" s="13">
        <f t="shared" si="1"/>
        <v>2.6974338488935934E-4</v>
      </c>
      <c r="H40" s="13">
        <f t="shared" si="1"/>
        <v>0.2395100657037878</v>
      </c>
      <c r="I40" s="13">
        <f t="shared" si="1"/>
        <v>0.15952600480191076</v>
      </c>
      <c r="J40" s="13">
        <f t="shared" si="1"/>
        <v>3.075768243307897E-2</v>
      </c>
      <c r="K40" s="13">
        <f t="shared" si="1"/>
        <v>0.56993650367633297</v>
      </c>
    </row>
    <row r="41" spans="1:11" x14ac:dyDescent="0.55000000000000004">
      <c r="A41" s="12">
        <v>2048</v>
      </c>
      <c r="B41" s="13">
        <f t="shared" si="1"/>
        <v>1.7982892325957289E-4</v>
      </c>
      <c r="C41" s="13">
        <f t="shared" si="1"/>
        <v>0.23967337713585851</v>
      </c>
      <c r="D41" s="13">
        <f t="shared" si="1"/>
        <v>0.15968400320127385</v>
      </c>
      <c r="E41" s="13">
        <f t="shared" si="1"/>
        <v>3.0505121622052656E-2</v>
      </c>
      <c r="F41" s="23">
        <f t="shared" si="1"/>
        <v>0.5699576691175553</v>
      </c>
      <c r="G41" s="13">
        <f t="shared" si="1"/>
        <v>1.7982892325957289E-4</v>
      </c>
      <c r="H41" s="13">
        <f t="shared" si="1"/>
        <v>0.23967337713585851</v>
      </c>
      <c r="I41" s="13">
        <f t="shared" si="1"/>
        <v>0.15968400320127385</v>
      </c>
      <c r="J41" s="13">
        <f t="shared" si="1"/>
        <v>3.0505121622052656E-2</v>
      </c>
      <c r="K41" s="13">
        <f t="shared" si="1"/>
        <v>0.5699576691175553</v>
      </c>
    </row>
    <row r="42" spans="1:11" x14ac:dyDescent="0.55000000000000004">
      <c r="A42" s="12">
        <v>2049</v>
      </c>
      <c r="B42" s="13">
        <f t="shared" si="1"/>
        <v>8.9914461629786446E-5</v>
      </c>
      <c r="C42" s="13">
        <f t="shared" si="1"/>
        <v>0.23983668856792922</v>
      </c>
      <c r="D42" s="13">
        <f t="shared" si="1"/>
        <v>0.15984200160063694</v>
      </c>
      <c r="E42" s="13">
        <f t="shared" si="1"/>
        <v>3.0252560811026341E-2</v>
      </c>
      <c r="F42" s="23">
        <f t="shared" si="1"/>
        <v>0.56997883455877763</v>
      </c>
      <c r="G42" s="13">
        <f t="shared" si="1"/>
        <v>8.9914461629786446E-5</v>
      </c>
      <c r="H42" s="13">
        <f t="shared" si="1"/>
        <v>0.23983668856792922</v>
      </c>
      <c r="I42" s="13">
        <f t="shared" si="1"/>
        <v>0.15984200160063694</v>
      </c>
      <c r="J42" s="13">
        <f t="shared" si="1"/>
        <v>3.0252560811026341E-2</v>
      </c>
      <c r="K42" s="13">
        <f t="shared" si="1"/>
        <v>0.56997883455877763</v>
      </c>
    </row>
    <row r="43" spans="1:11" x14ac:dyDescent="0.55000000000000004">
      <c r="A43" s="12">
        <v>2050</v>
      </c>
      <c r="B43" s="13">
        <f t="shared" si="1"/>
        <v>0</v>
      </c>
      <c r="C43" s="13">
        <f t="shared" si="1"/>
        <v>0.24</v>
      </c>
      <c r="D43" s="13">
        <f t="shared" si="1"/>
        <v>0.15999999999999998</v>
      </c>
      <c r="E43" s="13">
        <f t="shared" si="1"/>
        <v>2.9999999999999916E-2</v>
      </c>
      <c r="F43" s="23">
        <f t="shared" si="1"/>
        <v>0.57000000000000006</v>
      </c>
      <c r="G43" s="13">
        <f t="shared" si="1"/>
        <v>0</v>
      </c>
      <c r="H43" s="13">
        <f t="shared" si="1"/>
        <v>0.24</v>
      </c>
      <c r="I43" s="13">
        <f t="shared" si="1"/>
        <v>0.15999999999999998</v>
      </c>
      <c r="J43" s="13">
        <f t="shared" si="1"/>
        <v>2.9999999999999916E-2</v>
      </c>
      <c r="K43" s="13">
        <f t="shared" si="1"/>
        <v>0.57000000000000006</v>
      </c>
    </row>
    <row r="45" spans="1:11" x14ac:dyDescent="0.55000000000000004">
      <c r="A45" s="12">
        <v>2020</v>
      </c>
      <c r="B45" s="12">
        <f>B13</f>
        <v>2.6974338488937699E-3</v>
      </c>
      <c r="C45" s="12">
        <f t="shared" ref="C45:K45" si="2">C13</f>
        <v>0.235100657037878</v>
      </c>
      <c r="D45" s="12">
        <f t="shared" si="2"/>
        <v>0.155260048019108</v>
      </c>
      <c r="E45" s="12">
        <f t="shared" si="2"/>
        <v>3.7576824330790903E-2</v>
      </c>
      <c r="F45" s="12">
        <f t="shared" si="2"/>
        <v>0.56936503676332895</v>
      </c>
      <c r="G45" s="12">
        <f t="shared" si="2"/>
        <v>2.6974338488937699E-3</v>
      </c>
      <c r="H45" s="12">
        <f t="shared" si="2"/>
        <v>0.235100657037878</v>
      </c>
      <c r="I45" s="12">
        <f t="shared" si="2"/>
        <v>0.155260048019108</v>
      </c>
      <c r="J45" s="12">
        <f t="shared" si="2"/>
        <v>3.7576824330790903E-2</v>
      </c>
      <c r="K45" s="12">
        <f t="shared" si="2"/>
        <v>0.56936503676332895</v>
      </c>
    </row>
    <row r="46" spans="1:11" x14ac:dyDescent="0.55000000000000004">
      <c r="A46" s="12">
        <v>2050</v>
      </c>
      <c r="B46" s="12">
        <f>シナリオ!F19/100</f>
        <v>0</v>
      </c>
      <c r="C46" s="12">
        <f>シナリオ!F20/100</f>
        <v>0.24</v>
      </c>
      <c r="D46" s="12">
        <f>シナリオ!F21/100</f>
        <v>0.16</v>
      </c>
      <c r="E46" s="12">
        <f>シナリオ!F22/100</f>
        <v>0.03</v>
      </c>
      <c r="F46" s="12">
        <f>シナリオ!F23/100</f>
        <v>0.56999999999999995</v>
      </c>
      <c r="G46" s="12">
        <f>シナリオ!H19/100</f>
        <v>0</v>
      </c>
      <c r="H46" s="12">
        <f>シナリオ!H20/100</f>
        <v>0.24</v>
      </c>
      <c r="I46" s="12">
        <f>シナリオ!H21/100</f>
        <v>0.16</v>
      </c>
      <c r="J46" s="12">
        <f>シナリオ!H22/100</f>
        <v>0.03</v>
      </c>
      <c r="K46" s="12">
        <f>シナリオ!H23/100</f>
        <v>0.56999999999999995</v>
      </c>
    </row>
  </sheetData>
  <mergeCells count="2">
    <mergeCell ref="B1:F1"/>
    <mergeCell ref="G1:K1"/>
  </mergeCells>
  <phoneticPr fontId="1"/>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18EDA-24CA-41D3-8BE1-E158FE47D224}">
  <dimension ref="A1:K46"/>
  <sheetViews>
    <sheetView topLeftCell="A34" workbookViewId="0">
      <selection activeCell="L40" sqref="L40"/>
    </sheetView>
  </sheetViews>
  <sheetFormatPr defaultColWidth="10" defaultRowHeight="18" x14ac:dyDescent="0.55000000000000004"/>
  <cols>
    <col min="1" max="16384" width="10" style="12"/>
  </cols>
  <sheetData>
    <row r="1" spans="1:11" x14ac:dyDescent="0.55000000000000004">
      <c r="B1" s="178" t="s">
        <v>47</v>
      </c>
      <c r="C1" s="178"/>
      <c r="D1" s="178"/>
      <c r="E1" s="178"/>
      <c r="F1" s="178"/>
      <c r="G1" s="179" t="s">
        <v>49</v>
      </c>
      <c r="H1" s="178"/>
      <c r="I1" s="178"/>
      <c r="J1" s="178"/>
      <c r="K1" s="178"/>
    </row>
    <row r="2" spans="1:11" x14ac:dyDescent="0.55000000000000004">
      <c r="A2" s="12" t="s">
        <v>29</v>
      </c>
      <c r="B2" s="19" t="s">
        <v>12</v>
      </c>
      <c r="C2" s="20" t="s">
        <v>14</v>
      </c>
      <c r="D2" s="20" t="s">
        <v>16</v>
      </c>
      <c r="E2" s="20" t="s">
        <v>19</v>
      </c>
      <c r="F2" s="18" t="s">
        <v>34</v>
      </c>
      <c r="G2" s="20" t="s">
        <v>12</v>
      </c>
      <c r="H2" s="20" t="s">
        <v>14</v>
      </c>
      <c r="I2" s="20" t="s">
        <v>16</v>
      </c>
      <c r="J2" s="20" t="s">
        <v>19</v>
      </c>
      <c r="K2" s="18" t="s">
        <v>34</v>
      </c>
    </row>
    <row r="3" spans="1:11" x14ac:dyDescent="0.55000000000000004">
      <c r="A3" s="12">
        <v>2010</v>
      </c>
      <c r="B3" s="12">
        <v>0</v>
      </c>
      <c r="C3" s="12">
        <v>0.29557738845657799</v>
      </c>
      <c r="D3" s="12">
        <v>0.18564969786549601</v>
      </c>
      <c r="E3" s="12">
        <v>1.9466059982514399E-4</v>
      </c>
      <c r="F3" s="24">
        <v>0.51857825307810101</v>
      </c>
      <c r="G3" s="12">
        <v>0</v>
      </c>
      <c r="H3" s="12">
        <v>0.29557738845657799</v>
      </c>
      <c r="I3" s="12">
        <v>0.18564969786549601</v>
      </c>
      <c r="J3" s="12">
        <v>1.9466059982514399E-4</v>
      </c>
      <c r="K3" s="12">
        <v>0.51857825307810101</v>
      </c>
    </row>
    <row r="4" spans="1:11" x14ac:dyDescent="0.55000000000000004">
      <c r="A4" s="12">
        <v>2011</v>
      </c>
      <c r="B4" s="12">
        <v>0</v>
      </c>
      <c r="C4" s="12">
        <v>0.294781866130855</v>
      </c>
      <c r="D4" s="12">
        <v>0.192891623759889</v>
      </c>
      <c r="E4" s="12">
        <v>1.7932939846791401E-4</v>
      </c>
      <c r="F4" s="21">
        <v>0.51214718071078702</v>
      </c>
      <c r="G4" s="12">
        <v>0</v>
      </c>
      <c r="H4" s="12">
        <v>0.294781866130855</v>
      </c>
      <c r="I4" s="12">
        <v>0.192891623759889</v>
      </c>
      <c r="J4" s="12">
        <v>1.7932939846791401E-4</v>
      </c>
      <c r="K4" s="12">
        <v>0.51214718071078702</v>
      </c>
    </row>
    <row r="5" spans="1:11" x14ac:dyDescent="0.55000000000000004">
      <c r="A5" s="12">
        <v>2012</v>
      </c>
      <c r="B5" s="12">
        <v>0</v>
      </c>
      <c r="C5" s="12">
        <v>0.29271441849928498</v>
      </c>
      <c r="D5" s="12">
        <v>0.19071886079980299</v>
      </c>
      <c r="E5" s="12">
        <v>1.6890876492420701E-4</v>
      </c>
      <c r="F5" s="21">
        <v>0.51639781193598799</v>
      </c>
      <c r="G5" s="12">
        <v>0</v>
      </c>
      <c r="H5" s="12">
        <v>0.29271441849928498</v>
      </c>
      <c r="I5" s="12">
        <v>0.19071886079980299</v>
      </c>
      <c r="J5" s="12">
        <v>1.6890876492420701E-4</v>
      </c>
      <c r="K5" s="12">
        <v>0.51639781193598799</v>
      </c>
    </row>
    <row r="6" spans="1:11" x14ac:dyDescent="0.55000000000000004">
      <c r="A6" s="12">
        <v>2013</v>
      </c>
      <c r="B6" s="12">
        <v>0</v>
      </c>
      <c r="C6" s="12">
        <v>0.28874741209799898</v>
      </c>
      <c r="D6" s="12">
        <v>0.19101405993583601</v>
      </c>
      <c r="E6" s="12">
        <v>1.7333399268224699E-4</v>
      </c>
      <c r="F6" s="21">
        <v>0.52006519397348305</v>
      </c>
      <c r="G6" s="12">
        <v>0</v>
      </c>
      <c r="H6" s="12">
        <v>0.28874741209799898</v>
      </c>
      <c r="I6" s="12">
        <v>0.19101405993583601</v>
      </c>
      <c r="J6" s="12">
        <v>1.7333399268224699E-4</v>
      </c>
      <c r="K6" s="12">
        <v>0.52006519397348305</v>
      </c>
    </row>
    <row r="7" spans="1:11" x14ac:dyDescent="0.55000000000000004">
      <c r="A7" s="12">
        <v>2014</v>
      </c>
      <c r="B7" s="12">
        <v>0</v>
      </c>
      <c r="C7" s="12">
        <v>0.28263473181105297</v>
      </c>
      <c r="D7" s="12">
        <v>0.19935756384129699</v>
      </c>
      <c r="E7" s="12">
        <v>1.8057894672549301E-4</v>
      </c>
      <c r="F7" s="21">
        <v>0.51782712540092501</v>
      </c>
      <c r="G7" s="12">
        <v>0</v>
      </c>
      <c r="H7" s="12">
        <v>0.28263473181105297</v>
      </c>
      <c r="I7" s="12">
        <v>0.19935756384129699</v>
      </c>
      <c r="J7" s="12">
        <v>1.8057894672549301E-4</v>
      </c>
      <c r="K7" s="12">
        <v>0.51782712540092501</v>
      </c>
    </row>
    <row r="8" spans="1:11" x14ac:dyDescent="0.55000000000000004">
      <c r="A8" s="12">
        <v>2015</v>
      </c>
      <c r="B8" s="12">
        <v>0</v>
      </c>
      <c r="C8" s="12">
        <v>0.276882966712301</v>
      </c>
      <c r="D8" s="12">
        <v>0.196515236635559</v>
      </c>
      <c r="E8" s="12">
        <v>1.8544679040694701E-4</v>
      </c>
      <c r="F8" s="21">
        <v>0.52641634986173302</v>
      </c>
      <c r="G8" s="12">
        <v>0</v>
      </c>
      <c r="H8" s="12">
        <v>0.276882966712301</v>
      </c>
      <c r="I8" s="12">
        <v>0.196515236635559</v>
      </c>
      <c r="J8" s="12">
        <v>1.8544679040694701E-4</v>
      </c>
      <c r="K8" s="12">
        <v>0.52641634986173302</v>
      </c>
    </row>
    <row r="9" spans="1:11" x14ac:dyDescent="0.55000000000000004">
      <c r="A9" s="12">
        <v>2016</v>
      </c>
      <c r="B9" s="12">
        <v>0</v>
      </c>
      <c r="C9" s="12">
        <v>0.275029440633412</v>
      </c>
      <c r="D9" s="12">
        <v>0.20018813681370101</v>
      </c>
      <c r="E9" s="12">
        <v>1.8519547382262001E-4</v>
      </c>
      <c r="F9" s="21">
        <v>0.52459722707906398</v>
      </c>
      <c r="G9" s="12">
        <v>0</v>
      </c>
      <c r="H9" s="12">
        <v>0.275029440633412</v>
      </c>
      <c r="I9" s="12">
        <v>0.20018813681370101</v>
      </c>
      <c r="J9" s="12">
        <v>1.8519547382262001E-4</v>
      </c>
      <c r="K9" s="12">
        <v>0.52459722707906398</v>
      </c>
    </row>
    <row r="10" spans="1:11" x14ac:dyDescent="0.55000000000000004">
      <c r="A10" s="12">
        <v>2017</v>
      </c>
      <c r="B10" s="12">
        <v>0</v>
      </c>
      <c r="C10" s="12">
        <v>0.28290732019339898</v>
      </c>
      <c r="D10" s="12">
        <v>0.20147724968592501</v>
      </c>
      <c r="E10" s="12">
        <v>1.77679670728215E-4</v>
      </c>
      <c r="F10" s="21">
        <v>0.515437750449948</v>
      </c>
      <c r="G10" s="12">
        <v>0</v>
      </c>
      <c r="H10" s="12">
        <v>0.28290732019339898</v>
      </c>
      <c r="I10" s="12">
        <v>0.20147724968592501</v>
      </c>
      <c r="J10" s="12">
        <v>1.77679670728215E-4</v>
      </c>
      <c r="K10" s="12">
        <v>0.515437750449948</v>
      </c>
    </row>
    <row r="11" spans="1:11" x14ac:dyDescent="0.55000000000000004">
      <c r="A11" s="12">
        <v>2018</v>
      </c>
      <c r="B11" s="12">
        <v>0</v>
      </c>
      <c r="C11" s="12">
        <v>0.26134988305047901</v>
      </c>
      <c r="D11" s="12">
        <v>0.20441291793588601</v>
      </c>
      <c r="E11" s="12">
        <v>1.92649405279954E-4</v>
      </c>
      <c r="F11" s="21">
        <v>0.53404454960835501</v>
      </c>
      <c r="G11" s="12">
        <v>0</v>
      </c>
      <c r="H11" s="12">
        <v>0.26134988305047901</v>
      </c>
      <c r="I11" s="12">
        <v>0.20441291793588601</v>
      </c>
      <c r="J11" s="12">
        <v>1.92649405279954E-4</v>
      </c>
      <c r="K11" s="12">
        <v>0.53404454960835501</v>
      </c>
    </row>
    <row r="12" spans="1:11" x14ac:dyDescent="0.55000000000000004">
      <c r="A12" s="12">
        <v>2019</v>
      </c>
      <c r="B12" s="12">
        <v>0</v>
      </c>
      <c r="C12" s="12">
        <v>0.272207345338359</v>
      </c>
      <c r="D12" s="12">
        <v>0.208935466078323</v>
      </c>
      <c r="E12" s="12">
        <v>1.9433624170855899E-4</v>
      </c>
      <c r="F12" s="21">
        <v>0.51866285234160903</v>
      </c>
      <c r="G12" s="12">
        <v>0</v>
      </c>
      <c r="H12" s="12">
        <v>0.272207345338359</v>
      </c>
      <c r="I12" s="12">
        <v>0.208935466078323</v>
      </c>
      <c r="J12" s="12">
        <v>1.9433624170855899E-4</v>
      </c>
      <c r="K12" s="12">
        <v>0.51866285234160903</v>
      </c>
    </row>
    <row r="13" spans="1:11" x14ac:dyDescent="0.55000000000000004">
      <c r="A13" s="12">
        <v>2020</v>
      </c>
      <c r="B13" s="12">
        <v>0</v>
      </c>
      <c r="C13" s="12">
        <v>0.267849508803155</v>
      </c>
      <c r="D13" s="12">
        <v>0.21261603762061801</v>
      </c>
      <c r="E13" s="12">
        <v>1.8539845399500999E-4</v>
      </c>
      <c r="F13" s="21">
        <v>0.51934905512223195</v>
      </c>
      <c r="G13" s="12">
        <v>0</v>
      </c>
      <c r="H13" s="12">
        <v>0.267849508803155</v>
      </c>
      <c r="I13" s="12">
        <v>0.21261603762061801</v>
      </c>
      <c r="J13" s="12">
        <v>1.8539845399500999E-4</v>
      </c>
      <c r="K13" s="12">
        <v>0.51934905512223195</v>
      </c>
    </row>
    <row r="14" spans="1:11" x14ac:dyDescent="0.55000000000000004">
      <c r="A14" s="12">
        <v>2021</v>
      </c>
      <c r="B14" s="13">
        <f>_xlfn.FORECAST.LINEAR($A14,B$45:B$46,$A$45:$A$46)</f>
        <v>0</v>
      </c>
      <c r="C14" s="13">
        <f t="shared" ref="C14:K29" si="0">_xlfn.FORECAST.LINEAR($A14,C$45:C$46,$A$45:$A$46)</f>
        <v>0.2679211918430498</v>
      </c>
      <c r="D14" s="13">
        <f t="shared" si="0"/>
        <v>0.21252883636659745</v>
      </c>
      <c r="E14" s="13">
        <f t="shared" si="0"/>
        <v>1.792185055285115E-4</v>
      </c>
      <c r="F14" s="13">
        <f t="shared" si="0"/>
        <v>0.51937075328482418</v>
      </c>
      <c r="G14" s="13">
        <f t="shared" si="0"/>
        <v>0</v>
      </c>
      <c r="H14" s="13">
        <f t="shared" si="0"/>
        <v>0.2679211918430498</v>
      </c>
      <c r="I14" s="13">
        <f t="shared" si="0"/>
        <v>0.21252883636659745</v>
      </c>
      <c r="J14" s="13">
        <f t="shared" si="0"/>
        <v>1.792185055285115E-4</v>
      </c>
      <c r="K14" s="13">
        <f t="shared" si="0"/>
        <v>0.51937075328482418</v>
      </c>
    </row>
    <row r="15" spans="1:11" x14ac:dyDescent="0.55000000000000004">
      <c r="A15" s="12">
        <v>2022</v>
      </c>
      <c r="B15" s="13">
        <f t="shared" ref="B15:K43" si="1">_xlfn.FORECAST.LINEAR($A15,B$45:B$46,$A$45:$A$46)</f>
        <v>0</v>
      </c>
      <c r="C15" s="13">
        <f t="shared" si="0"/>
        <v>0.26799287488294465</v>
      </c>
      <c r="D15" s="13">
        <f t="shared" si="0"/>
        <v>0.21244163511257685</v>
      </c>
      <c r="E15" s="13">
        <f t="shared" si="0"/>
        <v>1.7303855706200973E-4</v>
      </c>
      <c r="F15" s="13">
        <f t="shared" si="0"/>
        <v>0.51939245144741641</v>
      </c>
      <c r="G15" s="13">
        <f t="shared" si="0"/>
        <v>0</v>
      </c>
      <c r="H15" s="13">
        <f t="shared" si="0"/>
        <v>0.26799287488294465</v>
      </c>
      <c r="I15" s="13">
        <f t="shared" si="0"/>
        <v>0.21244163511257685</v>
      </c>
      <c r="J15" s="13">
        <f t="shared" si="0"/>
        <v>1.7303855706200973E-4</v>
      </c>
      <c r="K15" s="13">
        <f t="shared" si="0"/>
        <v>0.51939245144741641</v>
      </c>
    </row>
    <row r="16" spans="1:11" x14ac:dyDescent="0.55000000000000004">
      <c r="A16" s="12">
        <v>2023</v>
      </c>
      <c r="B16" s="13">
        <f t="shared" si="1"/>
        <v>0</v>
      </c>
      <c r="C16" s="13">
        <f t="shared" si="0"/>
        <v>0.26806455792283945</v>
      </c>
      <c r="D16" s="13">
        <f t="shared" si="0"/>
        <v>0.21235443385855624</v>
      </c>
      <c r="E16" s="13">
        <f t="shared" si="0"/>
        <v>1.6685860859550969E-4</v>
      </c>
      <c r="F16" s="13">
        <f t="shared" si="0"/>
        <v>0.51941414961000876</v>
      </c>
      <c r="G16" s="13">
        <f t="shared" si="0"/>
        <v>0</v>
      </c>
      <c r="H16" s="13">
        <f t="shared" si="0"/>
        <v>0.26806455792283945</v>
      </c>
      <c r="I16" s="13">
        <f t="shared" si="0"/>
        <v>0.21235443385855624</v>
      </c>
      <c r="J16" s="13">
        <f t="shared" si="0"/>
        <v>1.6685860859550969E-4</v>
      </c>
      <c r="K16" s="13">
        <f t="shared" si="0"/>
        <v>0.51941414961000876</v>
      </c>
    </row>
    <row r="17" spans="1:11" x14ac:dyDescent="0.55000000000000004">
      <c r="A17" s="12">
        <v>2024</v>
      </c>
      <c r="B17" s="13">
        <f t="shared" si="1"/>
        <v>0</v>
      </c>
      <c r="C17" s="13">
        <f t="shared" si="0"/>
        <v>0.26813624096273431</v>
      </c>
      <c r="D17" s="13">
        <f t="shared" si="0"/>
        <v>0.21226723260453564</v>
      </c>
      <c r="E17" s="13">
        <f t="shared" si="0"/>
        <v>1.6067866012900965E-4</v>
      </c>
      <c r="F17" s="13">
        <f t="shared" si="0"/>
        <v>0.51943584777260099</v>
      </c>
      <c r="G17" s="13">
        <f t="shared" si="0"/>
        <v>0</v>
      </c>
      <c r="H17" s="13">
        <f t="shared" si="0"/>
        <v>0.26813624096273431</v>
      </c>
      <c r="I17" s="13">
        <f t="shared" si="0"/>
        <v>0.21226723260453564</v>
      </c>
      <c r="J17" s="13">
        <f t="shared" si="0"/>
        <v>1.6067866012900965E-4</v>
      </c>
      <c r="K17" s="13">
        <f t="shared" si="0"/>
        <v>0.51943584777260099</v>
      </c>
    </row>
    <row r="18" spans="1:11" x14ac:dyDescent="0.55000000000000004">
      <c r="A18" s="12">
        <v>2025</v>
      </c>
      <c r="B18" s="13">
        <f t="shared" si="1"/>
        <v>0</v>
      </c>
      <c r="C18" s="13">
        <f t="shared" si="0"/>
        <v>0.26820792400262916</v>
      </c>
      <c r="D18" s="13">
        <f t="shared" si="0"/>
        <v>0.21218003135051505</v>
      </c>
      <c r="E18" s="13">
        <f t="shared" si="0"/>
        <v>1.5449871166250961E-4</v>
      </c>
      <c r="F18" s="13">
        <f t="shared" si="0"/>
        <v>0.51945754593519333</v>
      </c>
      <c r="G18" s="13">
        <f t="shared" si="0"/>
        <v>0</v>
      </c>
      <c r="H18" s="13">
        <f t="shared" si="0"/>
        <v>0.26820792400262916</v>
      </c>
      <c r="I18" s="13">
        <f t="shared" si="0"/>
        <v>0.21218003135051505</v>
      </c>
      <c r="J18" s="13">
        <f t="shared" si="0"/>
        <v>1.5449871166250961E-4</v>
      </c>
      <c r="K18" s="13">
        <f t="shared" si="0"/>
        <v>0.51945754593519333</v>
      </c>
    </row>
    <row r="19" spans="1:11" x14ac:dyDescent="0.55000000000000004">
      <c r="A19" s="12">
        <v>2026</v>
      </c>
      <c r="B19" s="13">
        <f t="shared" si="1"/>
        <v>0</v>
      </c>
      <c r="C19" s="13">
        <f t="shared" si="0"/>
        <v>0.26827960704252396</v>
      </c>
      <c r="D19" s="13">
        <f t="shared" si="0"/>
        <v>0.21209283009649443</v>
      </c>
      <c r="E19" s="13">
        <f t="shared" si="0"/>
        <v>1.4831876319600958E-4</v>
      </c>
      <c r="F19" s="13">
        <f t="shared" si="0"/>
        <v>0.51947924409778556</v>
      </c>
      <c r="G19" s="13">
        <f t="shared" si="0"/>
        <v>0</v>
      </c>
      <c r="H19" s="13">
        <f t="shared" si="0"/>
        <v>0.26827960704252396</v>
      </c>
      <c r="I19" s="13">
        <f t="shared" si="0"/>
        <v>0.21209283009649443</v>
      </c>
      <c r="J19" s="13">
        <f t="shared" si="0"/>
        <v>1.4831876319600958E-4</v>
      </c>
      <c r="K19" s="13">
        <f t="shared" si="0"/>
        <v>0.51947924409778556</v>
      </c>
    </row>
    <row r="20" spans="1:11" x14ac:dyDescent="0.55000000000000004">
      <c r="A20" s="12">
        <v>2027</v>
      </c>
      <c r="B20" s="13">
        <f t="shared" si="1"/>
        <v>0</v>
      </c>
      <c r="C20" s="13">
        <f t="shared" si="0"/>
        <v>0.26835129008241876</v>
      </c>
      <c r="D20" s="13">
        <f t="shared" si="0"/>
        <v>0.21200562884247384</v>
      </c>
      <c r="E20" s="13">
        <f t="shared" si="0"/>
        <v>1.4213881472950954E-4</v>
      </c>
      <c r="F20" s="13">
        <f t="shared" si="0"/>
        <v>0.5195009422603778</v>
      </c>
      <c r="G20" s="13">
        <f t="shared" si="0"/>
        <v>0</v>
      </c>
      <c r="H20" s="13">
        <f t="shared" si="0"/>
        <v>0.26835129008241876</v>
      </c>
      <c r="I20" s="13">
        <f t="shared" si="0"/>
        <v>0.21200562884247384</v>
      </c>
      <c r="J20" s="13">
        <f t="shared" si="0"/>
        <v>1.4213881472950954E-4</v>
      </c>
      <c r="K20" s="13">
        <f t="shared" si="0"/>
        <v>0.5195009422603778</v>
      </c>
    </row>
    <row r="21" spans="1:11" x14ac:dyDescent="0.55000000000000004">
      <c r="A21" s="12">
        <v>2028</v>
      </c>
      <c r="B21" s="13">
        <f t="shared" si="1"/>
        <v>0</v>
      </c>
      <c r="C21" s="13">
        <f t="shared" si="0"/>
        <v>0.26842297312231367</v>
      </c>
      <c r="D21" s="13">
        <f t="shared" si="0"/>
        <v>0.21191842758845325</v>
      </c>
      <c r="E21" s="13">
        <f t="shared" si="0"/>
        <v>1.3595886626300777E-4</v>
      </c>
      <c r="F21" s="13">
        <f t="shared" si="0"/>
        <v>0.51952264042297003</v>
      </c>
      <c r="G21" s="13">
        <f t="shared" si="0"/>
        <v>0</v>
      </c>
      <c r="H21" s="13">
        <f t="shared" si="0"/>
        <v>0.26842297312231367</v>
      </c>
      <c r="I21" s="13">
        <f t="shared" si="0"/>
        <v>0.21191842758845325</v>
      </c>
      <c r="J21" s="13">
        <f t="shared" si="0"/>
        <v>1.3595886626300777E-4</v>
      </c>
      <c r="K21" s="13">
        <f t="shared" si="0"/>
        <v>0.51952264042297003</v>
      </c>
    </row>
    <row r="22" spans="1:11" x14ac:dyDescent="0.55000000000000004">
      <c r="A22" s="12">
        <v>2029</v>
      </c>
      <c r="B22" s="13">
        <f t="shared" si="1"/>
        <v>0</v>
      </c>
      <c r="C22" s="13">
        <f t="shared" si="0"/>
        <v>0.26849465616220847</v>
      </c>
      <c r="D22" s="13">
        <f t="shared" si="0"/>
        <v>0.21183122633443263</v>
      </c>
      <c r="E22" s="13">
        <f t="shared" si="0"/>
        <v>1.2977891779650773E-4</v>
      </c>
      <c r="F22" s="13">
        <f t="shared" si="0"/>
        <v>0.51954433858556237</v>
      </c>
      <c r="G22" s="13">
        <f t="shared" si="0"/>
        <v>0</v>
      </c>
      <c r="H22" s="13">
        <f t="shared" si="0"/>
        <v>0.26849465616220847</v>
      </c>
      <c r="I22" s="13">
        <f t="shared" si="0"/>
        <v>0.21183122633443263</v>
      </c>
      <c r="J22" s="13">
        <f t="shared" si="0"/>
        <v>1.2977891779650773E-4</v>
      </c>
      <c r="K22" s="13">
        <f t="shared" si="0"/>
        <v>0.51954433858556237</v>
      </c>
    </row>
    <row r="23" spans="1:11" x14ac:dyDescent="0.55000000000000004">
      <c r="A23" s="12">
        <v>2030</v>
      </c>
      <c r="B23" s="13">
        <f t="shared" si="1"/>
        <v>0</v>
      </c>
      <c r="C23" s="13">
        <f t="shared" si="0"/>
        <v>0.26856633920210327</v>
      </c>
      <c r="D23" s="13">
        <f t="shared" si="0"/>
        <v>0.21174402508041204</v>
      </c>
      <c r="E23" s="13">
        <f t="shared" si="0"/>
        <v>1.2359896933000769E-4</v>
      </c>
      <c r="F23" s="13">
        <f t="shared" si="0"/>
        <v>0.5195660367481546</v>
      </c>
      <c r="G23" s="13">
        <f t="shared" si="0"/>
        <v>0</v>
      </c>
      <c r="H23" s="13">
        <f t="shared" si="0"/>
        <v>0.26856633920210327</v>
      </c>
      <c r="I23" s="13">
        <f t="shared" si="0"/>
        <v>0.21174402508041204</v>
      </c>
      <c r="J23" s="13">
        <f t="shared" si="0"/>
        <v>1.2359896933000769E-4</v>
      </c>
      <c r="K23" s="13">
        <f t="shared" si="0"/>
        <v>0.5195660367481546</v>
      </c>
    </row>
    <row r="24" spans="1:11" x14ac:dyDescent="0.55000000000000004">
      <c r="A24" s="12">
        <v>2031</v>
      </c>
      <c r="B24" s="13">
        <f t="shared" si="1"/>
        <v>0</v>
      </c>
      <c r="C24" s="13">
        <f t="shared" si="0"/>
        <v>0.26863802224199812</v>
      </c>
      <c r="D24" s="13">
        <f t="shared" si="0"/>
        <v>0.21165682382639145</v>
      </c>
      <c r="E24" s="13">
        <f t="shared" si="0"/>
        <v>1.1741902086350765E-4</v>
      </c>
      <c r="F24" s="13">
        <f t="shared" si="0"/>
        <v>0.51958773491074695</v>
      </c>
      <c r="G24" s="13">
        <f t="shared" si="0"/>
        <v>0</v>
      </c>
      <c r="H24" s="13">
        <f t="shared" si="0"/>
        <v>0.26863802224199812</v>
      </c>
      <c r="I24" s="13">
        <f t="shared" si="0"/>
        <v>0.21165682382639145</v>
      </c>
      <c r="J24" s="13">
        <f t="shared" si="0"/>
        <v>1.1741902086350765E-4</v>
      </c>
      <c r="K24" s="13">
        <f t="shared" si="0"/>
        <v>0.51958773491074695</v>
      </c>
    </row>
    <row r="25" spans="1:11" x14ac:dyDescent="0.55000000000000004">
      <c r="A25" s="12">
        <v>2032</v>
      </c>
      <c r="B25" s="13">
        <f t="shared" si="1"/>
        <v>0</v>
      </c>
      <c r="C25" s="13">
        <f t="shared" si="0"/>
        <v>0.26870970528189297</v>
      </c>
      <c r="D25" s="13">
        <f t="shared" si="0"/>
        <v>0.21156962257237083</v>
      </c>
      <c r="E25" s="13">
        <f t="shared" si="0"/>
        <v>1.1123907239700762E-4</v>
      </c>
      <c r="F25" s="13">
        <f t="shared" si="0"/>
        <v>0.51960943307333918</v>
      </c>
      <c r="G25" s="13">
        <f t="shared" si="0"/>
        <v>0</v>
      </c>
      <c r="H25" s="13">
        <f t="shared" si="0"/>
        <v>0.26870970528189297</v>
      </c>
      <c r="I25" s="13">
        <f t="shared" si="0"/>
        <v>0.21156962257237083</v>
      </c>
      <c r="J25" s="13">
        <f t="shared" si="0"/>
        <v>1.1123907239700762E-4</v>
      </c>
      <c r="K25" s="13">
        <f t="shared" si="0"/>
        <v>0.51960943307333918</v>
      </c>
    </row>
    <row r="26" spans="1:11" x14ac:dyDescent="0.55000000000000004">
      <c r="A26" s="12">
        <v>2033</v>
      </c>
      <c r="B26" s="13">
        <f t="shared" si="1"/>
        <v>0</v>
      </c>
      <c r="C26" s="13">
        <f t="shared" si="0"/>
        <v>0.26878138832178777</v>
      </c>
      <c r="D26" s="13">
        <f t="shared" si="0"/>
        <v>0.21148242131835024</v>
      </c>
      <c r="E26" s="13">
        <f t="shared" si="0"/>
        <v>1.0505912393050758E-4</v>
      </c>
      <c r="F26" s="13">
        <f t="shared" si="0"/>
        <v>0.51963113123593141</v>
      </c>
      <c r="G26" s="13">
        <f t="shared" si="0"/>
        <v>0</v>
      </c>
      <c r="H26" s="13">
        <f t="shared" si="0"/>
        <v>0.26878138832178777</v>
      </c>
      <c r="I26" s="13">
        <f t="shared" si="0"/>
        <v>0.21148242131835024</v>
      </c>
      <c r="J26" s="13">
        <f t="shared" si="0"/>
        <v>1.0505912393050758E-4</v>
      </c>
      <c r="K26" s="13">
        <f t="shared" si="0"/>
        <v>0.51963113123593141</v>
      </c>
    </row>
    <row r="27" spans="1:11" x14ac:dyDescent="0.55000000000000004">
      <c r="A27" s="12">
        <v>2034</v>
      </c>
      <c r="B27" s="13">
        <f t="shared" si="1"/>
        <v>0</v>
      </c>
      <c r="C27" s="13">
        <f t="shared" si="0"/>
        <v>0.26885307136168263</v>
      </c>
      <c r="D27" s="13">
        <f t="shared" si="0"/>
        <v>0.21139522006432965</v>
      </c>
      <c r="E27" s="13">
        <f t="shared" si="0"/>
        <v>9.8879175464005806E-5</v>
      </c>
      <c r="F27" s="13">
        <f t="shared" si="0"/>
        <v>0.51965282939852364</v>
      </c>
      <c r="G27" s="13">
        <f t="shared" si="0"/>
        <v>0</v>
      </c>
      <c r="H27" s="13">
        <f t="shared" si="0"/>
        <v>0.26885307136168263</v>
      </c>
      <c r="I27" s="13">
        <f t="shared" si="0"/>
        <v>0.21139522006432965</v>
      </c>
      <c r="J27" s="13">
        <f t="shared" si="0"/>
        <v>9.8879175464005806E-5</v>
      </c>
      <c r="K27" s="13">
        <f t="shared" si="0"/>
        <v>0.51965282939852364</v>
      </c>
    </row>
    <row r="28" spans="1:11" x14ac:dyDescent="0.55000000000000004">
      <c r="A28" s="12">
        <v>2035</v>
      </c>
      <c r="B28" s="13">
        <f t="shared" si="1"/>
        <v>0</v>
      </c>
      <c r="C28" s="13">
        <f t="shared" si="0"/>
        <v>0.26892475440157748</v>
      </c>
      <c r="D28" s="13">
        <f t="shared" si="0"/>
        <v>0.21130801881030903</v>
      </c>
      <c r="E28" s="13">
        <f t="shared" si="0"/>
        <v>9.2699226997505768E-5</v>
      </c>
      <c r="F28" s="13">
        <f t="shared" si="0"/>
        <v>0.51967452756111598</v>
      </c>
      <c r="G28" s="13">
        <f t="shared" si="0"/>
        <v>0</v>
      </c>
      <c r="H28" s="13">
        <f t="shared" si="0"/>
        <v>0.26892475440157748</v>
      </c>
      <c r="I28" s="13">
        <f t="shared" si="0"/>
        <v>0.21130801881030903</v>
      </c>
      <c r="J28" s="13">
        <f t="shared" si="0"/>
        <v>9.2699226997505768E-5</v>
      </c>
      <c r="K28" s="13">
        <f t="shared" si="0"/>
        <v>0.51967452756111598</v>
      </c>
    </row>
    <row r="29" spans="1:11" x14ac:dyDescent="0.55000000000000004">
      <c r="A29" s="12">
        <v>2036</v>
      </c>
      <c r="B29" s="13">
        <f t="shared" si="1"/>
        <v>0</v>
      </c>
      <c r="C29" s="13">
        <f t="shared" si="0"/>
        <v>0.26899643744147228</v>
      </c>
      <c r="D29" s="13">
        <f t="shared" si="0"/>
        <v>0.21122081755628844</v>
      </c>
      <c r="E29" s="13">
        <f t="shared" si="0"/>
        <v>8.6519278531005731E-5</v>
      </c>
      <c r="F29" s="13">
        <f t="shared" si="0"/>
        <v>0.51969622572370822</v>
      </c>
      <c r="G29" s="13">
        <f t="shared" si="0"/>
        <v>0</v>
      </c>
      <c r="H29" s="13">
        <f t="shared" si="0"/>
        <v>0.26899643744147228</v>
      </c>
      <c r="I29" s="13">
        <f t="shared" si="0"/>
        <v>0.21122081755628844</v>
      </c>
      <c r="J29" s="13">
        <f t="shared" si="0"/>
        <v>8.6519278531005731E-5</v>
      </c>
      <c r="K29" s="13">
        <f t="shared" si="0"/>
        <v>0.51969622572370822</v>
      </c>
    </row>
    <row r="30" spans="1:11" x14ac:dyDescent="0.55000000000000004">
      <c r="A30" s="12">
        <v>2037</v>
      </c>
      <c r="B30" s="13">
        <f t="shared" si="1"/>
        <v>0</v>
      </c>
      <c r="C30" s="13">
        <f t="shared" si="1"/>
        <v>0.26906812048136713</v>
      </c>
      <c r="D30" s="13">
        <f t="shared" si="1"/>
        <v>0.21113361630226785</v>
      </c>
      <c r="E30" s="13">
        <f t="shared" si="1"/>
        <v>8.0339330064505693E-5</v>
      </c>
      <c r="F30" s="13">
        <f t="shared" si="1"/>
        <v>0.51971792388630056</v>
      </c>
      <c r="G30" s="13">
        <f t="shared" si="1"/>
        <v>0</v>
      </c>
      <c r="H30" s="13">
        <f t="shared" si="1"/>
        <v>0.26906812048136713</v>
      </c>
      <c r="I30" s="13">
        <f t="shared" si="1"/>
        <v>0.21113361630226785</v>
      </c>
      <c r="J30" s="13">
        <f t="shared" si="1"/>
        <v>8.0339330064505693E-5</v>
      </c>
      <c r="K30" s="13">
        <f t="shared" si="1"/>
        <v>0.51971792388630056</v>
      </c>
    </row>
    <row r="31" spans="1:11" x14ac:dyDescent="0.55000000000000004">
      <c r="A31" s="12">
        <v>2038</v>
      </c>
      <c r="B31" s="13">
        <f t="shared" si="1"/>
        <v>0</v>
      </c>
      <c r="C31" s="13">
        <f t="shared" si="1"/>
        <v>0.26913980352126199</v>
      </c>
      <c r="D31" s="13">
        <f t="shared" si="1"/>
        <v>0.21104641504824723</v>
      </c>
      <c r="E31" s="13">
        <f t="shared" si="1"/>
        <v>7.4159381598005655E-5</v>
      </c>
      <c r="F31" s="13">
        <f t="shared" si="1"/>
        <v>0.51973962204889279</v>
      </c>
      <c r="G31" s="13">
        <f t="shared" si="1"/>
        <v>0</v>
      </c>
      <c r="H31" s="13">
        <f t="shared" si="1"/>
        <v>0.26913980352126199</v>
      </c>
      <c r="I31" s="13">
        <f t="shared" si="1"/>
        <v>0.21104641504824723</v>
      </c>
      <c r="J31" s="13">
        <f t="shared" si="1"/>
        <v>7.4159381598005655E-5</v>
      </c>
      <c r="K31" s="13">
        <f t="shared" si="1"/>
        <v>0.51973962204889279</v>
      </c>
    </row>
    <row r="32" spans="1:11" x14ac:dyDescent="0.55000000000000004">
      <c r="A32" s="12">
        <v>2039</v>
      </c>
      <c r="B32" s="13">
        <f t="shared" si="1"/>
        <v>0</v>
      </c>
      <c r="C32" s="13">
        <f t="shared" si="1"/>
        <v>0.26921148656115679</v>
      </c>
      <c r="D32" s="13">
        <f t="shared" si="1"/>
        <v>0.21095921379422664</v>
      </c>
      <c r="E32" s="13">
        <f t="shared" si="1"/>
        <v>6.7979433131505618E-5</v>
      </c>
      <c r="F32" s="13">
        <f t="shared" si="1"/>
        <v>0.51976132021148502</v>
      </c>
      <c r="G32" s="13">
        <f t="shared" si="1"/>
        <v>0</v>
      </c>
      <c r="H32" s="13">
        <f t="shared" si="1"/>
        <v>0.26921148656115679</v>
      </c>
      <c r="I32" s="13">
        <f t="shared" si="1"/>
        <v>0.21095921379422664</v>
      </c>
      <c r="J32" s="13">
        <f t="shared" si="1"/>
        <v>6.7979433131505618E-5</v>
      </c>
      <c r="K32" s="13">
        <f t="shared" si="1"/>
        <v>0.51976132021148502</v>
      </c>
    </row>
    <row r="33" spans="1:11" x14ac:dyDescent="0.55000000000000004">
      <c r="A33" s="12">
        <v>2040</v>
      </c>
      <c r="B33" s="13">
        <f t="shared" si="1"/>
        <v>0</v>
      </c>
      <c r="C33" s="13">
        <f t="shared" si="1"/>
        <v>0.26928316960105164</v>
      </c>
      <c r="D33" s="13">
        <f t="shared" si="1"/>
        <v>0.21087201254020604</v>
      </c>
      <c r="E33" s="13">
        <f t="shared" si="1"/>
        <v>6.1799484665003845E-5</v>
      </c>
      <c r="F33" s="13">
        <f t="shared" si="1"/>
        <v>0.51978301837407725</v>
      </c>
      <c r="G33" s="13">
        <f t="shared" si="1"/>
        <v>0</v>
      </c>
      <c r="H33" s="13">
        <f t="shared" si="1"/>
        <v>0.26928316960105164</v>
      </c>
      <c r="I33" s="13">
        <f t="shared" si="1"/>
        <v>0.21087201254020604</v>
      </c>
      <c r="J33" s="13">
        <f t="shared" si="1"/>
        <v>6.1799484665003845E-5</v>
      </c>
      <c r="K33" s="13">
        <f t="shared" si="1"/>
        <v>0.51978301837407725</v>
      </c>
    </row>
    <row r="34" spans="1:11" x14ac:dyDescent="0.55000000000000004">
      <c r="A34" s="12">
        <v>2041</v>
      </c>
      <c r="B34" s="13">
        <f t="shared" si="1"/>
        <v>0</v>
      </c>
      <c r="C34" s="13">
        <f t="shared" si="1"/>
        <v>0.2693548526409465</v>
      </c>
      <c r="D34" s="13">
        <f t="shared" si="1"/>
        <v>0.21078481128618543</v>
      </c>
      <c r="E34" s="13">
        <f t="shared" si="1"/>
        <v>5.5619536198503808E-5</v>
      </c>
      <c r="F34" s="13">
        <f t="shared" si="1"/>
        <v>0.5198047165366696</v>
      </c>
      <c r="G34" s="13">
        <f t="shared" si="1"/>
        <v>0</v>
      </c>
      <c r="H34" s="13">
        <f t="shared" si="1"/>
        <v>0.2693548526409465</v>
      </c>
      <c r="I34" s="13">
        <f t="shared" si="1"/>
        <v>0.21078481128618543</v>
      </c>
      <c r="J34" s="13">
        <f t="shared" si="1"/>
        <v>5.5619536198503808E-5</v>
      </c>
      <c r="K34" s="13">
        <f t="shared" si="1"/>
        <v>0.5198047165366696</v>
      </c>
    </row>
    <row r="35" spans="1:11" x14ac:dyDescent="0.55000000000000004">
      <c r="A35" s="12">
        <v>2042</v>
      </c>
      <c r="B35" s="13">
        <f t="shared" si="1"/>
        <v>0</v>
      </c>
      <c r="C35" s="13">
        <f t="shared" si="1"/>
        <v>0.26942653568084129</v>
      </c>
      <c r="D35" s="13">
        <f t="shared" si="1"/>
        <v>0.21069761003216483</v>
      </c>
      <c r="E35" s="13">
        <f t="shared" si="1"/>
        <v>4.943958773200377E-5</v>
      </c>
      <c r="F35" s="13">
        <f t="shared" si="1"/>
        <v>0.51982641469926183</v>
      </c>
      <c r="G35" s="13">
        <f t="shared" si="1"/>
        <v>0</v>
      </c>
      <c r="H35" s="13">
        <f t="shared" si="1"/>
        <v>0.26942653568084129</v>
      </c>
      <c r="I35" s="13">
        <f t="shared" si="1"/>
        <v>0.21069761003216483</v>
      </c>
      <c r="J35" s="13">
        <f t="shared" si="1"/>
        <v>4.943958773200377E-5</v>
      </c>
      <c r="K35" s="13">
        <f t="shared" si="1"/>
        <v>0.51982641469926183</v>
      </c>
    </row>
    <row r="36" spans="1:11" x14ac:dyDescent="0.55000000000000004">
      <c r="A36" s="12">
        <v>2043</v>
      </c>
      <c r="B36" s="13">
        <f t="shared" si="1"/>
        <v>0</v>
      </c>
      <c r="C36" s="13">
        <f t="shared" si="1"/>
        <v>0.26949821872073615</v>
      </c>
      <c r="D36" s="13">
        <f t="shared" si="1"/>
        <v>0.21061040877814424</v>
      </c>
      <c r="E36" s="13">
        <f t="shared" si="1"/>
        <v>4.3259639265503733E-5</v>
      </c>
      <c r="F36" s="13">
        <f t="shared" si="1"/>
        <v>0.51984811286185417</v>
      </c>
      <c r="G36" s="13">
        <f t="shared" si="1"/>
        <v>0</v>
      </c>
      <c r="H36" s="13">
        <f t="shared" si="1"/>
        <v>0.26949821872073615</v>
      </c>
      <c r="I36" s="13">
        <f t="shared" si="1"/>
        <v>0.21061040877814424</v>
      </c>
      <c r="J36" s="13">
        <f t="shared" si="1"/>
        <v>4.3259639265503733E-5</v>
      </c>
      <c r="K36" s="13">
        <f t="shared" si="1"/>
        <v>0.51984811286185417</v>
      </c>
    </row>
    <row r="37" spans="1:11" x14ac:dyDescent="0.55000000000000004">
      <c r="A37" s="12">
        <v>2044</v>
      </c>
      <c r="B37" s="13">
        <f t="shared" si="1"/>
        <v>0</v>
      </c>
      <c r="C37" s="13">
        <f t="shared" si="1"/>
        <v>0.269569901760631</v>
      </c>
      <c r="D37" s="13">
        <f t="shared" si="1"/>
        <v>0.21052320752412362</v>
      </c>
      <c r="E37" s="13">
        <f t="shared" si="1"/>
        <v>3.7079690799003695E-5</v>
      </c>
      <c r="F37" s="13">
        <f t="shared" si="1"/>
        <v>0.5198698110244464</v>
      </c>
      <c r="G37" s="13">
        <f t="shared" si="1"/>
        <v>0</v>
      </c>
      <c r="H37" s="13">
        <f t="shared" si="1"/>
        <v>0.269569901760631</v>
      </c>
      <c r="I37" s="13">
        <f t="shared" si="1"/>
        <v>0.21052320752412362</v>
      </c>
      <c r="J37" s="13">
        <f t="shared" si="1"/>
        <v>3.7079690799003695E-5</v>
      </c>
      <c r="K37" s="13">
        <f t="shared" si="1"/>
        <v>0.5198698110244464</v>
      </c>
    </row>
    <row r="38" spans="1:11" x14ac:dyDescent="0.55000000000000004">
      <c r="A38" s="12">
        <v>2045</v>
      </c>
      <c r="B38" s="13">
        <f t="shared" si="1"/>
        <v>0</v>
      </c>
      <c r="C38" s="13">
        <f t="shared" si="1"/>
        <v>0.2696415848005258</v>
      </c>
      <c r="D38" s="13">
        <f t="shared" si="1"/>
        <v>0.21043600627010303</v>
      </c>
      <c r="E38" s="13">
        <f t="shared" si="1"/>
        <v>3.0899742332503657E-5</v>
      </c>
      <c r="F38" s="13">
        <f t="shared" si="1"/>
        <v>0.51989150918703864</v>
      </c>
      <c r="G38" s="13">
        <f t="shared" si="1"/>
        <v>0</v>
      </c>
      <c r="H38" s="13">
        <f t="shared" si="1"/>
        <v>0.2696415848005258</v>
      </c>
      <c r="I38" s="13">
        <f t="shared" si="1"/>
        <v>0.21043600627010303</v>
      </c>
      <c r="J38" s="13">
        <f t="shared" si="1"/>
        <v>3.0899742332503657E-5</v>
      </c>
      <c r="K38" s="13">
        <f t="shared" si="1"/>
        <v>0.51989150918703864</v>
      </c>
    </row>
    <row r="39" spans="1:11" x14ac:dyDescent="0.55000000000000004">
      <c r="A39" s="12">
        <v>2046</v>
      </c>
      <c r="B39" s="13">
        <f t="shared" si="1"/>
        <v>0</v>
      </c>
      <c r="C39" s="13">
        <f t="shared" si="1"/>
        <v>0.2697132678404206</v>
      </c>
      <c r="D39" s="13">
        <f t="shared" si="1"/>
        <v>0.21034880501608244</v>
      </c>
      <c r="E39" s="13">
        <f t="shared" si="1"/>
        <v>2.4719793866001885E-5</v>
      </c>
      <c r="F39" s="13">
        <f t="shared" si="1"/>
        <v>0.51991320734963087</v>
      </c>
      <c r="G39" s="13">
        <f t="shared" si="1"/>
        <v>0</v>
      </c>
      <c r="H39" s="13">
        <f t="shared" si="1"/>
        <v>0.2697132678404206</v>
      </c>
      <c r="I39" s="13">
        <f t="shared" si="1"/>
        <v>0.21034880501608244</v>
      </c>
      <c r="J39" s="13">
        <f t="shared" si="1"/>
        <v>2.4719793866001885E-5</v>
      </c>
      <c r="K39" s="13">
        <f t="shared" si="1"/>
        <v>0.51991320734963087</v>
      </c>
    </row>
    <row r="40" spans="1:11" x14ac:dyDescent="0.55000000000000004">
      <c r="A40" s="12">
        <v>2047</v>
      </c>
      <c r="B40" s="13">
        <f t="shared" si="1"/>
        <v>0</v>
      </c>
      <c r="C40" s="13">
        <f t="shared" si="1"/>
        <v>0.26978495088031551</v>
      </c>
      <c r="D40" s="13">
        <f t="shared" si="1"/>
        <v>0.21026160376206182</v>
      </c>
      <c r="E40" s="13">
        <f t="shared" si="1"/>
        <v>1.8539845399501848E-5</v>
      </c>
      <c r="F40" s="13">
        <f t="shared" si="1"/>
        <v>0.51993490551222321</v>
      </c>
      <c r="G40" s="13">
        <f t="shared" si="1"/>
        <v>0</v>
      </c>
      <c r="H40" s="13">
        <f t="shared" si="1"/>
        <v>0.26978495088031551</v>
      </c>
      <c r="I40" s="13">
        <f t="shared" si="1"/>
        <v>0.21026160376206182</v>
      </c>
      <c r="J40" s="13">
        <f t="shared" si="1"/>
        <v>1.8539845399501848E-5</v>
      </c>
      <c r="K40" s="13">
        <f t="shared" si="1"/>
        <v>0.51993490551222321</v>
      </c>
    </row>
    <row r="41" spans="1:11" x14ac:dyDescent="0.55000000000000004">
      <c r="A41" s="12">
        <v>2048</v>
      </c>
      <c r="B41" s="13">
        <f t="shared" si="1"/>
        <v>0</v>
      </c>
      <c r="C41" s="13">
        <f t="shared" si="1"/>
        <v>0.26985663392021031</v>
      </c>
      <c r="D41" s="13">
        <f t="shared" si="1"/>
        <v>0.21017440250804123</v>
      </c>
      <c r="E41" s="13">
        <f t="shared" si="1"/>
        <v>1.235989693300181E-5</v>
      </c>
      <c r="F41" s="13">
        <f t="shared" si="1"/>
        <v>0.51995660367481544</v>
      </c>
      <c r="G41" s="13">
        <f t="shared" si="1"/>
        <v>0</v>
      </c>
      <c r="H41" s="13">
        <f t="shared" si="1"/>
        <v>0.26985663392021031</v>
      </c>
      <c r="I41" s="13">
        <f t="shared" si="1"/>
        <v>0.21017440250804123</v>
      </c>
      <c r="J41" s="13">
        <f t="shared" si="1"/>
        <v>1.235989693300181E-5</v>
      </c>
      <c r="K41" s="13">
        <f t="shared" si="1"/>
        <v>0.51995660367481544</v>
      </c>
    </row>
    <row r="42" spans="1:11" x14ac:dyDescent="0.55000000000000004">
      <c r="A42" s="12">
        <v>2049</v>
      </c>
      <c r="B42" s="13">
        <f t="shared" si="1"/>
        <v>0</v>
      </c>
      <c r="C42" s="13">
        <f t="shared" si="1"/>
        <v>0.26992831696010511</v>
      </c>
      <c r="D42" s="13">
        <f t="shared" si="1"/>
        <v>0.21008720125402064</v>
      </c>
      <c r="E42" s="13">
        <f t="shared" si="1"/>
        <v>6.1799484665017723E-6</v>
      </c>
      <c r="F42" s="13">
        <f t="shared" si="1"/>
        <v>0.51997830183740779</v>
      </c>
      <c r="G42" s="13">
        <f t="shared" si="1"/>
        <v>0</v>
      </c>
      <c r="H42" s="13">
        <f t="shared" si="1"/>
        <v>0.26992831696010511</v>
      </c>
      <c r="I42" s="13">
        <f t="shared" si="1"/>
        <v>0.21008720125402064</v>
      </c>
      <c r="J42" s="13">
        <f t="shared" si="1"/>
        <v>6.1799484665017723E-6</v>
      </c>
      <c r="K42" s="13">
        <f t="shared" si="1"/>
        <v>0.51997830183740779</v>
      </c>
    </row>
    <row r="43" spans="1:11" x14ac:dyDescent="0.55000000000000004">
      <c r="A43" s="12">
        <v>2050</v>
      </c>
      <c r="B43" s="13">
        <f t="shared" si="1"/>
        <v>0</v>
      </c>
      <c r="C43" s="13">
        <f t="shared" si="1"/>
        <v>0.27</v>
      </c>
      <c r="D43" s="13">
        <f t="shared" si="1"/>
        <v>0.21000000000000002</v>
      </c>
      <c r="E43" s="13">
        <f t="shared" si="1"/>
        <v>1.7347234759768071E-18</v>
      </c>
      <c r="F43" s="13">
        <f t="shared" si="1"/>
        <v>0.52</v>
      </c>
      <c r="G43" s="13">
        <f t="shared" si="1"/>
        <v>0</v>
      </c>
      <c r="H43" s="13">
        <f t="shared" si="1"/>
        <v>0.27</v>
      </c>
      <c r="I43" s="13">
        <f t="shared" si="1"/>
        <v>0.21000000000000002</v>
      </c>
      <c r="J43" s="13">
        <f t="shared" si="1"/>
        <v>1.7347234759768071E-18</v>
      </c>
      <c r="K43" s="13">
        <f t="shared" si="1"/>
        <v>0.52</v>
      </c>
    </row>
    <row r="45" spans="1:11" x14ac:dyDescent="0.55000000000000004">
      <c r="A45" s="12">
        <v>2020</v>
      </c>
      <c r="B45" s="12">
        <f>B13</f>
        <v>0</v>
      </c>
      <c r="C45" s="12">
        <f t="shared" ref="C45:K45" si="2">C13</f>
        <v>0.267849508803155</v>
      </c>
      <c r="D45" s="12">
        <f t="shared" si="2"/>
        <v>0.21261603762061801</v>
      </c>
      <c r="E45" s="12">
        <f t="shared" si="2"/>
        <v>1.8539845399500999E-4</v>
      </c>
      <c r="F45" s="12">
        <f t="shared" si="2"/>
        <v>0.51934905512223195</v>
      </c>
      <c r="G45" s="12">
        <f t="shared" si="2"/>
        <v>0</v>
      </c>
      <c r="H45" s="12">
        <f t="shared" si="2"/>
        <v>0.267849508803155</v>
      </c>
      <c r="I45" s="12">
        <f t="shared" si="2"/>
        <v>0.21261603762061801</v>
      </c>
      <c r="J45" s="12">
        <f t="shared" si="2"/>
        <v>1.8539845399500999E-4</v>
      </c>
      <c r="K45" s="12">
        <f t="shared" si="2"/>
        <v>0.51934905512223195</v>
      </c>
    </row>
    <row r="46" spans="1:11" x14ac:dyDescent="0.55000000000000004">
      <c r="A46" s="12">
        <v>2050</v>
      </c>
      <c r="B46" s="12">
        <f>シナリオ!F24/100</f>
        <v>0</v>
      </c>
      <c r="C46" s="12">
        <f>シナリオ!F25/100</f>
        <v>0.27</v>
      </c>
      <c r="D46" s="12">
        <f>シナリオ!F26/100</f>
        <v>0.21</v>
      </c>
      <c r="E46" s="12">
        <f>シナリオ!F27/100</f>
        <v>0</v>
      </c>
      <c r="F46" s="12">
        <f>シナリオ!F28/100</f>
        <v>0.52</v>
      </c>
      <c r="G46" s="12">
        <f>シナリオ!H24/100</f>
        <v>0</v>
      </c>
      <c r="H46" s="12">
        <f>シナリオ!H25/100</f>
        <v>0.27</v>
      </c>
      <c r="I46" s="12">
        <f>シナリオ!H26/100</f>
        <v>0.21</v>
      </c>
      <c r="J46" s="12">
        <f>シナリオ!H27/100</f>
        <v>0</v>
      </c>
      <c r="K46" s="12">
        <f>シナリオ!H28/100</f>
        <v>0.52</v>
      </c>
    </row>
  </sheetData>
  <mergeCells count="2">
    <mergeCell ref="B1:F1"/>
    <mergeCell ref="G1:K1"/>
  </mergeCells>
  <phoneticPr fontId="1"/>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27D6-DA54-419B-AE6D-2F27562AFF91}">
  <dimension ref="A1:AA46"/>
  <sheetViews>
    <sheetView topLeftCell="A34" workbookViewId="0">
      <selection activeCell="L40" sqref="L40"/>
    </sheetView>
  </sheetViews>
  <sheetFormatPr defaultColWidth="10" defaultRowHeight="18" x14ac:dyDescent="0.55000000000000004"/>
  <cols>
    <col min="1" max="16384" width="10" style="12"/>
  </cols>
  <sheetData>
    <row r="1" spans="1:27" x14ac:dyDescent="0.55000000000000004">
      <c r="B1" s="180" t="s">
        <v>0</v>
      </c>
      <c r="C1" s="180"/>
      <c r="D1" s="180"/>
      <c r="E1" s="180"/>
      <c r="F1" s="180"/>
      <c r="G1" s="180"/>
      <c r="H1" s="180"/>
      <c r="I1" s="180"/>
      <c r="J1" s="180"/>
      <c r="K1" s="180"/>
      <c r="L1" s="180"/>
      <c r="M1" s="180"/>
      <c r="N1" s="181"/>
      <c r="O1" s="180" t="s">
        <v>6</v>
      </c>
      <c r="P1" s="180"/>
      <c r="Q1" s="180"/>
      <c r="R1" s="180"/>
      <c r="S1" s="180"/>
      <c r="T1" s="180"/>
      <c r="U1" s="180"/>
      <c r="V1" s="180"/>
      <c r="W1" s="180"/>
      <c r="X1" s="180"/>
      <c r="Y1" s="180"/>
      <c r="Z1" s="180"/>
      <c r="AA1" s="180"/>
    </row>
    <row r="2" spans="1:27" x14ac:dyDescent="0.55000000000000004">
      <c r="A2" s="12" t="s">
        <v>29</v>
      </c>
      <c r="B2" s="12" t="s">
        <v>12</v>
      </c>
      <c r="C2" s="12" t="s">
        <v>13</v>
      </c>
      <c r="D2" s="12" t="s">
        <v>14</v>
      </c>
      <c r="E2" s="12" t="s">
        <v>15</v>
      </c>
      <c r="F2" s="12" t="s">
        <v>16</v>
      </c>
      <c r="G2" s="12" t="s">
        <v>17</v>
      </c>
      <c r="H2" s="12" t="s">
        <v>18</v>
      </c>
      <c r="I2" s="12" t="s">
        <v>19</v>
      </c>
      <c r="J2" s="12" t="s">
        <v>20</v>
      </c>
      <c r="K2" s="12" t="s">
        <v>21</v>
      </c>
      <c r="L2" s="12" t="s">
        <v>22</v>
      </c>
      <c r="M2" s="12" t="s">
        <v>23</v>
      </c>
      <c r="N2" s="21" t="s">
        <v>24</v>
      </c>
      <c r="O2" s="12" t="s">
        <v>12</v>
      </c>
      <c r="P2" s="12" t="s">
        <v>13</v>
      </c>
      <c r="Q2" s="12" t="s">
        <v>14</v>
      </c>
      <c r="R2" s="12" t="s">
        <v>15</v>
      </c>
      <c r="S2" s="12" t="s">
        <v>16</v>
      </c>
      <c r="T2" s="12" t="s">
        <v>17</v>
      </c>
      <c r="U2" s="12" t="s">
        <v>18</v>
      </c>
      <c r="V2" s="12" t="s">
        <v>19</v>
      </c>
      <c r="W2" s="12" t="s">
        <v>20</v>
      </c>
      <c r="X2" s="12" t="s">
        <v>21</v>
      </c>
      <c r="Y2" s="12" t="s">
        <v>22</v>
      </c>
      <c r="Z2" s="12" t="s">
        <v>23</v>
      </c>
      <c r="AA2" s="12" t="s">
        <v>24</v>
      </c>
    </row>
    <row r="3" spans="1:27" x14ac:dyDescent="0.55000000000000004">
      <c r="A3" s="12">
        <v>2010</v>
      </c>
      <c r="B3" s="12">
        <v>0.27750898165878402</v>
      </c>
      <c r="C3" s="12">
        <v>0</v>
      </c>
      <c r="D3" s="12">
        <v>7.9438365307484604E-2</v>
      </c>
      <c r="E3" s="12">
        <v>0</v>
      </c>
      <c r="F3" s="12">
        <v>0.29067070925143701</v>
      </c>
      <c r="G3" s="12">
        <v>0</v>
      </c>
      <c r="H3" s="12">
        <v>0.25213377269908099</v>
      </c>
      <c r="I3" s="12">
        <v>1.8028050243053699E-2</v>
      </c>
      <c r="J3" s="12">
        <v>0</v>
      </c>
      <c r="K3" s="12">
        <v>7.3305381647236698E-2</v>
      </c>
      <c r="L3" s="12">
        <v>2.3023838245289602E-3</v>
      </c>
      <c r="M3" s="12">
        <v>3.5130598173663801E-3</v>
      </c>
      <c r="N3" s="21">
        <v>3.0992955510281599E-3</v>
      </c>
      <c r="O3" s="12">
        <v>0.27750898165878402</v>
      </c>
      <c r="P3" s="12">
        <v>0</v>
      </c>
      <c r="Q3" s="12">
        <v>7.9438365307484604E-2</v>
      </c>
      <c r="R3" s="12">
        <v>0</v>
      </c>
      <c r="S3" s="12">
        <v>0.29067070925143701</v>
      </c>
      <c r="T3" s="12">
        <v>0</v>
      </c>
      <c r="U3" s="12">
        <v>0.25213377269908099</v>
      </c>
      <c r="V3" s="12">
        <v>1.8028050243053699E-2</v>
      </c>
      <c r="W3" s="12">
        <v>0</v>
      </c>
      <c r="X3" s="12">
        <v>7.3305381647236698E-2</v>
      </c>
      <c r="Y3" s="12">
        <v>2.3023838245289602E-3</v>
      </c>
      <c r="Z3" s="12">
        <v>3.5130598173663801E-3</v>
      </c>
      <c r="AA3" s="12">
        <v>3.0992955510281599E-3</v>
      </c>
    </row>
    <row r="4" spans="1:27" x14ac:dyDescent="0.55000000000000004">
      <c r="A4" s="12">
        <v>2011</v>
      </c>
      <c r="B4" s="12">
        <v>0.27951403156744897</v>
      </c>
      <c r="C4" s="12">
        <v>0</v>
      </c>
      <c r="D4" s="12">
        <v>0.13873942588353499</v>
      </c>
      <c r="E4" s="12">
        <v>0</v>
      </c>
      <c r="F4" s="12">
        <v>0.378150073272013</v>
      </c>
      <c r="G4" s="12">
        <v>0</v>
      </c>
      <c r="H4" s="12">
        <v>9.3966393678015001E-2</v>
      </c>
      <c r="I4" s="12">
        <v>1.9959351808161201E-2</v>
      </c>
      <c r="J4" s="12">
        <v>0</v>
      </c>
      <c r="K4" s="12">
        <v>7.8413520094630304E-2</v>
      </c>
      <c r="L4" s="12">
        <v>2.4710259282275898E-3</v>
      </c>
      <c r="M4" s="12">
        <v>4.3178315547056098E-3</v>
      </c>
      <c r="N4" s="21">
        <v>4.4683462132635698E-3</v>
      </c>
      <c r="O4" s="12">
        <v>0.27951403156744897</v>
      </c>
      <c r="P4" s="12">
        <v>0</v>
      </c>
      <c r="Q4" s="12">
        <v>0.13873942588353499</v>
      </c>
      <c r="R4" s="12">
        <v>0</v>
      </c>
      <c r="S4" s="12">
        <v>0.378150073272013</v>
      </c>
      <c r="T4" s="12">
        <v>0</v>
      </c>
      <c r="U4" s="12">
        <v>9.3966393678015001E-2</v>
      </c>
      <c r="V4" s="12">
        <v>1.9959351808161201E-2</v>
      </c>
      <c r="W4" s="12">
        <v>0</v>
      </c>
      <c r="X4" s="12">
        <v>7.8413520094630304E-2</v>
      </c>
      <c r="Y4" s="12">
        <v>2.4710259282275898E-3</v>
      </c>
      <c r="Z4" s="12">
        <v>4.3178315547056098E-3</v>
      </c>
      <c r="AA4" s="12">
        <v>4.4683462132635698E-3</v>
      </c>
    </row>
    <row r="5" spans="1:27" x14ac:dyDescent="0.55000000000000004">
      <c r="A5" s="12">
        <v>2012</v>
      </c>
      <c r="B5" s="12">
        <v>0.30903688541811603</v>
      </c>
      <c r="C5" s="12">
        <v>0</v>
      </c>
      <c r="D5" s="12">
        <v>0.16871896917671</v>
      </c>
      <c r="E5" s="12">
        <v>0</v>
      </c>
      <c r="F5" s="12">
        <v>0.40173366414202499</v>
      </c>
      <c r="G5" s="12">
        <v>0</v>
      </c>
      <c r="H5" s="12">
        <v>1.48835897660963E-2</v>
      </c>
      <c r="I5" s="12">
        <v>2.10362952663667E-2</v>
      </c>
      <c r="J5" s="12">
        <v>0</v>
      </c>
      <c r="K5" s="12">
        <v>7.1461587377475794E-2</v>
      </c>
      <c r="L5" s="12">
        <v>2.4362435347101701E-3</v>
      </c>
      <c r="M5" s="12">
        <v>4.5176489923065503E-3</v>
      </c>
      <c r="N5" s="21">
        <v>6.1751163261933098E-3</v>
      </c>
      <c r="O5" s="12">
        <v>0.30903688541811603</v>
      </c>
      <c r="P5" s="12">
        <v>0</v>
      </c>
      <c r="Q5" s="12">
        <v>0.16871896917671</v>
      </c>
      <c r="R5" s="12">
        <v>0</v>
      </c>
      <c r="S5" s="12">
        <v>0.40173366414202499</v>
      </c>
      <c r="T5" s="12">
        <v>0</v>
      </c>
      <c r="U5" s="12">
        <v>1.48835897660963E-2</v>
      </c>
      <c r="V5" s="12">
        <v>2.10362952663667E-2</v>
      </c>
      <c r="W5" s="12">
        <v>0</v>
      </c>
      <c r="X5" s="12">
        <v>7.1461587377475794E-2</v>
      </c>
      <c r="Y5" s="12">
        <v>2.4362435347101701E-3</v>
      </c>
      <c r="Z5" s="12">
        <v>4.5176489923065503E-3</v>
      </c>
      <c r="AA5" s="12">
        <v>6.1751163261933098E-3</v>
      </c>
    </row>
    <row r="6" spans="1:27" x14ac:dyDescent="0.55000000000000004">
      <c r="A6" s="12">
        <v>2013</v>
      </c>
      <c r="B6" s="12">
        <v>0.32857950846391998</v>
      </c>
      <c r="C6" s="12">
        <v>0</v>
      </c>
      <c r="D6" s="12">
        <v>0.13745475956747499</v>
      </c>
      <c r="E6" s="12">
        <v>0</v>
      </c>
      <c r="F6" s="12">
        <v>0.41016784815745899</v>
      </c>
      <c r="G6" s="12">
        <v>0</v>
      </c>
      <c r="H6" s="12">
        <v>8.6399126257142994E-3</v>
      </c>
      <c r="I6" s="12">
        <v>2.2230849029530601E-2</v>
      </c>
      <c r="J6" s="12">
        <v>0</v>
      </c>
      <c r="K6" s="12">
        <v>7.3731340788504601E-2</v>
      </c>
      <c r="L6" s="12">
        <v>2.4174666843743199E-3</v>
      </c>
      <c r="M6" s="12">
        <v>4.8172876265269397E-3</v>
      </c>
      <c r="N6" s="21">
        <v>1.19610270564952E-2</v>
      </c>
      <c r="O6" s="12">
        <v>0.32857950846391998</v>
      </c>
      <c r="P6" s="12">
        <v>0</v>
      </c>
      <c r="Q6" s="12">
        <v>0.13745475956747499</v>
      </c>
      <c r="R6" s="12">
        <v>0</v>
      </c>
      <c r="S6" s="12">
        <v>0.41016784815745899</v>
      </c>
      <c r="T6" s="12">
        <v>0</v>
      </c>
      <c r="U6" s="12">
        <v>8.6399126257142994E-3</v>
      </c>
      <c r="V6" s="12">
        <v>2.2230849029530601E-2</v>
      </c>
      <c r="W6" s="12">
        <v>0</v>
      </c>
      <c r="X6" s="12">
        <v>7.3731340788504601E-2</v>
      </c>
      <c r="Y6" s="12">
        <v>2.4174666843743199E-3</v>
      </c>
      <c r="Z6" s="12">
        <v>4.8172876265269397E-3</v>
      </c>
      <c r="AA6" s="12">
        <v>1.19610270564952E-2</v>
      </c>
    </row>
    <row r="7" spans="1:27" x14ac:dyDescent="0.55000000000000004">
      <c r="A7" s="12">
        <v>2014</v>
      </c>
      <c r="B7" s="12">
        <v>0.33432608098043298</v>
      </c>
      <c r="C7" s="12">
        <v>0</v>
      </c>
      <c r="D7" s="12">
        <v>0.101734914500362</v>
      </c>
      <c r="E7" s="12">
        <v>0</v>
      </c>
      <c r="F7" s="12">
        <v>0.43159505788597102</v>
      </c>
      <c r="G7" s="12">
        <v>0</v>
      </c>
      <c r="H7" s="12">
        <v>0</v>
      </c>
      <c r="I7" s="12">
        <v>2.36005064249575E-2</v>
      </c>
      <c r="J7" s="12">
        <v>0</v>
      </c>
      <c r="K7" s="12">
        <v>7.9456591942668603E-2</v>
      </c>
      <c r="L7" s="12">
        <v>2.4921739080806401E-3</v>
      </c>
      <c r="M7" s="12">
        <v>4.9624699536094203E-3</v>
      </c>
      <c r="N7" s="21">
        <v>2.1832204403918601E-2</v>
      </c>
      <c r="O7" s="12">
        <v>0.33432608098043298</v>
      </c>
      <c r="P7" s="12">
        <v>0</v>
      </c>
      <c r="Q7" s="12">
        <v>0.101734914500362</v>
      </c>
      <c r="R7" s="12">
        <v>0</v>
      </c>
      <c r="S7" s="12">
        <v>0.43159505788597102</v>
      </c>
      <c r="T7" s="12">
        <v>0</v>
      </c>
      <c r="U7" s="12">
        <v>0</v>
      </c>
      <c r="V7" s="12">
        <v>2.36005064249575E-2</v>
      </c>
      <c r="W7" s="12">
        <v>0</v>
      </c>
      <c r="X7" s="12">
        <v>7.9456591942668603E-2</v>
      </c>
      <c r="Y7" s="12">
        <v>2.4921739080806401E-3</v>
      </c>
      <c r="Z7" s="12">
        <v>4.9624699536094203E-3</v>
      </c>
      <c r="AA7" s="12">
        <v>2.1832204403918601E-2</v>
      </c>
    </row>
    <row r="8" spans="1:27" x14ac:dyDescent="0.55000000000000004">
      <c r="A8" s="12">
        <v>2015</v>
      </c>
      <c r="B8" s="12">
        <v>0.34167350366488902</v>
      </c>
      <c r="C8" s="12">
        <v>0</v>
      </c>
      <c r="D8" s="12">
        <v>8.8485591993746102E-2</v>
      </c>
      <c r="E8" s="12">
        <v>0</v>
      </c>
      <c r="F8" s="12">
        <v>0.41050917576761398</v>
      </c>
      <c r="G8" s="12">
        <v>0</v>
      </c>
      <c r="H8" s="12">
        <v>9.1302951261232699E-3</v>
      </c>
      <c r="I8" s="12">
        <v>2.4333586173267599E-2</v>
      </c>
      <c r="J8" s="12">
        <v>0</v>
      </c>
      <c r="K8" s="12">
        <v>8.4286643085472804E-2</v>
      </c>
      <c r="L8" s="12">
        <v>2.5106618472279202E-3</v>
      </c>
      <c r="M8" s="12">
        <v>5.3986485963513596E-3</v>
      </c>
      <c r="N8" s="21">
        <v>3.3671893745307602E-2</v>
      </c>
      <c r="O8" s="12">
        <v>0.34167350366488902</v>
      </c>
      <c r="P8" s="12">
        <v>0</v>
      </c>
      <c r="Q8" s="12">
        <v>8.8485591993746102E-2</v>
      </c>
      <c r="R8" s="12">
        <v>0</v>
      </c>
      <c r="S8" s="12">
        <v>0.41050917576761398</v>
      </c>
      <c r="T8" s="12">
        <v>0</v>
      </c>
      <c r="U8" s="12">
        <v>9.1302951261232699E-3</v>
      </c>
      <c r="V8" s="12">
        <v>2.4333586173267599E-2</v>
      </c>
      <c r="W8" s="12">
        <v>0</v>
      </c>
      <c r="X8" s="12">
        <v>8.4286643085472804E-2</v>
      </c>
      <c r="Y8" s="12">
        <v>2.5106618472279202E-3</v>
      </c>
      <c r="Z8" s="12">
        <v>5.3986485963513596E-3</v>
      </c>
      <c r="AA8" s="12">
        <v>3.3671893745307602E-2</v>
      </c>
    </row>
    <row r="9" spans="1:27" x14ac:dyDescent="0.55000000000000004">
      <c r="A9" s="12">
        <v>2016</v>
      </c>
      <c r="B9" s="12">
        <v>0.33067558118372797</v>
      </c>
      <c r="C9" s="12">
        <v>0</v>
      </c>
      <c r="D9" s="12">
        <v>7.0548568472878104E-2</v>
      </c>
      <c r="E9" s="12">
        <v>0</v>
      </c>
      <c r="F9" s="12">
        <v>0.42080958629871901</v>
      </c>
      <c r="G9" s="12">
        <v>0</v>
      </c>
      <c r="H9" s="12">
        <v>1.72990162741022E-2</v>
      </c>
      <c r="I9" s="12">
        <v>3.2396862038908403E-2</v>
      </c>
      <c r="J9" s="12">
        <v>0</v>
      </c>
      <c r="K9" s="12">
        <v>7.6135786741252306E-2</v>
      </c>
      <c r="L9" s="12">
        <v>2.3956168162530302E-3</v>
      </c>
      <c r="M9" s="12">
        <v>5.90618684087012E-3</v>
      </c>
      <c r="N9" s="21">
        <v>4.3832795333288599E-2</v>
      </c>
      <c r="O9" s="12">
        <v>0.33067558118372797</v>
      </c>
      <c r="P9" s="12">
        <v>0</v>
      </c>
      <c r="Q9" s="12">
        <v>7.0548568472878104E-2</v>
      </c>
      <c r="R9" s="12">
        <v>0</v>
      </c>
      <c r="S9" s="12">
        <v>0.42080958629871901</v>
      </c>
      <c r="T9" s="12">
        <v>0</v>
      </c>
      <c r="U9" s="12">
        <v>1.72990162741022E-2</v>
      </c>
      <c r="V9" s="12">
        <v>3.2396862038908403E-2</v>
      </c>
      <c r="W9" s="12">
        <v>0</v>
      </c>
      <c r="X9" s="12">
        <v>7.6135786741252306E-2</v>
      </c>
      <c r="Y9" s="12">
        <v>2.3956168162530302E-3</v>
      </c>
      <c r="Z9" s="12">
        <v>5.90618684087012E-3</v>
      </c>
      <c r="AA9" s="12">
        <v>4.3832795333288599E-2</v>
      </c>
    </row>
    <row r="10" spans="1:27" x14ac:dyDescent="0.55000000000000004">
      <c r="A10" s="12">
        <v>2017</v>
      </c>
      <c r="B10" s="12">
        <v>0.331369893457585</v>
      </c>
      <c r="C10" s="12">
        <v>0</v>
      </c>
      <c r="D10" s="12">
        <v>5.7752105110198897E-2</v>
      </c>
      <c r="E10" s="12">
        <v>0</v>
      </c>
      <c r="F10" s="12">
        <v>0.40393232495721398</v>
      </c>
      <c r="G10" s="12">
        <v>0</v>
      </c>
      <c r="H10" s="12">
        <v>3.1258013474984699E-2</v>
      </c>
      <c r="I10" s="12">
        <v>3.5304877701312701E-2</v>
      </c>
      <c r="J10" s="12">
        <v>0</v>
      </c>
      <c r="K10" s="12">
        <v>7.9583897640263093E-2</v>
      </c>
      <c r="L10" s="12">
        <v>2.3335239155334599E-3</v>
      </c>
      <c r="M10" s="12">
        <v>6.1638462400537899E-3</v>
      </c>
      <c r="N10" s="21">
        <v>5.2301517502854E-2</v>
      </c>
      <c r="O10" s="12">
        <v>0.331369893457585</v>
      </c>
      <c r="P10" s="12">
        <v>0</v>
      </c>
      <c r="Q10" s="12">
        <v>5.7752105110198897E-2</v>
      </c>
      <c r="R10" s="12">
        <v>0</v>
      </c>
      <c r="S10" s="12">
        <v>0.40393232495721398</v>
      </c>
      <c r="T10" s="12">
        <v>0</v>
      </c>
      <c r="U10" s="12">
        <v>3.1258013474984699E-2</v>
      </c>
      <c r="V10" s="12">
        <v>3.5304877701312701E-2</v>
      </c>
      <c r="W10" s="12">
        <v>0</v>
      </c>
      <c r="X10" s="12">
        <v>7.9583897640263093E-2</v>
      </c>
      <c r="Y10" s="12">
        <v>2.3335239155334599E-3</v>
      </c>
      <c r="Z10" s="12">
        <v>6.1638462400537899E-3</v>
      </c>
      <c r="AA10" s="12">
        <v>5.2301517502854E-2</v>
      </c>
    </row>
    <row r="11" spans="1:27" x14ac:dyDescent="0.55000000000000004">
      <c r="A11" s="12">
        <v>2018</v>
      </c>
      <c r="B11" s="12">
        <v>0.31915424532874198</v>
      </c>
      <c r="C11" s="12">
        <v>0</v>
      </c>
      <c r="D11" s="12">
        <v>4.37033390053524E-2</v>
      </c>
      <c r="E11" s="12">
        <v>0</v>
      </c>
      <c r="F11" s="12">
        <v>0.38964851716529603</v>
      </c>
      <c r="G11" s="12">
        <v>0</v>
      </c>
      <c r="H11" s="12">
        <v>6.2314471710444901E-2</v>
      </c>
      <c r="I11" s="12">
        <v>3.7725165241943803E-2</v>
      </c>
      <c r="J11" s="12">
        <v>0</v>
      </c>
      <c r="K11" s="12">
        <v>7.7707621331782398E-2</v>
      </c>
      <c r="L11" s="12">
        <v>2.4223648384722198E-3</v>
      </c>
      <c r="M11" s="12">
        <v>7.17975885761121E-3</v>
      </c>
      <c r="N11" s="21">
        <v>6.01445165203554E-2</v>
      </c>
      <c r="O11" s="12">
        <v>0.31915424532874198</v>
      </c>
      <c r="P11" s="12">
        <v>0</v>
      </c>
      <c r="Q11" s="12">
        <v>4.37033390053524E-2</v>
      </c>
      <c r="R11" s="12">
        <v>0</v>
      </c>
      <c r="S11" s="12">
        <v>0.38964851716529603</v>
      </c>
      <c r="T11" s="12">
        <v>0</v>
      </c>
      <c r="U11" s="12">
        <v>6.2314471710444901E-2</v>
      </c>
      <c r="V11" s="12">
        <v>3.7725165241943803E-2</v>
      </c>
      <c r="W11" s="12">
        <v>0</v>
      </c>
      <c r="X11" s="12">
        <v>7.7707621331782398E-2</v>
      </c>
      <c r="Y11" s="12">
        <v>2.4223648384722198E-3</v>
      </c>
      <c r="Z11" s="12">
        <v>7.17975885761121E-3</v>
      </c>
      <c r="AA11" s="12">
        <v>6.01445165203554E-2</v>
      </c>
    </row>
    <row r="12" spans="1:27" x14ac:dyDescent="0.55000000000000004">
      <c r="A12" s="12">
        <v>2019</v>
      </c>
      <c r="B12" s="12">
        <v>0.32243884112448101</v>
      </c>
      <c r="C12" s="12">
        <v>0</v>
      </c>
      <c r="D12" s="12">
        <v>3.4335153300247202E-2</v>
      </c>
      <c r="E12" s="12">
        <v>0</v>
      </c>
      <c r="F12" s="12">
        <v>0.381051176338918</v>
      </c>
      <c r="G12" s="12">
        <v>0</v>
      </c>
      <c r="H12" s="12">
        <v>6.2890917356015694E-2</v>
      </c>
      <c r="I12" s="12">
        <v>4.1670569882686602E-2</v>
      </c>
      <c r="J12" s="12">
        <v>0</v>
      </c>
      <c r="K12" s="12">
        <v>7.8879147557342794E-2</v>
      </c>
      <c r="L12" s="12">
        <v>2.8073573074613401E-3</v>
      </c>
      <c r="M12" s="12">
        <v>7.5109380438823396E-3</v>
      </c>
      <c r="N12" s="21">
        <v>6.8415899088964699E-2</v>
      </c>
      <c r="O12" s="12">
        <v>0.32243884112448101</v>
      </c>
      <c r="P12" s="12">
        <v>0</v>
      </c>
      <c r="Q12" s="12">
        <v>3.4335153300247202E-2</v>
      </c>
      <c r="R12" s="12">
        <v>0</v>
      </c>
      <c r="S12" s="12">
        <v>0.381051176338918</v>
      </c>
      <c r="T12" s="12">
        <v>0</v>
      </c>
      <c r="U12" s="12">
        <v>6.2890917356015694E-2</v>
      </c>
      <c r="V12" s="12">
        <v>4.1670569882686602E-2</v>
      </c>
      <c r="W12" s="12">
        <v>0</v>
      </c>
      <c r="X12" s="12">
        <v>7.8879147557342794E-2</v>
      </c>
      <c r="Y12" s="12">
        <v>2.8073573074613401E-3</v>
      </c>
      <c r="Z12" s="12">
        <v>7.5109380438823396E-3</v>
      </c>
      <c r="AA12" s="12">
        <v>6.8415899088964699E-2</v>
      </c>
    </row>
    <row r="13" spans="1:27" x14ac:dyDescent="0.55000000000000004">
      <c r="A13" s="12">
        <v>2020</v>
      </c>
      <c r="B13" s="12">
        <v>0.31342698378940598</v>
      </c>
      <c r="C13" s="12">
        <v>0</v>
      </c>
      <c r="D13" s="12">
        <v>3.2137957866366203E-2</v>
      </c>
      <c r="E13" s="12">
        <v>0</v>
      </c>
      <c r="F13" s="12">
        <v>0.39794119514700199</v>
      </c>
      <c r="G13" s="12">
        <v>0</v>
      </c>
      <c r="H13" s="12">
        <v>3.9059436827267403E-2</v>
      </c>
      <c r="I13" s="12">
        <v>4.6230883282315102E-2</v>
      </c>
      <c r="J13" s="12">
        <v>0</v>
      </c>
      <c r="K13" s="12">
        <v>7.9432210932247699E-2</v>
      </c>
      <c r="L13" s="12">
        <v>3.01573686486334E-3</v>
      </c>
      <c r="M13" s="12">
        <v>9.0411629939251906E-3</v>
      </c>
      <c r="N13" s="21">
        <v>7.9714432296606602E-2</v>
      </c>
      <c r="O13" s="12">
        <v>0.31342698378940598</v>
      </c>
      <c r="P13" s="12">
        <v>0</v>
      </c>
      <c r="Q13" s="12">
        <v>3.2137957866366203E-2</v>
      </c>
      <c r="R13" s="12">
        <v>0</v>
      </c>
      <c r="S13" s="12">
        <v>0.39794119514700199</v>
      </c>
      <c r="T13" s="12">
        <v>0</v>
      </c>
      <c r="U13" s="12">
        <v>3.9059436827267403E-2</v>
      </c>
      <c r="V13" s="12">
        <v>4.6230883282315102E-2</v>
      </c>
      <c r="W13" s="12">
        <v>0</v>
      </c>
      <c r="X13" s="12">
        <v>7.9432210932247699E-2</v>
      </c>
      <c r="Y13" s="12">
        <v>3.01573686486334E-3</v>
      </c>
      <c r="Z13" s="12">
        <v>9.0411629939251906E-3</v>
      </c>
      <c r="AA13" s="12">
        <v>7.9714432296606602E-2</v>
      </c>
    </row>
    <row r="14" spans="1:27" x14ac:dyDescent="0.55000000000000004">
      <c r="A14" s="12">
        <v>2021</v>
      </c>
      <c r="B14" s="13">
        <f>_xlfn.FORECAST.LINEAR($A14,B$45:B$46,$A$45:$A$46)</f>
        <v>0.3133127509964258</v>
      </c>
      <c r="C14" s="13">
        <f>_xlfn.FORECAST.LINEAR($A14,C$45:C$46,$A$45:$A$46)</f>
        <v>0</v>
      </c>
      <c r="D14" s="13">
        <f t="shared" ref="D14:P29" si="0">_xlfn.FORECAST.LINEAR($A14,D$45:D$46,$A$45:$A$46)</f>
        <v>3.2066692604154012E-2</v>
      </c>
      <c r="E14" s="13">
        <f t="shared" si="0"/>
        <v>0</v>
      </c>
      <c r="F14" s="13">
        <f t="shared" si="0"/>
        <v>0.39800982197543522</v>
      </c>
      <c r="G14" s="13">
        <f t="shared" si="0"/>
        <v>0</v>
      </c>
      <c r="H14" s="13">
        <f t="shared" si="0"/>
        <v>3.9090788933025158E-2</v>
      </c>
      <c r="I14" s="13">
        <f t="shared" si="0"/>
        <v>4.6356520506237897E-2</v>
      </c>
      <c r="J14" s="13">
        <f t="shared" si="0"/>
        <v>0</v>
      </c>
      <c r="K14" s="13">
        <f t="shared" si="0"/>
        <v>7.94511372345061E-2</v>
      </c>
      <c r="L14" s="13">
        <f t="shared" si="0"/>
        <v>2.9152123027012256E-3</v>
      </c>
      <c r="M14" s="13">
        <f t="shared" si="0"/>
        <v>9.0731242274610102E-3</v>
      </c>
      <c r="N14" s="23">
        <f t="shared" si="0"/>
        <v>7.9723951220053046E-2</v>
      </c>
      <c r="O14" s="13">
        <f>_xlfn.FORECAST.LINEAR($A14,O$45:O$46,$A$45:$A$46)</f>
        <v>0.3133127509964258</v>
      </c>
      <c r="P14" s="13">
        <f>_xlfn.FORECAST.LINEAR($A14,P$45:P$46,$A$45:$A$46)</f>
        <v>0</v>
      </c>
      <c r="Q14" s="13">
        <f t="shared" ref="Q14:AA29" si="1">_xlfn.FORECAST.LINEAR($A14,Q$45:Q$46,$A$45:$A$46)</f>
        <v>3.2066692604154012E-2</v>
      </c>
      <c r="R14" s="13">
        <f t="shared" si="1"/>
        <v>0</v>
      </c>
      <c r="S14" s="13">
        <f t="shared" si="1"/>
        <v>0.39800982197543522</v>
      </c>
      <c r="T14" s="13">
        <f t="shared" si="1"/>
        <v>0</v>
      </c>
      <c r="U14" s="13">
        <f t="shared" si="1"/>
        <v>3.9090788933025158E-2</v>
      </c>
      <c r="V14" s="13">
        <f t="shared" si="1"/>
        <v>4.6356520506237897E-2</v>
      </c>
      <c r="W14" s="13">
        <f t="shared" si="1"/>
        <v>0</v>
      </c>
      <c r="X14" s="13">
        <f t="shared" si="1"/>
        <v>7.94511372345061E-2</v>
      </c>
      <c r="Y14" s="13">
        <f t="shared" si="1"/>
        <v>2.9152123027012256E-3</v>
      </c>
      <c r="Z14" s="13">
        <f t="shared" si="1"/>
        <v>9.0731242274610102E-3</v>
      </c>
      <c r="AA14" s="13">
        <f t="shared" si="1"/>
        <v>7.9723951220053046E-2</v>
      </c>
    </row>
    <row r="15" spans="1:27" x14ac:dyDescent="0.55000000000000004">
      <c r="A15" s="12">
        <v>2022</v>
      </c>
      <c r="B15" s="13">
        <f t="shared" ref="B15:Q43" si="2">_xlfn.FORECAST.LINEAR($A15,B$45:B$46,$A$45:$A$46)</f>
        <v>0.31319851820344558</v>
      </c>
      <c r="C15" s="13">
        <f t="shared" si="2"/>
        <v>0</v>
      </c>
      <c r="D15" s="13">
        <f t="shared" si="0"/>
        <v>3.1995427341941801E-2</v>
      </c>
      <c r="E15" s="13">
        <f t="shared" si="0"/>
        <v>0</v>
      </c>
      <c r="F15" s="13">
        <f t="shared" si="0"/>
        <v>0.3980784488038685</v>
      </c>
      <c r="G15" s="13">
        <f t="shared" si="0"/>
        <v>0</v>
      </c>
      <c r="H15" s="13">
        <f t="shared" si="0"/>
        <v>3.9122141038782907E-2</v>
      </c>
      <c r="I15" s="13">
        <f t="shared" si="0"/>
        <v>4.6482157730160734E-2</v>
      </c>
      <c r="J15" s="13">
        <f t="shared" si="0"/>
        <v>0</v>
      </c>
      <c r="K15" s="13">
        <f t="shared" si="0"/>
        <v>7.9470063536764501E-2</v>
      </c>
      <c r="L15" s="13">
        <f t="shared" si="0"/>
        <v>2.8146877405391124E-3</v>
      </c>
      <c r="M15" s="13">
        <f t="shared" si="0"/>
        <v>9.1050854609968368E-3</v>
      </c>
      <c r="N15" s="23">
        <f t="shared" si="0"/>
        <v>7.9733470143499491E-2</v>
      </c>
      <c r="O15" s="13">
        <f t="shared" si="0"/>
        <v>0.31319851820344558</v>
      </c>
      <c r="P15" s="13">
        <f t="shared" si="0"/>
        <v>0</v>
      </c>
      <c r="Q15" s="13">
        <f t="shared" si="1"/>
        <v>3.1995427341941801E-2</v>
      </c>
      <c r="R15" s="13">
        <f t="shared" si="1"/>
        <v>0</v>
      </c>
      <c r="S15" s="13">
        <f t="shared" si="1"/>
        <v>0.3980784488038685</v>
      </c>
      <c r="T15" s="13">
        <f t="shared" si="1"/>
        <v>0</v>
      </c>
      <c r="U15" s="13">
        <f t="shared" si="1"/>
        <v>3.9122141038782907E-2</v>
      </c>
      <c r="V15" s="13">
        <f t="shared" si="1"/>
        <v>4.6482157730160734E-2</v>
      </c>
      <c r="W15" s="13">
        <f t="shared" si="1"/>
        <v>0</v>
      </c>
      <c r="X15" s="13">
        <f t="shared" si="1"/>
        <v>7.9470063536764501E-2</v>
      </c>
      <c r="Y15" s="13">
        <f t="shared" si="1"/>
        <v>2.8146877405391124E-3</v>
      </c>
      <c r="Z15" s="13">
        <f t="shared" si="1"/>
        <v>9.1050854609968368E-3</v>
      </c>
      <c r="AA15" s="13">
        <f t="shared" si="1"/>
        <v>7.9733470143499491E-2</v>
      </c>
    </row>
    <row r="16" spans="1:27" x14ac:dyDescent="0.55000000000000004">
      <c r="A16" s="12">
        <v>2023</v>
      </c>
      <c r="B16" s="13">
        <f t="shared" si="2"/>
        <v>0.3130842854104654</v>
      </c>
      <c r="C16" s="13">
        <f t="shared" si="2"/>
        <v>0</v>
      </c>
      <c r="D16" s="13">
        <f t="shared" si="0"/>
        <v>3.192416207972959E-2</v>
      </c>
      <c r="E16" s="13">
        <f t="shared" si="0"/>
        <v>0</v>
      </c>
      <c r="F16" s="13">
        <f t="shared" si="0"/>
        <v>0.39814707563230178</v>
      </c>
      <c r="G16" s="13">
        <f t="shared" si="0"/>
        <v>0</v>
      </c>
      <c r="H16" s="13">
        <f t="shared" si="0"/>
        <v>3.9153493144540669E-2</v>
      </c>
      <c r="I16" s="13">
        <f t="shared" si="0"/>
        <v>4.660779495408357E-2</v>
      </c>
      <c r="J16" s="13">
        <f t="shared" si="0"/>
        <v>0</v>
      </c>
      <c r="K16" s="13">
        <f t="shared" si="0"/>
        <v>7.9488989839022917E-2</v>
      </c>
      <c r="L16" s="13">
        <f t="shared" si="0"/>
        <v>2.7141631783769993E-3</v>
      </c>
      <c r="M16" s="13">
        <f t="shared" si="0"/>
        <v>9.1370466945326634E-3</v>
      </c>
      <c r="N16" s="23">
        <f t="shared" si="0"/>
        <v>7.9742989066945935E-2</v>
      </c>
      <c r="O16" s="13">
        <f t="shared" si="0"/>
        <v>0.3130842854104654</v>
      </c>
      <c r="P16" s="13">
        <f t="shared" si="0"/>
        <v>0</v>
      </c>
      <c r="Q16" s="13">
        <f t="shared" si="1"/>
        <v>3.192416207972959E-2</v>
      </c>
      <c r="R16" s="13">
        <f t="shared" si="1"/>
        <v>0</v>
      </c>
      <c r="S16" s="13">
        <f t="shared" si="1"/>
        <v>0.39814707563230178</v>
      </c>
      <c r="T16" s="13">
        <f t="shared" si="1"/>
        <v>0</v>
      </c>
      <c r="U16" s="13">
        <f t="shared" si="1"/>
        <v>3.9153493144540669E-2</v>
      </c>
      <c r="V16" s="13">
        <f t="shared" si="1"/>
        <v>4.660779495408357E-2</v>
      </c>
      <c r="W16" s="13">
        <f t="shared" si="1"/>
        <v>0</v>
      </c>
      <c r="X16" s="13">
        <f t="shared" si="1"/>
        <v>7.9488989839022917E-2</v>
      </c>
      <c r="Y16" s="13">
        <f t="shared" si="1"/>
        <v>2.7141631783769993E-3</v>
      </c>
      <c r="Z16" s="13">
        <f t="shared" si="1"/>
        <v>9.1370466945326634E-3</v>
      </c>
      <c r="AA16" s="13">
        <f t="shared" si="1"/>
        <v>7.9742989066945935E-2</v>
      </c>
    </row>
    <row r="17" spans="1:27" x14ac:dyDescent="0.55000000000000004">
      <c r="A17" s="12">
        <v>2024</v>
      </c>
      <c r="B17" s="13">
        <f t="shared" si="2"/>
        <v>0.31297005261748523</v>
      </c>
      <c r="C17" s="13">
        <f t="shared" si="2"/>
        <v>0</v>
      </c>
      <c r="D17" s="13">
        <f t="shared" si="0"/>
        <v>3.1852896817517379E-2</v>
      </c>
      <c r="E17" s="13">
        <f t="shared" si="0"/>
        <v>0</v>
      </c>
      <c r="F17" s="13">
        <f t="shared" si="0"/>
        <v>0.39821570246073501</v>
      </c>
      <c r="G17" s="13">
        <f t="shared" si="0"/>
        <v>0</v>
      </c>
      <c r="H17" s="13">
        <f t="shared" si="0"/>
        <v>3.9184845250298417E-2</v>
      </c>
      <c r="I17" s="13">
        <f t="shared" si="0"/>
        <v>4.6733432178006407E-2</v>
      </c>
      <c r="J17" s="13">
        <f t="shared" si="0"/>
        <v>0</v>
      </c>
      <c r="K17" s="13">
        <f t="shared" si="0"/>
        <v>7.9507916141281332E-2</v>
      </c>
      <c r="L17" s="13">
        <f t="shared" si="0"/>
        <v>2.6136386162148861E-3</v>
      </c>
      <c r="M17" s="13">
        <f t="shared" si="0"/>
        <v>9.16900792806849E-3</v>
      </c>
      <c r="N17" s="23">
        <f t="shared" si="0"/>
        <v>7.9752507990392379E-2</v>
      </c>
      <c r="O17" s="13">
        <f t="shared" si="0"/>
        <v>0.31297005261748523</v>
      </c>
      <c r="P17" s="13">
        <f t="shared" si="0"/>
        <v>0</v>
      </c>
      <c r="Q17" s="13">
        <f t="shared" si="1"/>
        <v>3.1852896817517379E-2</v>
      </c>
      <c r="R17" s="13">
        <f t="shared" si="1"/>
        <v>0</v>
      </c>
      <c r="S17" s="13">
        <f t="shared" si="1"/>
        <v>0.39821570246073501</v>
      </c>
      <c r="T17" s="13">
        <f t="shared" si="1"/>
        <v>0</v>
      </c>
      <c r="U17" s="13">
        <f t="shared" si="1"/>
        <v>3.9184845250298417E-2</v>
      </c>
      <c r="V17" s="13">
        <f t="shared" si="1"/>
        <v>4.6733432178006407E-2</v>
      </c>
      <c r="W17" s="13">
        <f t="shared" si="1"/>
        <v>0</v>
      </c>
      <c r="X17" s="13">
        <f t="shared" si="1"/>
        <v>7.9507916141281332E-2</v>
      </c>
      <c r="Y17" s="13">
        <f t="shared" si="1"/>
        <v>2.6136386162148861E-3</v>
      </c>
      <c r="Z17" s="13">
        <f t="shared" si="1"/>
        <v>9.16900792806849E-3</v>
      </c>
      <c r="AA17" s="13">
        <f t="shared" si="1"/>
        <v>7.9752507990392379E-2</v>
      </c>
    </row>
    <row r="18" spans="1:27" x14ac:dyDescent="0.55000000000000004">
      <c r="A18" s="12">
        <v>2025</v>
      </c>
      <c r="B18" s="13">
        <f t="shared" si="2"/>
        <v>0.312855819824505</v>
      </c>
      <c r="C18" s="13">
        <f t="shared" si="2"/>
        <v>0</v>
      </c>
      <c r="D18" s="13">
        <f t="shared" si="0"/>
        <v>3.1781631555305168E-2</v>
      </c>
      <c r="E18" s="13">
        <f t="shared" si="0"/>
        <v>0</v>
      </c>
      <c r="F18" s="13">
        <f t="shared" si="0"/>
        <v>0.39828432928916829</v>
      </c>
      <c r="G18" s="13">
        <f t="shared" si="0"/>
        <v>0</v>
      </c>
      <c r="H18" s="13">
        <f t="shared" si="0"/>
        <v>3.9216197356056179E-2</v>
      </c>
      <c r="I18" s="13">
        <f t="shared" si="0"/>
        <v>4.6859069401929243E-2</v>
      </c>
      <c r="J18" s="13">
        <f t="shared" si="0"/>
        <v>0</v>
      </c>
      <c r="K18" s="13">
        <f t="shared" si="0"/>
        <v>7.9526842443539747E-2</v>
      </c>
      <c r="L18" s="13">
        <f t="shared" si="0"/>
        <v>2.5131140540528007E-3</v>
      </c>
      <c r="M18" s="13">
        <f t="shared" si="0"/>
        <v>9.2009691616043165E-3</v>
      </c>
      <c r="N18" s="23">
        <f t="shared" si="0"/>
        <v>7.9762026913838824E-2</v>
      </c>
      <c r="O18" s="13">
        <f t="shared" si="0"/>
        <v>0.312855819824505</v>
      </c>
      <c r="P18" s="13">
        <f t="shared" si="0"/>
        <v>0</v>
      </c>
      <c r="Q18" s="13">
        <f t="shared" si="1"/>
        <v>3.1781631555305168E-2</v>
      </c>
      <c r="R18" s="13">
        <f t="shared" si="1"/>
        <v>0</v>
      </c>
      <c r="S18" s="13">
        <f t="shared" si="1"/>
        <v>0.39828432928916829</v>
      </c>
      <c r="T18" s="13">
        <f t="shared" si="1"/>
        <v>0</v>
      </c>
      <c r="U18" s="13">
        <f t="shared" si="1"/>
        <v>3.9216197356056179E-2</v>
      </c>
      <c r="V18" s="13">
        <f t="shared" si="1"/>
        <v>4.6859069401929243E-2</v>
      </c>
      <c r="W18" s="13">
        <f t="shared" si="1"/>
        <v>0</v>
      </c>
      <c r="X18" s="13">
        <f t="shared" si="1"/>
        <v>7.9526842443539747E-2</v>
      </c>
      <c r="Y18" s="13">
        <f t="shared" si="1"/>
        <v>2.5131140540528007E-3</v>
      </c>
      <c r="Z18" s="13">
        <f t="shared" si="1"/>
        <v>9.2009691616043165E-3</v>
      </c>
      <c r="AA18" s="13">
        <f t="shared" si="1"/>
        <v>7.9762026913838824E-2</v>
      </c>
    </row>
    <row r="19" spans="1:27" x14ac:dyDescent="0.55000000000000004">
      <c r="A19" s="12">
        <v>2026</v>
      </c>
      <c r="B19" s="13">
        <f t="shared" si="2"/>
        <v>0.31274158703152483</v>
      </c>
      <c r="C19" s="13">
        <f t="shared" si="2"/>
        <v>0</v>
      </c>
      <c r="D19" s="13">
        <f t="shared" si="0"/>
        <v>3.1710366293092984E-2</v>
      </c>
      <c r="E19" s="13">
        <f t="shared" si="0"/>
        <v>0</v>
      </c>
      <c r="F19" s="13">
        <f t="shared" si="0"/>
        <v>0.39835295611760158</v>
      </c>
      <c r="G19" s="13">
        <f t="shared" si="0"/>
        <v>0</v>
      </c>
      <c r="H19" s="13">
        <f t="shared" si="0"/>
        <v>3.9247549461813927E-2</v>
      </c>
      <c r="I19" s="13">
        <f t="shared" si="0"/>
        <v>4.698470662585208E-2</v>
      </c>
      <c r="J19" s="13">
        <f t="shared" si="0"/>
        <v>0</v>
      </c>
      <c r="K19" s="13">
        <f t="shared" si="0"/>
        <v>7.9545768745798148E-2</v>
      </c>
      <c r="L19" s="13">
        <f t="shared" si="0"/>
        <v>2.4125894918906876E-3</v>
      </c>
      <c r="M19" s="13">
        <f t="shared" si="0"/>
        <v>9.2329303951401431E-3</v>
      </c>
      <c r="N19" s="23">
        <f t="shared" si="0"/>
        <v>7.9771545837285268E-2</v>
      </c>
      <c r="O19" s="13">
        <f t="shared" si="0"/>
        <v>0.31274158703152483</v>
      </c>
      <c r="P19" s="13">
        <f t="shared" si="0"/>
        <v>0</v>
      </c>
      <c r="Q19" s="13">
        <f t="shared" si="1"/>
        <v>3.1710366293092984E-2</v>
      </c>
      <c r="R19" s="13">
        <f t="shared" si="1"/>
        <v>0</v>
      </c>
      <c r="S19" s="13">
        <f t="shared" si="1"/>
        <v>0.39835295611760158</v>
      </c>
      <c r="T19" s="13">
        <f t="shared" si="1"/>
        <v>0</v>
      </c>
      <c r="U19" s="13">
        <f t="shared" si="1"/>
        <v>3.9247549461813927E-2</v>
      </c>
      <c r="V19" s="13">
        <f t="shared" si="1"/>
        <v>4.698470662585208E-2</v>
      </c>
      <c r="W19" s="13">
        <f t="shared" si="1"/>
        <v>0</v>
      </c>
      <c r="X19" s="13">
        <f t="shared" si="1"/>
        <v>7.9545768745798148E-2</v>
      </c>
      <c r="Y19" s="13">
        <f t="shared" si="1"/>
        <v>2.4125894918906876E-3</v>
      </c>
      <c r="Z19" s="13">
        <f t="shared" si="1"/>
        <v>9.2329303951401431E-3</v>
      </c>
      <c r="AA19" s="13">
        <f t="shared" si="1"/>
        <v>7.9771545837285268E-2</v>
      </c>
    </row>
    <row r="20" spans="1:27" x14ac:dyDescent="0.55000000000000004">
      <c r="A20" s="12">
        <v>2027</v>
      </c>
      <c r="B20" s="13">
        <f t="shared" si="2"/>
        <v>0.3126273542385446</v>
      </c>
      <c r="C20" s="13">
        <f t="shared" si="2"/>
        <v>0</v>
      </c>
      <c r="D20" s="13">
        <f t="shared" si="0"/>
        <v>3.1639101030880773E-2</v>
      </c>
      <c r="E20" s="13">
        <f t="shared" si="0"/>
        <v>0</v>
      </c>
      <c r="F20" s="13">
        <f t="shared" si="0"/>
        <v>0.3984215829460348</v>
      </c>
      <c r="G20" s="13">
        <f t="shared" si="0"/>
        <v>0</v>
      </c>
      <c r="H20" s="13">
        <f t="shared" si="0"/>
        <v>3.9278901567571675E-2</v>
      </c>
      <c r="I20" s="13">
        <f t="shared" si="0"/>
        <v>4.7110343849774861E-2</v>
      </c>
      <c r="J20" s="13">
        <f t="shared" si="0"/>
        <v>0</v>
      </c>
      <c r="K20" s="13">
        <f t="shared" si="0"/>
        <v>7.956469504805655E-2</v>
      </c>
      <c r="L20" s="13">
        <f t="shared" si="0"/>
        <v>2.3120649297285745E-3</v>
      </c>
      <c r="M20" s="13">
        <f t="shared" si="0"/>
        <v>9.2648916286759697E-3</v>
      </c>
      <c r="N20" s="23">
        <f t="shared" si="0"/>
        <v>7.9781064760731726E-2</v>
      </c>
      <c r="O20" s="13">
        <f t="shared" si="0"/>
        <v>0.3126273542385446</v>
      </c>
      <c r="P20" s="13">
        <f t="shared" si="0"/>
        <v>0</v>
      </c>
      <c r="Q20" s="13">
        <f t="shared" si="1"/>
        <v>3.1639101030880773E-2</v>
      </c>
      <c r="R20" s="13">
        <f t="shared" si="1"/>
        <v>0</v>
      </c>
      <c r="S20" s="13">
        <f t="shared" si="1"/>
        <v>0.3984215829460348</v>
      </c>
      <c r="T20" s="13">
        <f t="shared" si="1"/>
        <v>0</v>
      </c>
      <c r="U20" s="13">
        <f t="shared" si="1"/>
        <v>3.9278901567571675E-2</v>
      </c>
      <c r="V20" s="13">
        <f t="shared" si="1"/>
        <v>4.7110343849774861E-2</v>
      </c>
      <c r="W20" s="13">
        <f t="shared" si="1"/>
        <v>0</v>
      </c>
      <c r="X20" s="13">
        <f t="shared" si="1"/>
        <v>7.956469504805655E-2</v>
      </c>
      <c r="Y20" s="13">
        <f t="shared" si="1"/>
        <v>2.3120649297285745E-3</v>
      </c>
      <c r="Z20" s="13">
        <f t="shared" si="1"/>
        <v>9.2648916286759697E-3</v>
      </c>
      <c r="AA20" s="13">
        <f t="shared" si="1"/>
        <v>7.9781064760731726E-2</v>
      </c>
    </row>
    <row r="21" spans="1:27" x14ac:dyDescent="0.55000000000000004">
      <c r="A21" s="12">
        <v>2028</v>
      </c>
      <c r="B21" s="13">
        <f t="shared" si="2"/>
        <v>0.31251312144556442</v>
      </c>
      <c r="C21" s="13">
        <f t="shared" si="2"/>
        <v>0</v>
      </c>
      <c r="D21" s="13">
        <f t="shared" si="0"/>
        <v>3.1567835768668562E-2</v>
      </c>
      <c r="E21" s="13">
        <f t="shared" si="0"/>
        <v>0</v>
      </c>
      <c r="F21" s="13">
        <f t="shared" si="0"/>
        <v>0.39849020977446814</v>
      </c>
      <c r="G21" s="13">
        <f t="shared" si="0"/>
        <v>0</v>
      </c>
      <c r="H21" s="13">
        <f t="shared" si="0"/>
        <v>3.9310253673329437E-2</v>
      </c>
      <c r="I21" s="13">
        <f t="shared" si="0"/>
        <v>4.7235981073697697E-2</v>
      </c>
      <c r="J21" s="13">
        <f t="shared" si="0"/>
        <v>0</v>
      </c>
      <c r="K21" s="13">
        <f t="shared" si="0"/>
        <v>7.9583621350314965E-2</v>
      </c>
      <c r="L21" s="13">
        <f t="shared" si="0"/>
        <v>2.2115403675664613E-3</v>
      </c>
      <c r="M21" s="13">
        <f t="shared" si="0"/>
        <v>9.2968528622117963E-3</v>
      </c>
      <c r="N21" s="23">
        <f t="shared" si="0"/>
        <v>7.9790583684178171E-2</v>
      </c>
      <c r="O21" s="13">
        <f t="shared" si="0"/>
        <v>0.31251312144556442</v>
      </c>
      <c r="P21" s="13">
        <f t="shared" si="0"/>
        <v>0</v>
      </c>
      <c r="Q21" s="13">
        <f t="shared" si="1"/>
        <v>3.1567835768668562E-2</v>
      </c>
      <c r="R21" s="13">
        <f t="shared" si="1"/>
        <v>0</v>
      </c>
      <c r="S21" s="13">
        <f t="shared" si="1"/>
        <v>0.39849020977446814</v>
      </c>
      <c r="T21" s="13">
        <f t="shared" si="1"/>
        <v>0</v>
      </c>
      <c r="U21" s="13">
        <f t="shared" si="1"/>
        <v>3.9310253673329437E-2</v>
      </c>
      <c r="V21" s="13">
        <f t="shared" si="1"/>
        <v>4.7235981073697697E-2</v>
      </c>
      <c r="W21" s="13">
        <f t="shared" si="1"/>
        <v>0</v>
      </c>
      <c r="X21" s="13">
        <f t="shared" si="1"/>
        <v>7.9583621350314965E-2</v>
      </c>
      <c r="Y21" s="13">
        <f t="shared" si="1"/>
        <v>2.2115403675664613E-3</v>
      </c>
      <c r="Z21" s="13">
        <f t="shared" si="1"/>
        <v>9.2968528622117963E-3</v>
      </c>
      <c r="AA21" s="13">
        <f t="shared" si="1"/>
        <v>7.9790583684178171E-2</v>
      </c>
    </row>
    <row r="22" spans="1:27" x14ac:dyDescent="0.55000000000000004">
      <c r="A22" s="12">
        <v>2029</v>
      </c>
      <c r="B22" s="13">
        <f t="shared" si="2"/>
        <v>0.31239888865258425</v>
      </c>
      <c r="C22" s="13">
        <f t="shared" si="2"/>
        <v>0</v>
      </c>
      <c r="D22" s="13">
        <f t="shared" si="0"/>
        <v>3.1496570506456351E-2</v>
      </c>
      <c r="E22" s="13">
        <f t="shared" si="0"/>
        <v>0</v>
      </c>
      <c r="F22" s="13">
        <f t="shared" si="0"/>
        <v>0.39855883660290137</v>
      </c>
      <c r="G22" s="13">
        <f t="shared" si="0"/>
        <v>0</v>
      </c>
      <c r="H22" s="13">
        <f t="shared" si="0"/>
        <v>3.9341605779087185E-2</v>
      </c>
      <c r="I22" s="13">
        <f t="shared" si="0"/>
        <v>4.7361618297620534E-2</v>
      </c>
      <c r="J22" s="13">
        <f t="shared" si="0"/>
        <v>0</v>
      </c>
      <c r="K22" s="13">
        <f t="shared" si="0"/>
        <v>7.960254765257338E-2</v>
      </c>
      <c r="L22" s="13">
        <f t="shared" si="0"/>
        <v>2.1110158054043482E-3</v>
      </c>
      <c r="M22" s="13">
        <f t="shared" si="0"/>
        <v>9.3288140957476229E-3</v>
      </c>
      <c r="N22" s="23">
        <f t="shared" si="0"/>
        <v>7.9800102607624615E-2</v>
      </c>
      <c r="O22" s="13">
        <f t="shared" si="0"/>
        <v>0.31239888865258425</v>
      </c>
      <c r="P22" s="13">
        <f t="shared" si="0"/>
        <v>0</v>
      </c>
      <c r="Q22" s="13">
        <f t="shared" si="1"/>
        <v>3.1496570506456351E-2</v>
      </c>
      <c r="R22" s="13">
        <f t="shared" si="1"/>
        <v>0</v>
      </c>
      <c r="S22" s="13">
        <f t="shared" si="1"/>
        <v>0.39855883660290137</v>
      </c>
      <c r="T22" s="13">
        <f t="shared" si="1"/>
        <v>0</v>
      </c>
      <c r="U22" s="13">
        <f t="shared" si="1"/>
        <v>3.9341605779087185E-2</v>
      </c>
      <c r="V22" s="13">
        <f t="shared" si="1"/>
        <v>4.7361618297620534E-2</v>
      </c>
      <c r="W22" s="13">
        <f t="shared" si="1"/>
        <v>0</v>
      </c>
      <c r="X22" s="13">
        <f t="shared" si="1"/>
        <v>7.960254765257338E-2</v>
      </c>
      <c r="Y22" s="13">
        <f t="shared" si="1"/>
        <v>2.1110158054043482E-3</v>
      </c>
      <c r="Z22" s="13">
        <f t="shared" si="1"/>
        <v>9.3288140957476229E-3</v>
      </c>
      <c r="AA22" s="13">
        <f t="shared" si="1"/>
        <v>7.9800102607624615E-2</v>
      </c>
    </row>
    <row r="23" spans="1:27" x14ac:dyDescent="0.55000000000000004">
      <c r="A23" s="12">
        <v>2030</v>
      </c>
      <c r="B23" s="13">
        <f t="shared" si="2"/>
        <v>0.31228465585960402</v>
      </c>
      <c r="C23" s="13">
        <f t="shared" si="2"/>
        <v>0</v>
      </c>
      <c r="D23" s="13">
        <f t="shared" si="0"/>
        <v>3.1425305244244139E-2</v>
      </c>
      <c r="E23" s="13">
        <f t="shared" si="0"/>
        <v>0</v>
      </c>
      <c r="F23" s="13">
        <f t="shared" si="0"/>
        <v>0.39862746343133465</v>
      </c>
      <c r="G23" s="13">
        <f t="shared" si="0"/>
        <v>0</v>
      </c>
      <c r="H23" s="13">
        <f t="shared" si="0"/>
        <v>3.9372957884844934E-2</v>
      </c>
      <c r="I23" s="13">
        <f t="shared" si="0"/>
        <v>4.748725552154337E-2</v>
      </c>
      <c r="J23" s="13">
        <f t="shared" si="0"/>
        <v>0</v>
      </c>
      <c r="K23" s="13">
        <f t="shared" si="0"/>
        <v>7.9621473954831795E-2</v>
      </c>
      <c r="L23" s="13">
        <f t="shared" si="0"/>
        <v>2.010491243242235E-3</v>
      </c>
      <c r="M23" s="13">
        <f t="shared" si="0"/>
        <v>9.3607753292834495E-3</v>
      </c>
      <c r="N23" s="23">
        <f t="shared" si="0"/>
        <v>7.9809621531071059E-2</v>
      </c>
      <c r="O23" s="13">
        <f t="shared" si="0"/>
        <v>0.31228465585960402</v>
      </c>
      <c r="P23" s="13">
        <f t="shared" si="0"/>
        <v>0</v>
      </c>
      <c r="Q23" s="13">
        <f t="shared" si="1"/>
        <v>3.1425305244244139E-2</v>
      </c>
      <c r="R23" s="13">
        <f t="shared" si="1"/>
        <v>0</v>
      </c>
      <c r="S23" s="13">
        <f t="shared" si="1"/>
        <v>0.39862746343133465</v>
      </c>
      <c r="T23" s="13">
        <f t="shared" si="1"/>
        <v>0</v>
      </c>
      <c r="U23" s="13">
        <f t="shared" si="1"/>
        <v>3.9372957884844934E-2</v>
      </c>
      <c r="V23" s="13">
        <f t="shared" si="1"/>
        <v>4.748725552154337E-2</v>
      </c>
      <c r="W23" s="13">
        <f t="shared" si="1"/>
        <v>0</v>
      </c>
      <c r="X23" s="13">
        <f t="shared" si="1"/>
        <v>7.9621473954831795E-2</v>
      </c>
      <c r="Y23" s="13">
        <f t="shared" si="1"/>
        <v>2.010491243242235E-3</v>
      </c>
      <c r="Z23" s="13">
        <f t="shared" si="1"/>
        <v>9.3607753292834495E-3</v>
      </c>
      <c r="AA23" s="13">
        <f t="shared" si="1"/>
        <v>7.9809621531071059E-2</v>
      </c>
    </row>
    <row r="24" spans="1:27" x14ac:dyDescent="0.55000000000000004">
      <c r="A24" s="12">
        <v>2031</v>
      </c>
      <c r="B24" s="13">
        <f t="shared" si="2"/>
        <v>0.31217042306662379</v>
      </c>
      <c r="C24" s="13">
        <f t="shared" si="2"/>
        <v>0</v>
      </c>
      <c r="D24" s="13">
        <f t="shared" si="0"/>
        <v>3.1354039982031928E-2</v>
      </c>
      <c r="E24" s="13">
        <f t="shared" si="0"/>
        <v>0</v>
      </c>
      <c r="F24" s="13">
        <f t="shared" si="0"/>
        <v>0.39869609025976793</v>
      </c>
      <c r="G24" s="13">
        <f t="shared" si="0"/>
        <v>0</v>
      </c>
      <c r="H24" s="13">
        <f t="shared" si="0"/>
        <v>3.9404309990602696E-2</v>
      </c>
      <c r="I24" s="13">
        <f t="shared" si="0"/>
        <v>4.7612892745466207E-2</v>
      </c>
      <c r="J24" s="13">
        <f t="shared" si="0"/>
        <v>0</v>
      </c>
      <c r="K24" s="13">
        <f t="shared" si="0"/>
        <v>7.9640400257090196E-2</v>
      </c>
      <c r="L24" s="13">
        <f t="shared" si="0"/>
        <v>1.9099666810801219E-3</v>
      </c>
      <c r="M24" s="13">
        <f t="shared" si="0"/>
        <v>9.3927365628192899E-3</v>
      </c>
      <c r="N24" s="23">
        <f t="shared" si="0"/>
        <v>7.9819140454517518E-2</v>
      </c>
      <c r="O24" s="13">
        <f t="shared" si="0"/>
        <v>0.31217042306662379</v>
      </c>
      <c r="P24" s="13">
        <f t="shared" si="0"/>
        <v>0</v>
      </c>
      <c r="Q24" s="13">
        <f t="shared" si="1"/>
        <v>3.1354039982031928E-2</v>
      </c>
      <c r="R24" s="13">
        <f t="shared" si="1"/>
        <v>0</v>
      </c>
      <c r="S24" s="13">
        <f t="shared" si="1"/>
        <v>0.39869609025976793</v>
      </c>
      <c r="T24" s="13">
        <f t="shared" si="1"/>
        <v>0</v>
      </c>
      <c r="U24" s="13">
        <f t="shared" si="1"/>
        <v>3.9404309990602696E-2</v>
      </c>
      <c r="V24" s="13">
        <f t="shared" si="1"/>
        <v>4.7612892745466207E-2</v>
      </c>
      <c r="W24" s="13">
        <f t="shared" si="1"/>
        <v>0</v>
      </c>
      <c r="X24" s="13">
        <f t="shared" si="1"/>
        <v>7.9640400257090196E-2</v>
      </c>
      <c r="Y24" s="13">
        <f t="shared" si="1"/>
        <v>1.9099666810801219E-3</v>
      </c>
      <c r="Z24" s="13">
        <f t="shared" si="1"/>
        <v>9.3927365628192899E-3</v>
      </c>
      <c r="AA24" s="13">
        <f t="shared" si="1"/>
        <v>7.9819140454517518E-2</v>
      </c>
    </row>
    <row r="25" spans="1:27" x14ac:dyDescent="0.55000000000000004">
      <c r="A25" s="12">
        <v>2032</v>
      </c>
      <c r="B25" s="13">
        <f t="shared" si="2"/>
        <v>0.31205619027364362</v>
      </c>
      <c r="C25" s="13">
        <f t="shared" si="2"/>
        <v>0</v>
      </c>
      <c r="D25" s="13">
        <f t="shared" si="0"/>
        <v>3.1282774719819717E-2</v>
      </c>
      <c r="E25" s="13">
        <f t="shared" si="0"/>
        <v>0</v>
      </c>
      <c r="F25" s="13">
        <f t="shared" si="0"/>
        <v>0.39876471708820116</v>
      </c>
      <c r="G25" s="13">
        <f t="shared" si="0"/>
        <v>0</v>
      </c>
      <c r="H25" s="13">
        <f t="shared" si="0"/>
        <v>3.9435662096360444E-2</v>
      </c>
      <c r="I25" s="13">
        <f t="shared" si="0"/>
        <v>4.7738529969389043E-2</v>
      </c>
      <c r="J25" s="13">
        <f t="shared" si="0"/>
        <v>0</v>
      </c>
      <c r="K25" s="13">
        <f t="shared" si="0"/>
        <v>7.9659326559348612E-2</v>
      </c>
      <c r="L25" s="13">
        <f t="shared" si="0"/>
        <v>1.8094421189180088E-3</v>
      </c>
      <c r="M25" s="13">
        <f t="shared" si="0"/>
        <v>9.4246977963551165E-3</v>
      </c>
      <c r="N25" s="23">
        <f t="shared" si="0"/>
        <v>7.9828659377963962E-2</v>
      </c>
      <c r="O25" s="13">
        <f t="shared" si="0"/>
        <v>0.31205619027364362</v>
      </c>
      <c r="P25" s="13">
        <f t="shared" si="0"/>
        <v>0</v>
      </c>
      <c r="Q25" s="13">
        <f t="shared" si="1"/>
        <v>3.1282774719819717E-2</v>
      </c>
      <c r="R25" s="13">
        <f t="shared" si="1"/>
        <v>0</v>
      </c>
      <c r="S25" s="13">
        <f t="shared" si="1"/>
        <v>0.39876471708820116</v>
      </c>
      <c r="T25" s="13">
        <f t="shared" si="1"/>
        <v>0</v>
      </c>
      <c r="U25" s="13">
        <f t="shared" si="1"/>
        <v>3.9435662096360444E-2</v>
      </c>
      <c r="V25" s="13">
        <f t="shared" si="1"/>
        <v>4.7738529969389043E-2</v>
      </c>
      <c r="W25" s="13">
        <f t="shared" si="1"/>
        <v>0</v>
      </c>
      <c r="X25" s="13">
        <f t="shared" si="1"/>
        <v>7.9659326559348612E-2</v>
      </c>
      <c r="Y25" s="13">
        <f t="shared" si="1"/>
        <v>1.8094421189180088E-3</v>
      </c>
      <c r="Z25" s="13">
        <f t="shared" si="1"/>
        <v>9.4246977963551165E-3</v>
      </c>
      <c r="AA25" s="13">
        <f t="shared" si="1"/>
        <v>7.9828659377963962E-2</v>
      </c>
    </row>
    <row r="26" spans="1:27" x14ac:dyDescent="0.55000000000000004">
      <c r="A26" s="12">
        <v>2033</v>
      </c>
      <c r="B26" s="13">
        <f t="shared" si="2"/>
        <v>0.31194195748066345</v>
      </c>
      <c r="C26" s="13">
        <f t="shared" si="2"/>
        <v>0</v>
      </c>
      <c r="D26" s="13">
        <f t="shared" si="0"/>
        <v>3.1211509457607534E-2</v>
      </c>
      <c r="E26" s="13">
        <f t="shared" si="0"/>
        <v>0</v>
      </c>
      <c r="F26" s="13">
        <f t="shared" si="0"/>
        <v>0.39883334391663444</v>
      </c>
      <c r="G26" s="13">
        <f t="shared" si="0"/>
        <v>0</v>
      </c>
      <c r="H26" s="13">
        <f t="shared" si="0"/>
        <v>3.9467014202118192E-2</v>
      </c>
      <c r="I26" s="13">
        <f t="shared" si="0"/>
        <v>4.786416719331188E-2</v>
      </c>
      <c r="J26" s="13">
        <f t="shared" si="0"/>
        <v>0</v>
      </c>
      <c r="K26" s="13">
        <f t="shared" si="0"/>
        <v>7.9678252861607013E-2</v>
      </c>
      <c r="L26" s="13">
        <f t="shared" si="0"/>
        <v>1.7089175567558956E-3</v>
      </c>
      <c r="M26" s="13">
        <f t="shared" si="0"/>
        <v>9.4566590298909431E-3</v>
      </c>
      <c r="N26" s="23">
        <f t="shared" si="0"/>
        <v>7.9838178301410406E-2</v>
      </c>
      <c r="O26" s="13">
        <f t="shared" si="0"/>
        <v>0.31194195748066345</v>
      </c>
      <c r="P26" s="13">
        <f t="shared" si="0"/>
        <v>0</v>
      </c>
      <c r="Q26" s="13">
        <f t="shared" si="1"/>
        <v>3.1211509457607534E-2</v>
      </c>
      <c r="R26" s="13">
        <f t="shared" si="1"/>
        <v>0</v>
      </c>
      <c r="S26" s="13">
        <f t="shared" si="1"/>
        <v>0.39883334391663444</v>
      </c>
      <c r="T26" s="13">
        <f t="shared" si="1"/>
        <v>0</v>
      </c>
      <c r="U26" s="13">
        <f t="shared" si="1"/>
        <v>3.9467014202118192E-2</v>
      </c>
      <c r="V26" s="13">
        <f t="shared" si="1"/>
        <v>4.786416719331188E-2</v>
      </c>
      <c r="W26" s="13">
        <f t="shared" si="1"/>
        <v>0</v>
      </c>
      <c r="X26" s="13">
        <f t="shared" si="1"/>
        <v>7.9678252861607013E-2</v>
      </c>
      <c r="Y26" s="13">
        <f t="shared" si="1"/>
        <v>1.7089175567558956E-3</v>
      </c>
      <c r="Z26" s="13">
        <f t="shared" si="1"/>
        <v>9.4566590298909431E-3</v>
      </c>
      <c r="AA26" s="13">
        <f t="shared" si="1"/>
        <v>7.9838178301410406E-2</v>
      </c>
    </row>
    <row r="27" spans="1:27" x14ac:dyDescent="0.55000000000000004">
      <c r="A27" s="12">
        <v>2034</v>
      </c>
      <c r="B27" s="13">
        <f t="shared" si="2"/>
        <v>0.31182772468768322</v>
      </c>
      <c r="C27" s="13">
        <f t="shared" si="2"/>
        <v>0</v>
      </c>
      <c r="D27" s="13">
        <f t="shared" si="0"/>
        <v>3.1140244195395322E-2</v>
      </c>
      <c r="E27" s="13">
        <f t="shared" si="0"/>
        <v>0</v>
      </c>
      <c r="F27" s="13">
        <f t="shared" si="0"/>
        <v>0.39890197074506772</v>
      </c>
      <c r="G27" s="13">
        <f t="shared" si="0"/>
        <v>0</v>
      </c>
      <c r="H27" s="13">
        <f t="shared" si="0"/>
        <v>3.9498366307875954E-2</v>
      </c>
      <c r="I27" s="13">
        <f t="shared" si="0"/>
        <v>4.7989804417234716E-2</v>
      </c>
      <c r="J27" s="13">
        <f t="shared" si="0"/>
        <v>0</v>
      </c>
      <c r="K27" s="13">
        <f t="shared" si="0"/>
        <v>7.9697179163865428E-2</v>
      </c>
      <c r="L27" s="13">
        <f t="shared" si="0"/>
        <v>1.6083929945937825E-3</v>
      </c>
      <c r="M27" s="13">
        <f t="shared" si="0"/>
        <v>9.4886202634267697E-3</v>
      </c>
      <c r="N27" s="23">
        <f t="shared" si="0"/>
        <v>7.9847697224856851E-2</v>
      </c>
      <c r="O27" s="13">
        <f t="shared" si="0"/>
        <v>0.31182772468768322</v>
      </c>
      <c r="P27" s="13">
        <f t="shared" si="0"/>
        <v>0</v>
      </c>
      <c r="Q27" s="13">
        <f t="shared" si="1"/>
        <v>3.1140244195395322E-2</v>
      </c>
      <c r="R27" s="13">
        <f t="shared" si="1"/>
        <v>0</v>
      </c>
      <c r="S27" s="13">
        <f t="shared" si="1"/>
        <v>0.39890197074506772</v>
      </c>
      <c r="T27" s="13">
        <f t="shared" si="1"/>
        <v>0</v>
      </c>
      <c r="U27" s="13">
        <f t="shared" si="1"/>
        <v>3.9498366307875954E-2</v>
      </c>
      <c r="V27" s="13">
        <f t="shared" si="1"/>
        <v>4.7989804417234716E-2</v>
      </c>
      <c r="W27" s="13">
        <f t="shared" si="1"/>
        <v>0</v>
      </c>
      <c r="X27" s="13">
        <f t="shared" si="1"/>
        <v>7.9697179163865428E-2</v>
      </c>
      <c r="Y27" s="13">
        <f t="shared" si="1"/>
        <v>1.6083929945937825E-3</v>
      </c>
      <c r="Z27" s="13">
        <f t="shared" si="1"/>
        <v>9.4886202634267697E-3</v>
      </c>
      <c r="AA27" s="13">
        <f t="shared" si="1"/>
        <v>7.9847697224856851E-2</v>
      </c>
    </row>
    <row r="28" spans="1:27" x14ac:dyDescent="0.55000000000000004">
      <c r="A28" s="12">
        <v>2035</v>
      </c>
      <c r="B28" s="13">
        <f t="shared" si="2"/>
        <v>0.31171349189470299</v>
      </c>
      <c r="C28" s="13">
        <f t="shared" si="2"/>
        <v>0</v>
      </c>
      <c r="D28" s="13">
        <f t="shared" si="0"/>
        <v>3.1068978933183111E-2</v>
      </c>
      <c r="E28" s="13">
        <f t="shared" si="0"/>
        <v>0</v>
      </c>
      <c r="F28" s="13">
        <f t="shared" si="0"/>
        <v>0.39897059757350095</v>
      </c>
      <c r="G28" s="13">
        <f t="shared" si="0"/>
        <v>0</v>
      </c>
      <c r="H28" s="13">
        <f t="shared" si="0"/>
        <v>3.9529718413633702E-2</v>
      </c>
      <c r="I28" s="13">
        <f t="shared" si="0"/>
        <v>4.8115441641157553E-2</v>
      </c>
      <c r="J28" s="13">
        <f t="shared" si="0"/>
        <v>0</v>
      </c>
      <c r="K28" s="13">
        <f t="shared" si="0"/>
        <v>7.9716105466123843E-2</v>
      </c>
      <c r="L28" s="13">
        <f t="shared" si="0"/>
        <v>1.5078684324316693E-3</v>
      </c>
      <c r="M28" s="13">
        <f t="shared" si="0"/>
        <v>9.5205814969625963E-3</v>
      </c>
      <c r="N28" s="23">
        <f t="shared" si="0"/>
        <v>7.9857216148303295E-2</v>
      </c>
      <c r="O28" s="13">
        <f t="shared" si="0"/>
        <v>0.31171349189470299</v>
      </c>
      <c r="P28" s="13">
        <f t="shared" si="0"/>
        <v>0</v>
      </c>
      <c r="Q28" s="13">
        <f t="shared" si="1"/>
        <v>3.1068978933183111E-2</v>
      </c>
      <c r="R28" s="13">
        <f t="shared" si="1"/>
        <v>0</v>
      </c>
      <c r="S28" s="13">
        <f t="shared" si="1"/>
        <v>0.39897059757350095</v>
      </c>
      <c r="T28" s="13">
        <f t="shared" si="1"/>
        <v>0</v>
      </c>
      <c r="U28" s="13">
        <f t="shared" si="1"/>
        <v>3.9529718413633702E-2</v>
      </c>
      <c r="V28" s="13">
        <f t="shared" si="1"/>
        <v>4.8115441641157553E-2</v>
      </c>
      <c r="W28" s="13">
        <f t="shared" si="1"/>
        <v>0</v>
      </c>
      <c r="X28" s="13">
        <f t="shared" si="1"/>
        <v>7.9716105466123843E-2</v>
      </c>
      <c r="Y28" s="13">
        <f t="shared" si="1"/>
        <v>1.5078684324316693E-3</v>
      </c>
      <c r="Z28" s="13">
        <f t="shared" si="1"/>
        <v>9.5205814969625963E-3</v>
      </c>
      <c r="AA28" s="13">
        <f t="shared" si="1"/>
        <v>7.9857216148303295E-2</v>
      </c>
    </row>
    <row r="29" spans="1:27" x14ac:dyDescent="0.55000000000000004">
      <c r="A29" s="12">
        <v>2036</v>
      </c>
      <c r="B29" s="13">
        <f t="shared" si="2"/>
        <v>0.31159925910172281</v>
      </c>
      <c r="C29" s="13">
        <f t="shared" si="2"/>
        <v>0</v>
      </c>
      <c r="D29" s="13">
        <f t="shared" si="0"/>
        <v>3.09977136709709E-2</v>
      </c>
      <c r="E29" s="13">
        <f t="shared" si="0"/>
        <v>0</v>
      </c>
      <c r="F29" s="13">
        <f t="shared" si="0"/>
        <v>0.39903922440193423</v>
      </c>
      <c r="G29" s="13">
        <f t="shared" si="0"/>
        <v>0</v>
      </c>
      <c r="H29" s="13">
        <f t="shared" si="0"/>
        <v>3.9561070519391464E-2</v>
      </c>
      <c r="I29" s="13">
        <f t="shared" si="0"/>
        <v>4.8241078865080333E-2</v>
      </c>
      <c r="J29" s="13">
        <f t="shared" si="0"/>
        <v>0</v>
      </c>
      <c r="K29" s="13">
        <f t="shared" si="0"/>
        <v>7.9735031768382258E-2</v>
      </c>
      <c r="L29" s="13">
        <f t="shared" si="0"/>
        <v>1.4073438702695562E-3</v>
      </c>
      <c r="M29" s="13">
        <f t="shared" si="0"/>
        <v>9.5525427304984228E-3</v>
      </c>
      <c r="N29" s="23">
        <f t="shared" si="0"/>
        <v>7.9866735071749739E-2</v>
      </c>
      <c r="O29" s="13">
        <f t="shared" si="0"/>
        <v>0.31159925910172281</v>
      </c>
      <c r="P29" s="13">
        <f t="shared" si="0"/>
        <v>0</v>
      </c>
      <c r="Q29" s="13">
        <f t="shared" si="1"/>
        <v>3.09977136709709E-2</v>
      </c>
      <c r="R29" s="13">
        <f t="shared" si="1"/>
        <v>0</v>
      </c>
      <c r="S29" s="13">
        <f t="shared" si="1"/>
        <v>0.39903922440193423</v>
      </c>
      <c r="T29" s="13">
        <f t="shared" si="1"/>
        <v>0</v>
      </c>
      <c r="U29" s="13">
        <f t="shared" si="1"/>
        <v>3.9561070519391464E-2</v>
      </c>
      <c r="V29" s="13">
        <f t="shared" si="1"/>
        <v>4.8241078865080333E-2</v>
      </c>
      <c r="W29" s="13">
        <f t="shared" si="1"/>
        <v>0</v>
      </c>
      <c r="X29" s="13">
        <f t="shared" si="1"/>
        <v>7.9735031768382258E-2</v>
      </c>
      <c r="Y29" s="13">
        <f t="shared" si="1"/>
        <v>1.4073438702695562E-3</v>
      </c>
      <c r="Z29" s="13">
        <f t="shared" si="1"/>
        <v>9.5525427304984228E-3</v>
      </c>
      <c r="AA29" s="13">
        <f t="shared" si="1"/>
        <v>7.9866735071749739E-2</v>
      </c>
    </row>
    <row r="30" spans="1:27" x14ac:dyDescent="0.55000000000000004">
      <c r="A30" s="12">
        <v>2037</v>
      </c>
      <c r="B30" s="13">
        <f t="shared" si="2"/>
        <v>0.31148502630874264</v>
      </c>
      <c r="C30" s="13">
        <f t="shared" si="2"/>
        <v>0</v>
      </c>
      <c r="D30" s="13">
        <f t="shared" si="2"/>
        <v>3.0926448408758689E-2</v>
      </c>
      <c r="E30" s="13">
        <f t="shared" si="2"/>
        <v>0</v>
      </c>
      <c r="F30" s="13">
        <f t="shared" si="2"/>
        <v>0.39910785123036752</v>
      </c>
      <c r="G30" s="13">
        <f t="shared" si="2"/>
        <v>0</v>
      </c>
      <c r="H30" s="13">
        <f t="shared" si="2"/>
        <v>3.9592422625149212E-2</v>
      </c>
      <c r="I30" s="13">
        <f t="shared" si="2"/>
        <v>4.836671608900317E-2</v>
      </c>
      <c r="J30" s="13">
        <f t="shared" si="2"/>
        <v>0</v>
      </c>
      <c r="K30" s="13">
        <f t="shared" si="2"/>
        <v>7.975395807064066E-2</v>
      </c>
      <c r="L30" s="13">
        <f t="shared" si="2"/>
        <v>1.3068193081074431E-3</v>
      </c>
      <c r="M30" s="13">
        <f t="shared" si="2"/>
        <v>9.5845039640342494E-3</v>
      </c>
      <c r="N30" s="23">
        <f t="shared" si="2"/>
        <v>7.9876253995196184E-2</v>
      </c>
      <c r="O30" s="13">
        <f t="shared" si="2"/>
        <v>0.31148502630874264</v>
      </c>
      <c r="P30" s="13">
        <f t="shared" si="2"/>
        <v>0</v>
      </c>
      <c r="Q30" s="13">
        <f t="shared" si="2"/>
        <v>3.0926448408758689E-2</v>
      </c>
      <c r="R30" s="13">
        <f t="shared" ref="Q30:AA43" si="3">_xlfn.FORECAST.LINEAR($A30,R$45:R$46,$A$45:$A$46)</f>
        <v>0</v>
      </c>
      <c r="S30" s="13">
        <f t="shared" si="3"/>
        <v>0.39910785123036752</v>
      </c>
      <c r="T30" s="13">
        <f t="shared" si="3"/>
        <v>0</v>
      </c>
      <c r="U30" s="13">
        <f t="shared" si="3"/>
        <v>3.9592422625149212E-2</v>
      </c>
      <c r="V30" s="13">
        <f t="shared" si="3"/>
        <v>4.836671608900317E-2</v>
      </c>
      <c r="W30" s="13">
        <f t="shared" si="3"/>
        <v>0</v>
      </c>
      <c r="X30" s="13">
        <f t="shared" si="3"/>
        <v>7.975395807064066E-2</v>
      </c>
      <c r="Y30" s="13">
        <f t="shared" si="3"/>
        <v>1.3068193081074431E-3</v>
      </c>
      <c r="Z30" s="13">
        <f t="shared" si="3"/>
        <v>9.5845039640342494E-3</v>
      </c>
      <c r="AA30" s="13">
        <f t="shared" si="3"/>
        <v>7.9876253995196184E-2</v>
      </c>
    </row>
    <row r="31" spans="1:27" x14ac:dyDescent="0.55000000000000004">
      <c r="A31" s="12">
        <v>2038</v>
      </c>
      <c r="B31" s="13">
        <f t="shared" si="2"/>
        <v>0.31137079351576241</v>
      </c>
      <c r="C31" s="13">
        <f t="shared" si="2"/>
        <v>0</v>
      </c>
      <c r="D31" s="13">
        <f t="shared" si="2"/>
        <v>3.0855183146546478E-2</v>
      </c>
      <c r="E31" s="13">
        <f t="shared" si="2"/>
        <v>0</v>
      </c>
      <c r="F31" s="13">
        <f t="shared" si="2"/>
        <v>0.39917647805880074</v>
      </c>
      <c r="G31" s="13">
        <f t="shared" si="2"/>
        <v>0</v>
      </c>
      <c r="H31" s="13">
        <f t="shared" si="2"/>
        <v>3.962377473090696E-2</v>
      </c>
      <c r="I31" s="13">
        <f t="shared" si="2"/>
        <v>4.8492353312926006E-2</v>
      </c>
      <c r="J31" s="13">
        <f t="shared" si="2"/>
        <v>0</v>
      </c>
      <c r="K31" s="13">
        <f t="shared" si="2"/>
        <v>7.9772884372899061E-2</v>
      </c>
      <c r="L31" s="13">
        <f t="shared" si="2"/>
        <v>1.2062947459453299E-3</v>
      </c>
      <c r="M31" s="13">
        <f t="shared" si="2"/>
        <v>9.616465197570076E-3</v>
      </c>
      <c r="N31" s="23">
        <f t="shared" si="2"/>
        <v>7.9885772918642628E-2</v>
      </c>
      <c r="O31" s="13">
        <f t="shared" si="2"/>
        <v>0.31137079351576241</v>
      </c>
      <c r="P31" s="13">
        <f t="shared" si="2"/>
        <v>0</v>
      </c>
      <c r="Q31" s="13">
        <f t="shared" si="3"/>
        <v>3.0855183146546478E-2</v>
      </c>
      <c r="R31" s="13">
        <f t="shared" si="3"/>
        <v>0</v>
      </c>
      <c r="S31" s="13">
        <f t="shared" si="3"/>
        <v>0.39917647805880074</v>
      </c>
      <c r="T31" s="13">
        <f t="shared" si="3"/>
        <v>0</v>
      </c>
      <c r="U31" s="13">
        <f t="shared" si="3"/>
        <v>3.962377473090696E-2</v>
      </c>
      <c r="V31" s="13">
        <f t="shared" si="3"/>
        <v>4.8492353312926006E-2</v>
      </c>
      <c r="W31" s="13">
        <f t="shared" si="3"/>
        <v>0</v>
      </c>
      <c r="X31" s="13">
        <f t="shared" si="3"/>
        <v>7.9772884372899061E-2</v>
      </c>
      <c r="Y31" s="13">
        <f t="shared" si="3"/>
        <v>1.2062947459453299E-3</v>
      </c>
      <c r="Z31" s="13">
        <f t="shared" si="3"/>
        <v>9.616465197570076E-3</v>
      </c>
      <c r="AA31" s="13">
        <f t="shared" si="3"/>
        <v>7.9885772918642628E-2</v>
      </c>
    </row>
    <row r="32" spans="1:27" x14ac:dyDescent="0.55000000000000004">
      <c r="A32" s="12">
        <v>2039</v>
      </c>
      <c r="B32" s="13">
        <f t="shared" si="2"/>
        <v>0.31125656072278218</v>
      </c>
      <c r="C32" s="13">
        <f t="shared" si="2"/>
        <v>0</v>
      </c>
      <c r="D32" s="13">
        <f t="shared" si="2"/>
        <v>3.0783917884334294E-2</v>
      </c>
      <c r="E32" s="13">
        <f t="shared" si="2"/>
        <v>0</v>
      </c>
      <c r="F32" s="13">
        <f t="shared" si="2"/>
        <v>0.39924510488723408</v>
      </c>
      <c r="G32" s="13">
        <f t="shared" si="2"/>
        <v>0</v>
      </c>
      <c r="H32" s="13">
        <f t="shared" si="2"/>
        <v>3.9655126836664722E-2</v>
      </c>
      <c r="I32" s="13">
        <f t="shared" si="2"/>
        <v>4.8617990536848843E-2</v>
      </c>
      <c r="J32" s="13">
        <f t="shared" si="2"/>
        <v>0</v>
      </c>
      <c r="K32" s="13">
        <f t="shared" si="2"/>
        <v>7.9791810675157476E-2</v>
      </c>
      <c r="L32" s="13">
        <f t="shared" si="2"/>
        <v>1.1057701837832168E-3</v>
      </c>
      <c r="M32" s="13">
        <f t="shared" si="2"/>
        <v>9.6484264311059026E-3</v>
      </c>
      <c r="N32" s="23">
        <f t="shared" si="2"/>
        <v>7.9895291842089086E-2</v>
      </c>
      <c r="O32" s="13">
        <f t="shared" si="2"/>
        <v>0.31125656072278218</v>
      </c>
      <c r="P32" s="13">
        <f t="shared" si="2"/>
        <v>0</v>
      </c>
      <c r="Q32" s="13">
        <f t="shared" si="3"/>
        <v>3.0783917884334294E-2</v>
      </c>
      <c r="R32" s="13">
        <f t="shared" si="3"/>
        <v>0</v>
      </c>
      <c r="S32" s="13">
        <f t="shared" si="3"/>
        <v>0.39924510488723408</v>
      </c>
      <c r="T32" s="13">
        <f t="shared" si="3"/>
        <v>0</v>
      </c>
      <c r="U32" s="13">
        <f t="shared" si="3"/>
        <v>3.9655126836664722E-2</v>
      </c>
      <c r="V32" s="13">
        <f t="shared" si="3"/>
        <v>4.8617990536848843E-2</v>
      </c>
      <c r="W32" s="13">
        <f t="shared" si="3"/>
        <v>0</v>
      </c>
      <c r="X32" s="13">
        <f t="shared" si="3"/>
        <v>7.9791810675157476E-2</v>
      </c>
      <c r="Y32" s="13">
        <f t="shared" si="3"/>
        <v>1.1057701837832168E-3</v>
      </c>
      <c r="Z32" s="13">
        <f t="shared" si="3"/>
        <v>9.6484264311059026E-3</v>
      </c>
      <c r="AA32" s="13">
        <f t="shared" si="3"/>
        <v>7.9895291842089086E-2</v>
      </c>
    </row>
    <row r="33" spans="1:27" x14ac:dyDescent="0.55000000000000004">
      <c r="A33" s="12">
        <v>2040</v>
      </c>
      <c r="B33" s="13">
        <f t="shared" si="2"/>
        <v>0.31114232792980201</v>
      </c>
      <c r="C33" s="13">
        <f t="shared" si="2"/>
        <v>0</v>
      </c>
      <c r="D33" s="13">
        <f t="shared" si="2"/>
        <v>3.0712652622122083E-2</v>
      </c>
      <c r="E33" s="13">
        <f t="shared" si="2"/>
        <v>0</v>
      </c>
      <c r="F33" s="13">
        <f t="shared" si="2"/>
        <v>0.39931373171566731</v>
      </c>
      <c r="G33" s="13">
        <f t="shared" si="2"/>
        <v>0</v>
      </c>
      <c r="H33" s="13">
        <f t="shared" si="2"/>
        <v>3.9686478942422471E-2</v>
      </c>
      <c r="I33" s="13">
        <f t="shared" si="2"/>
        <v>4.8743627760771679E-2</v>
      </c>
      <c r="J33" s="13">
        <f t="shared" si="2"/>
        <v>0</v>
      </c>
      <c r="K33" s="13">
        <f t="shared" si="2"/>
        <v>7.9810736977415891E-2</v>
      </c>
      <c r="L33" s="13">
        <f t="shared" si="2"/>
        <v>1.0052456216211036E-3</v>
      </c>
      <c r="M33" s="13">
        <f t="shared" si="2"/>
        <v>9.6803876646417292E-3</v>
      </c>
      <c r="N33" s="23">
        <f t="shared" si="2"/>
        <v>7.9904810765535531E-2</v>
      </c>
      <c r="O33" s="13">
        <f t="shared" si="2"/>
        <v>0.31114232792980201</v>
      </c>
      <c r="P33" s="13">
        <f t="shared" si="2"/>
        <v>0</v>
      </c>
      <c r="Q33" s="13">
        <f t="shared" si="3"/>
        <v>3.0712652622122083E-2</v>
      </c>
      <c r="R33" s="13">
        <f t="shared" si="3"/>
        <v>0</v>
      </c>
      <c r="S33" s="13">
        <f t="shared" si="3"/>
        <v>0.39931373171566731</v>
      </c>
      <c r="T33" s="13">
        <f t="shared" si="3"/>
        <v>0</v>
      </c>
      <c r="U33" s="13">
        <f t="shared" si="3"/>
        <v>3.9686478942422471E-2</v>
      </c>
      <c r="V33" s="13">
        <f t="shared" si="3"/>
        <v>4.8743627760771679E-2</v>
      </c>
      <c r="W33" s="13">
        <f t="shared" si="3"/>
        <v>0</v>
      </c>
      <c r="X33" s="13">
        <f t="shared" si="3"/>
        <v>7.9810736977415891E-2</v>
      </c>
      <c r="Y33" s="13">
        <f t="shared" si="3"/>
        <v>1.0052456216211036E-3</v>
      </c>
      <c r="Z33" s="13">
        <f t="shared" si="3"/>
        <v>9.6803876646417292E-3</v>
      </c>
      <c r="AA33" s="13">
        <f t="shared" si="3"/>
        <v>7.9904810765535531E-2</v>
      </c>
    </row>
    <row r="34" spans="1:27" x14ac:dyDescent="0.55000000000000004">
      <c r="A34" s="12">
        <v>2041</v>
      </c>
      <c r="B34" s="13">
        <f t="shared" si="2"/>
        <v>0.31102809513682184</v>
      </c>
      <c r="C34" s="13">
        <f t="shared" si="2"/>
        <v>0</v>
      </c>
      <c r="D34" s="13">
        <f t="shared" si="2"/>
        <v>3.0641387359909872E-2</v>
      </c>
      <c r="E34" s="13">
        <f t="shared" si="2"/>
        <v>0</v>
      </c>
      <c r="F34" s="13">
        <f t="shared" si="2"/>
        <v>0.39938235854410059</v>
      </c>
      <c r="G34" s="13">
        <f t="shared" si="2"/>
        <v>0</v>
      </c>
      <c r="H34" s="13">
        <f t="shared" si="2"/>
        <v>3.9717831048180219E-2</v>
      </c>
      <c r="I34" s="13">
        <f t="shared" si="2"/>
        <v>4.8869264984694516E-2</v>
      </c>
      <c r="J34" s="13">
        <f t="shared" si="2"/>
        <v>0</v>
      </c>
      <c r="K34" s="13">
        <f t="shared" si="2"/>
        <v>7.9829663279674307E-2</v>
      </c>
      <c r="L34" s="13">
        <f t="shared" si="2"/>
        <v>9.0472105945901826E-4</v>
      </c>
      <c r="M34" s="13">
        <f t="shared" si="2"/>
        <v>9.7123488981775558E-3</v>
      </c>
      <c r="N34" s="23">
        <f t="shared" si="2"/>
        <v>7.9914329688981975E-2</v>
      </c>
      <c r="O34" s="13">
        <f t="shared" si="2"/>
        <v>0.31102809513682184</v>
      </c>
      <c r="P34" s="13">
        <f t="shared" si="2"/>
        <v>0</v>
      </c>
      <c r="Q34" s="13">
        <f t="shared" si="3"/>
        <v>3.0641387359909872E-2</v>
      </c>
      <c r="R34" s="13">
        <f t="shared" si="3"/>
        <v>0</v>
      </c>
      <c r="S34" s="13">
        <f t="shared" si="3"/>
        <v>0.39938235854410059</v>
      </c>
      <c r="T34" s="13">
        <f t="shared" si="3"/>
        <v>0</v>
      </c>
      <c r="U34" s="13">
        <f t="shared" si="3"/>
        <v>3.9717831048180219E-2</v>
      </c>
      <c r="V34" s="13">
        <f t="shared" si="3"/>
        <v>4.8869264984694516E-2</v>
      </c>
      <c r="W34" s="13">
        <f t="shared" si="3"/>
        <v>0</v>
      </c>
      <c r="X34" s="13">
        <f t="shared" si="3"/>
        <v>7.9829663279674307E-2</v>
      </c>
      <c r="Y34" s="13">
        <f t="shared" si="3"/>
        <v>9.0472105945901826E-4</v>
      </c>
      <c r="Z34" s="13">
        <f t="shared" si="3"/>
        <v>9.7123488981775558E-3</v>
      </c>
      <c r="AA34" s="13">
        <f t="shared" si="3"/>
        <v>7.9914329688981975E-2</v>
      </c>
    </row>
    <row r="35" spans="1:27" x14ac:dyDescent="0.55000000000000004">
      <c r="A35" s="12">
        <v>2042</v>
      </c>
      <c r="B35" s="13">
        <f t="shared" si="2"/>
        <v>0.31091386234384166</v>
      </c>
      <c r="C35" s="13">
        <f t="shared" si="2"/>
        <v>0</v>
      </c>
      <c r="D35" s="13">
        <f t="shared" si="2"/>
        <v>3.0570122097697661E-2</v>
      </c>
      <c r="E35" s="13">
        <f t="shared" si="2"/>
        <v>0</v>
      </c>
      <c r="F35" s="13">
        <f t="shared" si="2"/>
        <v>0.39945098537253387</v>
      </c>
      <c r="G35" s="13">
        <f t="shared" si="2"/>
        <v>0</v>
      </c>
      <c r="H35" s="13">
        <f t="shared" si="2"/>
        <v>3.9749183153937981E-2</v>
      </c>
      <c r="I35" s="13">
        <f t="shared" si="2"/>
        <v>4.8994902208617352E-2</v>
      </c>
      <c r="J35" s="13">
        <f t="shared" si="2"/>
        <v>0</v>
      </c>
      <c r="K35" s="13">
        <f t="shared" si="2"/>
        <v>7.9848589581932708E-2</v>
      </c>
      <c r="L35" s="13">
        <f t="shared" si="2"/>
        <v>8.0419649729690512E-4</v>
      </c>
      <c r="M35" s="13">
        <f t="shared" si="2"/>
        <v>9.7443101317133823E-3</v>
      </c>
      <c r="N35" s="23">
        <f t="shared" si="2"/>
        <v>7.9923848612428419E-2</v>
      </c>
      <c r="O35" s="13">
        <f t="shared" si="2"/>
        <v>0.31091386234384166</v>
      </c>
      <c r="P35" s="13">
        <f t="shared" si="2"/>
        <v>0</v>
      </c>
      <c r="Q35" s="13">
        <f t="shared" si="3"/>
        <v>3.0570122097697661E-2</v>
      </c>
      <c r="R35" s="13">
        <f t="shared" si="3"/>
        <v>0</v>
      </c>
      <c r="S35" s="13">
        <f t="shared" si="3"/>
        <v>0.39945098537253387</v>
      </c>
      <c r="T35" s="13">
        <f t="shared" si="3"/>
        <v>0</v>
      </c>
      <c r="U35" s="13">
        <f t="shared" si="3"/>
        <v>3.9749183153937981E-2</v>
      </c>
      <c r="V35" s="13">
        <f t="shared" si="3"/>
        <v>4.8994902208617352E-2</v>
      </c>
      <c r="W35" s="13">
        <f t="shared" si="3"/>
        <v>0</v>
      </c>
      <c r="X35" s="13">
        <f t="shared" si="3"/>
        <v>7.9848589581932708E-2</v>
      </c>
      <c r="Y35" s="13">
        <f t="shared" si="3"/>
        <v>8.0419649729690512E-4</v>
      </c>
      <c r="Z35" s="13">
        <f t="shared" si="3"/>
        <v>9.7443101317133823E-3</v>
      </c>
      <c r="AA35" s="13">
        <f t="shared" si="3"/>
        <v>7.9923848612428419E-2</v>
      </c>
    </row>
    <row r="36" spans="1:27" x14ac:dyDescent="0.55000000000000004">
      <c r="A36" s="12">
        <v>2043</v>
      </c>
      <c r="B36" s="13">
        <f t="shared" si="2"/>
        <v>0.31079962955086143</v>
      </c>
      <c r="C36" s="13">
        <f t="shared" si="2"/>
        <v>0</v>
      </c>
      <c r="D36" s="13">
        <f t="shared" si="2"/>
        <v>3.0498856835485449E-2</v>
      </c>
      <c r="E36" s="13">
        <f t="shared" si="2"/>
        <v>0</v>
      </c>
      <c r="F36" s="13">
        <f t="shared" si="2"/>
        <v>0.3995196122009671</v>
      </c>
      <c r="G36" s="13">
        <f t="shared" si="2"/>
        <v>0</v>
      </c>
      <c r="H36" s="13">
        <f t="shared" si="2"/>
        <v>3.9780535259695729E-2</v>
      </c>
      <c r="I36" s="13">
        <f t="shared" si="2"/>
        <v>4.9120539432540189E-2</v>
      </c>
      <c r="J36" s="13">
        <f t="shared" si="2"/>
        <v>0</v>
      </c>
      <c r="K36" s="13">
        <f t="shared" si="2"/>
        <v>7.9867515884191123E-2</v>
      </c>
      <c r="L36" s="13">
        <f t="shared" si="2"/>
        <v>7.0367193513479198E-4</v>
      </c>
      <c r="M36" s="13">
        <f t="shared" si="2"/>
        <v>9.7762713652492089E-3</v>
      </c>
      <c r="N36" s="23">
        <f t="shared" si="2"/>
        <v>7.9933367535874877E-2</v>
      </c>
      <c r="O36" s="13">
        <f t="shared" si="2"/>
        <v>0.31079962955086143</v>
      </c>
      <c r="P36" s="13">
        <f t="shared" si="2"/>
        <v>0</v>
      </c>
      <c r="Q36" s="13">
        <f t="shared" si="3"/>
        <v>3.0498856835485449E-2</v>
      </c>
      <c r="R36" s="13">
        <f t="shared" si="3"/>
        <v>0</v>
      </c>
      <c r="S36" s="13">
        <f t="shared" si="3"/>
        <v>0.3995196122009671</v>
      </c>
      <c r="T36" s="13">
        <f t="shared" si="3"/>
        <v>0</v>
      </c>
      <c r="U36" s="13">
        <f t="shared" si="3"/>
        <v>3.9780535259695729E-2</v>
      </c>
      <c r="V36" s="13">
        <f t="shared" si="3"/>
        <v>4.9120539432540189E-2</v>
      </c>
      <c r="W36" s="13">
        <f t="shared" si="3"/>
        <v>0</v>
      </c>
      <c r="X36" s="13">
        <f t="shared" si="3"/>
        <v>7.9867515884191123E-2</v>
      </c>
      <c r="Y36" s="13">
        <f t="shared" si="3"/>
        <v>7.0367193513479198E-4</v>
      </c>
      <c r="Z36" s="13">
        <f t="shared" si="3"/>
        <v>9.7762713652492089E-3</v>
      </c>
      <c r="AA36" s="13">
        <f t="shared" si="3"/>
        <v>7.9933367535874877E-2</v>
      </c>
    </row>
    <row r="37" spans="1:27" x14ac:dyDescent="0.55000000000000004">
      <c r="A37" s="12">
        <v>2044</v>
      </c>
      <c r="B37" s="13">
        <f t="shared" si="2"/>
        <v>0.3106853967578812</v>
      </c>
      <c r="C37" s="13">
        <f t="shared" si="2"/>
        <v>0</v>
      </c>
      <c r="D37" s="13">
        <f t="shared" si="2"/>
        <v>3.0427591573273238E-2</v>
      </c>
      <c r="E37" s="13">
        <f t="shared" si="2"/>
        <v>0</v>
      </c>
      <c r="F37" s="13">
        <f t="shared" si="2"/>
        <v>0.39958823902940038</v>
      </c>
      <c r="G37" s="13">
        <f t="shared" si="2"/>
        <v>0</v>
      </c>
      <c r="H37" s="13">
        <f t="shared" si="2"/>
        <v>3.9811887365453491E-2</v>
      </c>
      <c r="I37" s="13">
        <f t="shared" si="2"/>
        <v>4.924617665646297E-2</v>
      </c>
      <c r="J37" s="13">
        <f t="shared" si="2"/>
        <v>0</v>
      </c>
      <c r="K37" s="13">
        <f t="shared" si="2"/>
        <v>7.9886442186449524E-2</v>
      </c>
      <c r="L37" s="13">
        <f t="shared" si="2"/>
        <v>6.0314737297267884E-4</v>
      </c>
      <c r="M37" s="13">
        <f t="shared" si="2"/>
        <v>9.8082325987850355E-3</v>
      </c>
      <c r="N37" s="23">
        <f t="shared" si="2"/>
        <v>7.9942886459321322E-2</v>
      </c>
      <c r="O37" s="13">
        <f t="shared" si="2"/>
        <v>0.3106853967578812</v>
      </c>
      <c r="P37" s="13">
        <f t="shared" si="2"/>
        <v>0</v>
      </c>
      <c r="Q37" s="13">
        <f t="shared" si="3"/>
        <v>3.0427591573273238E-2</v>
      </c>
      <c r="R37" s="13">
        <f t="shared" si="3"/>
        <v>0</v>
      </c>
      <c r="S37" s="13">
        <f t="shared" si="3"/>
        <v>0.39958823902940038</v>
      </c>
      <c r="T37" s="13">
        <f t="shared" si="3"/>
        <v>0</v>
      </c>
      <c r="U37" s="13">
        <f t="shared" si="3"/>
        <v>3.9811887365453491E-2</v>
      </c>
      <c r="V37" s="13">
        <f t="shared" si="3"/>
        <v>4.924617665646297E-2</v>
      </c>
      <c r="W37" s="13">
        <f t="shared" si="3"/>
        <v>0</v>
      </c>
      <c r="X37" s="13">
        <f t="shared" si="3"/>
        <v>7.9886442186449524E-2</v>
      </c>
      <c r="Y37" s="13">
        <f t="shared" si="3"/>
        <v>6.0314737297267884E-4</v>
      </c>
      <c r="Z37" s="13">
        <f t="shared" si="3"/>
        <v>9.8082325987850355E-3</v>
      </c>
      <c r="AA37" s="13">
        <f t="shared" si="3"/>
        <v>7.9942886459321322E-2</v>
      </c>
    </row>
    <row r="38" spans="1:27" x14ac:dyDescent="0.55000000000000004">
      <c r="A38" s="12">
        <v>2045</v>
      </c>
      <c r="B38" s="13">
        <f t="shared" si="2"/>
        <v>0.31057116396490103</v>
      </c>
      <c r="C38" s="13">
        <f t="shared" si="2"/>
        <v>0</v>
      </c>
      <c r="D38" s="13">
        <f t="shared" si="2"/>
        <v>3.0356326311061055E-2</v>
      </c>
      <c r="E38" s="13">
        <f t="shared" si="2"/>
        <v>0</v>
      </c>
      <c r="F38" s="13">
        <f t="shared" si="2"/>
        <v>0.39965686585783367</v>
      </c>
      <c r="G38" s="13">
        <f t="shared" si="2"/>
        <v>0</v>
      </c>
      <c r="H38" s="13">
        <f t="shared" si="2"/>
        <v>3.9843239471211239E-2</v>
      </c>
      <c r="I38" s="13">
        <f t="shared" si="2"/>
        <v>4.9371813880385806E-2</v>
      </c>
      <c r="J38" s="13">
        <f t="shared" si="2"/>
        <v>0</v>
      </c>
      <c r="K38" s="13">
        <f t="shared" si="2"/>
        <v>7.990536848870794E-2</v>
      </c>
      <c r="L38" s="13">
        <f t="shared" si="2"/>
        <v>5.026228108105657E-4</v>
      </c>
      <c r="M38" s="13">
        <f t="shared" si="2"/>
        <v>9.8401938323208621E-3</v>
      </c>
      <c r="N38" s="23">
        <f t="shared" si="2"/>
        <v>7.9952405382767766E-2</v>
      </c>
      <c r="O38" s="13">
        <f t="shared" si="2"/>
        <v>0.31057116396490103</v>
      </c>
      <c r="P38" s="13">
        <f t="shared" si="2"/>
        <v>0</v>
      </c>
      <c r="Q38" s="13">
        <f t="shared" si="3"/>
        <v>3.0356326311061055E-2</v>
      </c>
      <c r="R38" s="13">
        <f t="shared" si="3"/>
        <v>0</v>
      </c>
      <c r="S38" s="13">
        <f t="shared" si="3"/>
        <v>0.39965686585783367</v>
      </c>
      <c r="T38" s="13">
        <f t="shared" si="3"/>
        <v>0</v>
      </c>
      <c r="U38" s="13">
        <f t="shared" si="3"/>
        <v>3.9843239471211239E-2</v>
      </c>
      <c r="V38" s="13">
        <f t="shared" si="3"/>
        <v>4.9371813880385806E-2</v>
      </c>
      <c r="W38" s="13">
        <f t="shared" si="3"/>
        <v>0</v>
      </c>
      <c r="X38" s="13">
        <f t="shared" si="3"/>
        <v>7.990536848870794E-2</v>
      </c>
      <c r="Y38" s="13">
        <f t="shared" si="3"/>
        <v>5.026228108105657E-4</v>
      </c>
      <c r="Z38" s="13">
        <f t="shared" si="3"/>
        <v>9.8401938323208621E-3</v>
      </c>
      <c r="AA38" s="13">
        <f t="shared" si="3"/>
        <v>7.9952405382767766E-2</v>
      </c>
    </row>
    <row r="39" spans="1:27" x14ac:dyDescent="0.55000000000000004">
      <c r="A39" s="12">
        <v>2046</v>
      </c>
      <c r="B39" s="13">
        <f t="shared" si="2"/>
        <v>0.31045693117192086</v>
      </c>
      <c r="C39" s="13">
        <f t="shared" si="2"/>
        <v>0</v>
      </c>
      <c r="D39" s="13">
        <f t="shared" si="2"/>
        <v>3.0285061048848844E-2</v>
      </c>
      <c r="E39" s="13">
        <f t="shared" si="2"/>
        <v>0</v>
      </c>
      <c r="F39" s="13">
        <f t="shared" si="2"/>
        <v>0.39972549268626689</v>
      </c>
      <c r="G39" s="13">
        <f t="shared" si="2"/>
        <v>0</v>
      </c>
      <c r="H39" s="13">
        <f t="shared" si="2"/>
        <v>3.9874591576968987E-2</v>
      </c>
      <c r="I39" s="13">
        <f t="shared" si="2"/>
        <v>4.9497451104308643E-2</v>
      </c>
      <c r="J39" s="13">
        <f t="shared" si="2"/>
        <v>0</v>
      </c>
      <c r="K39" s="13">
        <f t="shared" si="2"/>
        <v>7.9924294790966355E-2</v>
      </c>
      <c r="L39" s="13">
        <f t="shared" si="2"/>
        <v>4.0209824864845256E-4</v>
      </c>
      <c r="M39" s="13">
        <f t="shared" si="2"/>
        <v>9.8721550658566887E-3</v>
      </c>
      <c r="N39" s="23">
        <f t="shared" si="2"/>
        <v>7.996192430621421E-2</v>
      </c>
      <c r="O39" s="13">
        <f t="shared" si="2"/>
        <v>0.31045693117192086</v>
      </c>
      <c r="P39" s="13">
        <f t="shared" si="2"/>
        <v>0</v>
      </c>
      <c r="Q39" s="13">
        <f t="shared" si="3"/>
        <v>3.0285061048848844E-2</v>
      </c>
      <c r="R39" s="13">
        <f t="shared" si="3"/>
        <v>0</v>
      </c>
      <c r="S39" s="13">
        <f t="shared" si="3"/>
        <v>0.39972549268626689</v>
      </c>
      <c r="T39" s="13">
        <f t="shared" si="3"/>
        <v>0</v>
      </c>
      <c r="U39" s="13">
        <f t="shared" si="3"/>
        <v>3.9874591576968987E-2</v>
      </c>
      <c r="V39" s="13">
        <f t="shared" si="3"/>
        <v>4.9497451104308643E-2</v>
      </c>
      <c r="W39" s="13">
        <f t="shared" si="3"/>
        <v>0</v>
      </c>
      <c r="X39" s="13">
        <f t="shared" si="3"/>
        <v>7.9924294790966355E-2</v>
      </c>
      <c r="Y39" s="13">
        <f t="shared" si="3"/>
        <v>4.0209824864845256E-4</v>
      </c>
      <c r="Z39" s="13">
        <f t="shared" si="3"/>
        <v>9.8721550658566887E-3</v>
      </c>
      <c r="AA39" s="13">
        <f t="shared" si="3"/>
        <v>7.996192430621421E-2</v>
      </c>
    </row>
    <row r="40" spans="1:27" x14ac:dyDescent="0.55000000000000004">
      <c r="A40" s="12">
        <v>2047</v>
      </c>
      <c r="B40" s="13">
        <f t="shared" si="2"/>
        <v>0.31034269837894063</v>
      </c>
      <c r="C40" s="13">
        <f t="shared" si="2"/>
        <v>0</v>
      </c>
      <c r="D40" s="13">
        <f t="shared" si="2"/>
        <v>3.0213795786636632E-2</v>
      </c>
      <c r="E40" s="13">
        <f t="shared" si="2"/>
        <v>0</v>
      </c>
      <c r="F40" s="13">
        <f t="shared" si="2"/>
        <v>0.39979411951470023</v>
      </c>
      <c r="G40" s="13">
        <f t="shared" si="2"/>
        <v>0</v>
      </c>
      <c r="H40" s="13">
        <f t="shared" si="2"/>
        <v>3.9905943682726749E-2</v>
      </c>
      <c r="I40" s="13">
        <f t="shared" si="2"/>
        <v>4.9623088328231479E-2</v>
      </c>
      <c r="J40" s="13">
        <f t="shared" si="2"/>
        <v>0</v>
      </c>
      <c r="K40" s="13">
        <f t="shared" si="2"/>
        <v>7.994322109322477E-2</v>
      </c>
      <c r="L40" s="13">
        <f t="shared" si="2"/>
        <v>3.0157368648633942E-4</v>
      </c>
      <c r="M40" s="13">
        <f t="shared" si="2"/>
        <v>9.9041162993925153E-3</v>
      </c>
      <c r="N40" s="23">
        <f t="shared" si="2"/>
        <v>7.9971443229660655E-2</v>
      </c>
      <c r="O40" s="13">
        <f t="shared" si="2"/>
        <v>0.31034269837894063</v>
      </c>
      <c r="P40" s="13">
        <f t="shared" si="2"/>
        <v>0</v>
      </c>
      <c r="Q40" s="13">
        <f t="shared" si="3"/>
        <v>3.0213795786636632E-2</v>
      </c>
      <c r="R40" s="13">
        <f t="shared" si="3"/>
        <v>0</v>
      </c>
      <c r="S40" s="13">
        <f t="shared" si="3"/>
        <v>0.39979411951470023</v>
      </c>
      <c r="T40" s="13">
        <f t="shared" si="3"/>
        <v>0</v>
      </c>
      <c r="U40" s="13">
        <f t="shared" si="3"/>
        <v>3.9905943682726749E-2</v>
      </c>
      <c r="V40" s="13">
        <f t="shared" si="3"/>
        <v>4.9623088328231479E-2</v>
      </c>
      <c r="W40" s="13">
        <f t="shared" si="3"/>
        <v>0</v>
      </c>
      <c r="X40" s="13">
        <f t="shared" si="3"/>
        <v>7.994322109322477E-2</v>
      </c>
      <c r="Y40" s="13">
        <f t="shared" si="3"/>
        <v>3.0157368648633942E-4</v>
      </c>
      <c r="Z40" s="13">
        <f t="shared" si="3"/>
        <v>9.9041162993925153E-3</v>
      </c>
      <c r="AA40" s="13">
        <f t="shared" si="3"/>
        <v>7.9971443229660655E-2</v>
      </c>
    </row>
    <row r="41" spans="1:27" x14ac:dyDescent="0.55000000000000004">
      <c r="A41" s="12">
        <v>2048</v>
      </c>
      <c r="B41" s="13">
        <f t="shared" si="2"/>
        <v>0.3102284655859604</v>
      </c>
      <c r="C41" s="13">
        <f t="shared" si="2"/>
        <v>0</v>
      </c>
      <c r="D41" s="13">
        <f t="shared" si="2"/>
        <v>3.0142530524424421E-2</v>
      </c>
      <c r="E41" s="13">
        <f t="shared" si="2"/>
        <v>0</v>
      </c>
      <c r="F41" s="13">
        <f t="shared" si="2"/>
        <v>0.39986274634313346</v>
      </c>
      <c r="G41" s="13">
        <f t="shared" si="2"/>
        <v>0</v>
      </c>
      <c r="H41" s="13">
        <f t="shared" si="2"/>
        <v>3.9937295788484498E-2</v>
      </c>
      <c r="I41" s="13">
        <f t="shared" si="2"/>
        <v>4.9748725552154316E-2</v>
      </c>
      <c r="J41" s="13">
        <f t="shared" si="2"/>
        <v>0</v>
      </c>
      <c r="K41" s="13">
        <f t="shared" si="2"/>
        <v>7.9962147395483171E-2</v>
      </c>
      <c r="L41" s="13">
        <f t="shared" si="2"/>
        <v>2.0104912432422628E-4</v>
      </c>
      <c r="M41" s="13">
        <f t="shared" si="2"/>
        <v>9.9360775329283418E-3</v>
      </c>
      <c r="N41" s="23">
        <f t="shared" si="2"/>
        <v>7.9980962153107099E-2</v>
      </c>
      <c r="O41" s="13">
        <f t="shared" si="2"/>
        <v>0.3102284655859604</v>
      </c>
      <c r="P41" s="13">
        <f t="shared" si="2"/>
        <v>0</v>
      </c>
      <c r="Q41" s="13">
        <f t="shared" si="3"/>
        <v>3.0142530524424421E-2</v>
      </c>
      <c r="R41" s="13">
        <f t="shared" si="3"/>
        <v>0</v>
      </c>
      <c r="S41" s="13">
        <f t="shared" si="3"/>
        <v>0.39986274634313346</v>
      </c>
      <c r="T41" s="13">
        <f t="shared" si="3"/>
        <v>0</v>
      </c>
      <c r="U41" s="13">
        <f t="shared" si="3"/>
        <v>3.9937295788484498E-2</v>
      </c>
      <c r="V41" s="13">
        <f t="shared" si="3"/>
        <v>4.9748725552154316E-2</v>
      </c>
      <c r="W41" s="13">
        <f t="shared" si="3"/>
        <v>0</v>
      </c>
      <c r="X41" s="13">
        <f t="shared" si="3"/>
        <v>7.9962147395483171E-2</v>
      </c>
      <c r="Y41" s="13">
        <f t="shared" si="3"/>
        <v>2.0104912432422628E-4</v>
      </c>
      <c r="Z41" s="13">
        <f t="shared" si="3"/>
        <v>9.9360775329283418E-3</v>
      </c>
      <c r="AA41" s="13">
        <f t="shared" si="3"/>
        <v>7.9980962153107099E-2</v>
      </c>
    </row>
    <row r="42" spans="1:27" x14ac:dyDescent="0.55000000000000004">
      <c r="A42" s="12">
        <v>2049</v>
      </c>
      <c r="B42" s="13">
        <f t="shared" si="2"/>
        <v>0.31011423279298023</v>
      </c>
      <c r="C42" s="13">
        <f t="shared" si="2"/>
        <v>0</v>
      </c>
      <c r="D42" s="13">
        <f t="shared" si="2"/>
        <v>3.007126526221221E-2</v>
      </c>
      <c r="E42" s="13">
        <f t="shared" si="2"/>
        <v>0</v>
      </c>
      <c r="F42" s="13">
        <f t="shared" si="2"/>
        <v>0.39993137317156668</v>
      </c>
      <c r="G42" s="13">
        <f t="shared" si="2"/>
        <v>0</v>
      </c>
      <c r="H42" s="13">
        <f t="shared" si="2"/>
        <v>3.9968647894242246E-2</v>
      </c>
      <c r="I42" s="13">
        <f t="shared" si="2"/>
        <v>4.9874362776077152E-2</v>
      </c>
      <c r="J42" s="13">
        <f t="shared" si="2"/>
        <v>0</v>
      </c>
      <c r="K42" s="13">
        <f t="shared" si="2"/>
        <v>7.9981073697741573E-2</v>
      </c>
      <c r="L42" s="13">
        <f t="shared" si="2"/>
        <v>1.0052456216211314E-4</v>
      </c>
      <c r="M42" s="13">
        <f t="shared" si="2"/>
        <v>9.9680387664641684E-3</v>
      </c>
      <c r="N42" s="23">
        <f t="shared" si="2"/>
        <v>7.9990481076553543E-2</v>
      </c>
      <c r="O42" s="13">
        <f t="shared" si="2"/>
        <v>0.31011423279298023</v>
      </c>
      <c r="P42" s="13">
        <f t="shared" si="2"/>
        <v>0</v>
      </c>
      <c r="Q42" s="13">
        <f t="shared" si="3"/>
        <v>3.007126526221221E-2</v>
      </c>
      <c r="R42" s="13">
        <f t="shared" si="3"/>
        <v>0</v>
      </c>
      <c r="S42" s="13">
        <f t="shared" si="3"/>
        <v>0.39993137317156668</v>
      </c>
      <c r="T42" s="13">
        <f t="shared" si="3"/>
        <v>0</v>
      </c>
      <c r="U42" s="13">
        <f t="shared" si="3"/>
        <v>3.9968647894242246E-2</v>
      </c>
      <c r="V42" s="13">
        <f t="shared" si="3"/>
        <v>4.9874362776077152E-2</v>
      </c>
      <c r="W42" s="13">
        <f t="shared" si="3"/>
        <v>0</v>
      </c>
      <c r="X42" s="13">
        <f t="shared" si="3"/>
        <v>7.9981073697741573E-2</v>
      </c>
      <c r="Y42" s="13">
        <f t="shared" si="3"/>
        <v>1.0052456216211314E-4</v>
      </c>
      <c r="Z42" s="13">
        <f t="shared" si="3"/>
        <v>9.9680387664641684E-3</v>
      </c>
      <c r="AA42" s="13">
        <f t="shared" si="3"/>
        <v>7.9990481076553543E-2</v>
      </c>
    </row>
    <row r="43" spans="1:27" x14ac:dyDescent="0.55000000000000004">
      <c r="A43" s="12">
        <v>2050</v>
      </c>
      <c r="B43" s="13">
        <f t="shared" si="2"/>
        <v>0.31000000000000005</v>
      </c>
      <c r="C43" s="13">
        <f t="shared" si="2"/>
        <v>0</v>
      </c>
      <c r="D43" s="13">
        <f t="shared" si="2"/>
        <v>0.03</v>
      </c>
      <c r="E43" s="13">
        <f t="shared" si="2"/>
        <v>0</v>
      </c>
      <c r="F43" s="13">
        <f t="shared" si="2"/>
        <v>0.4</v>
      </c>
      <c r="G43" s="13">
        <f t="shared" si="2"/>
        <v>0</v>
      </c>
      <c r="H43" s="13">
        <f t="shared" si="2"/>
        <v>4.0000000000000008E-2</v>
      </c>
      <c r="I43" s="13">
        <f t="shared" si="2"/>
        <v>4.9999999999999989E-2</v>
      </c>
      <c r="J43" s="13">
        <f t="shared" si="2"/>
        <v>0</v>
      </c>
      <c r="K43" s="13">
        <f t="shared" si="2"/>
        <v>7.9999999999999988E-2</v>
      </c>
      <c r="L43" s="13">
        <f t="shared" si="2"/>
        <v>0</v>
      </c>
      <c r="M43" s="13">
        <f t="shared" si="2"/>
        <v>9.999999999999995E-3</v>
      </c>
      <c r="N43" s="23">
        <f t="shared" si="2"/>
        <v>7.9999999999999988E-2</v>
      </c>
      <c r="O43" s="13">
        <f t="shared" si="2"/>
        <v>0.31000000000000005</v>
      </c>
      <c r="P43" s="13">
        <f t="shared" si="2"/>
        <v>0</v>
      </c>
      <c r="Q43" s="13">
        <f t="shared" si="3"/>
        <v>0.03</v>
      </c>
      <c r="R43" s="13">
        <f t="shared" si="3"/>
        <v>0</v>
      </c>
      <c r="S43" s="13">
        <f t="shared" si="3"/>
        <v>0.4</v>
      </c>
      <c r="T43" s="13">
        <f t="shared" si="3"/>
        <v>0</v>
      </c>
      <c r="U43" s="13">
        <f t="shared" si="3"/>
        <v>4.0000000000000008E-2</v>
      </c>
      <c r="V43" s="13">
        <f t="shared" si="3"/>
        <v>4.9999999999999989E-2</v>
      </c>
      <c r="W43" s="13">
        <f t="shared" si="3"/>
        <v>0</v>
      </c>
      <c r="X43" s="13">
        <f t="shared" si="3"/>
        <v>7.9999999999999988E-2</v>
      </c>
      <c r="Y43" s="13">
        <f t="shared" si="3"/>
        <v>0</v>
      </c>
      <c r="Z43" s="13">
        <f t="shared" si="3"/>
        <v>9.999999999999995E-3</v>
      </c>
      <c r="AA43" s="13">
        <f t="shared" si="3"/>
        <v>7.9999999999999988E-2</v>
      </c>
    </row>
    <row r="45" spans="1:27" x14ac:dyDescent="0.55000000000000004">
      <c r="A45" s="12">
        <v>2020</v>
      </c>
      <c r="B45" s="12">
        <f>B13</f>
        <v>0.31342698378940598</v>
      </c>
      <c r="C45" s="12">
        <f t="shared" ref="C45:AA45" si="4">C13</f>
        <v>0</v>
      </c>
      <c r="D45" s="12">
        <f t="shared" si="4"/>
        <v>3.2137957866366203E-2</v>
      </c>
      <c r="E45" s="12">
        <f t="shared" si="4"/>
        <v>0</v>
      </c>
      <c r="F45" s="12">
        <f t="shared" si="4"/>
        <v>0.39794119514700199</v>
      </c>
      <c r="G45" s="12">
        <f t="shared" si="4"/>
        <v>0</v>
      </c>
      <c r="H45" s="12">
        <f t="shared" si="4"/>
        <v>3.9059436827267403E-2</v>
      </c>
      <c r="I45" s="12">
        <f t="shared" si="4"/>
        <v>4.6230883282315102E-2</v>
      </c>
      <c r="J45" s="12">
        <f t="shared" si="4"/>
        <v>0</v>
      </c>
      <c r="K45" s="12">
        <f t="shared" si="4"/>
        <v>7.9432210932247699E-2</v>
      </c>
      <c r="L45" s="12">
        <f t="shared" si="4"/>
        <v>3.01573686486334E-3</v>
      </c>
      <c r="M45" s="12">
        <f t="shared" si="4"/>
        <v>9.0411629939251906E-3</v>
      </c>
      <c r="N45" s="12">
        <f t="shared" si="4"/>
        <v>7.9714432296606602E-2</v>
      </c>
      <c r="O45" s="12">
        <f t="shared" si="4"/>
        <v>0.31342698378940598</v>
      </c>
      <c r="P45" s="12">
        <f t="shared" si="4"/>
        <v>0</v>
      </c>
      <c r="Q45" s="12">
        <f t="shared" si="4"/>
        <v>3.2137957866366203E-2</v>
      </c>
      <c r="R45" s="12">
        <f t="shared" si="4"/>
        <v>0</v>
      </c>
      <c r="S45" s="12">
        <f t="shared" si="4"/>
        <v>0.39794119514700199</v>
      </c>
      <c r="T45" s="12">
        <f t="shared" si="4"/>
        <v>0</v>
      </c>
      <c r="U45" s="12">
        <f t="shared" si="4"/>
        <v>3.9059436827267403E-2</v>
      </c>
      <c r="V45" s="12">
        <f t="shared" si="4"/>
        <v>4.6230883282315102E-2</v>
      </c>
      <c r="W45" s="12">
        <f t="shared" si="4"/>
        <v>0</v>
      </c>
      <c r="X45" s="12">
        <f t="shared" si="4"/>
        <v>7.9432210932247699E-2</v>
      </c>
      <c r="Y45" s="12">
        <f t="shared" si="4"/>
        <v>3.01573686486334E-3</v>
      </c>
      <c r="Z45" s="12">
        <f t="shared" si="4"/>
        <v>9.0411629939251906E-3</v>
      </c>
      <c r="AA45" s="12">
        <f t="shared" si="4"/>
        <v>7.9714432296606602E-2</v>
      </c>
    </row>
    <row r="46" spans="1:27" x14ac:dyDescent="0.55000000000000004">
      <c r="A46" s="12">
        <v>2050</v>
      </c>
      <c r="B46" s="12">
        <f>シナリオ!F29/100</f>
        <v>0.31</v>
      </c>
      <c r="C46" s="12">
        <f>シナリオ!F30/100</f>
        <v>0</v>
      </c>
      <c r="D46" s="12">
        <f>シナリオ!F31/100</f>
        <v>0.03</v>
      </c>
      <c r="E46" s="12">
        <f>シナリオ!F32/100</f>
        <v>0</v>
      </c>
      <c r="F46" s="12">
        <f>シナリオ!F33/100</f>
        <v>0.4</v>
      </c>
      <c r="G46" s="50">
        <f>シナリオ!F34/100</f>
        <v>0</v>
      </c>
      <c r="H46" s="12">
        <f>シナリオ!F35/100</f>
        <v>0.04</v>
      </c>
      <c r="I46" s="12">
        <f>シナリオ!F36/100</f>
        <v>0.05</v>
      </c>
      <c r="J46" s="50">
        <f>シナリオ!F37/100</f>
        <v>0</v>
      </c>
      <c r="K46" s="12">
        <f>シナリオ!F38/100</f>
        <v>0.08</v>
      </c>
      <c r="L46" s="12">
        <f>シナリオ!F39/100</f>
        <v>0</v>
      </c>
      <c r="M46" s="12">
        <f>シナリオ!F40/100</f>
        <v>0.01</v>
      </c>
      <c r="N46" s="12">
        <f>シナリオ!F41/100</f>
        <v>0.08</v>
      </c>
      <c r="O46" s="12">
        <f>シナリオ!$H29/100</f>
        <v>0.31</v>
      </c>
      <c r="P46" s="12">
        <f>シナリオ!$H30/100</f>
        <v>0</v>
      </c>
      <c r="Q46" s="12">
        <f>シナリオ!$H31/100</f>
        <v>0.03</v>
      </c>
      <c r="R46" s="12">
        <f>シナリオ!$H32/100</f>
        <v>0</v>
      </c>
      <c r="S46" s="12">
        <f>シナリオ!$H33/100</f>
        <v>0.4</v>
      </c>
      <c r="T46" s="12">
        <f>シナリオ!$H34/100</f>
        <v>0</v>
      </c>
      <c r="U46" s="12">
        <f>シナリオ!$H35/100</f>
        <v>0.04</v>
      </c>
      <c r="V46" s="12">
        <f>シナリオ!$H36/100</f>
        <v>0.05</v>
      </c>
      <c r="W46" s="12">
        <f>シナリオ!$H37/100</f>
        <v>0</v>
      </c>
      <c r="X46" s="12">
        <f>シナリオ!$H38/100</f>
        <v>0.08</v>
      </c>
      <c r="Y46" s="12">
        <f>シナリオ!$H39/100</f>
        <v>0</v>
      </c>
      <c r="Z46" s="12">
        <f>シナリオ!$H40/100</f>
        <v>0.01</v>
      </c>
      <c r="AA46" s="12">
        <f>シナリオ!$H41/100</f>
        <v>0.08</v>
      </c>
    </row>
  </sheetData>
  <mergeCells count="2">
    <mergeCell ref="B1:N1"/>
    <mergeCell ref="O1:AA1"/>
  </mergeCells>
  <phoneticPr fontId="1"/>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13F19-5C15-4001-8D24-AD892F7A02FE}">
  <sheetPr>
    <tabColor theme="4"/>
  </sheetPr>
  <dimension ref="A1:L27"/>
  <sheetViews>
    <sheetView workbookViewId="0">
      <selection activeCell="C3" sqref="C3"/>
    </sheetView>
  </sheetViews>
  <sheetFormatPr defaultRowHeight="18" x14ac:dyDescent="0.55000000000000004"/>
  <cols>
    <col min="3" max="3" width="13.33203125" bestFit="1" customWidth="1"/>
    <col min="6" max="6" width="10.83203125" customWidth="1"/>
    <col min="8" max="8" width="13.33203125" bestFit="1" customWidth="1"/>
    <col min="11" max="11" width="11.58203125" customWidth="1"/>
  </cols>
  <sheetData>
    <row r="1" spans="1:12" x14ac:dyDescent="0.55000000000000004">
      <c r="A1" s="10"/>
      <c r="B1" s="53"/>
      <c r="C1" s="170" t="s">
        <v>0</v>
      </c>
      <c r="D1" s="171"/>
      <c r="E1" s="171"/>
      <c r="F1" s="171"/>
      <c r="G1" s="172"/>
      <c r="H1" s="173" t="s">
        <v>6</v>
      </c>
      <c r="I1" s="173"/>
      <c r="J1" s="173"/>
      <c r="K1" s="173"/>
      <c r="L1" s="174"/>
    </row>
    <row r="2" spans="1:12" x14ac:dyDescent="0.55000000000000004">
      <c r="A2" s="8"/>
      <c r="B2" s="6"/>
      <c r="C2" s="58" t="s">
        <v>7</v>
      </c>
      <c r="D2" s="59" t="s">
        <v>8</v>
      </c>
      <c r="E2" s="59" t="s">
        <v>9</v>
      </c>
      <c r="F2" s="59" t="s">
        <v>10</v>
      </c>
      <c r="G2" s="60" t="s">
        <v>11</v>
      </c>
      <c r="H2" s="59" t="s">
        <v>7</v>
      </c>
      <c r="I2" s="59" t="s">
        <v>8</v>
      </c>
      <c r="J2" s="59" t="s">
        <v>9</v>
      </c>
      <c r="K2" s="59" t="s">
        <v>10</v>
      </c>
      <c r="L2" s="60" t="s">
        <v>11</v>
      </c>
    </row>
    <row r="3" spans="1:12" x14ac:dyDescent="0.55000000000000004">
      <c r="A3" s="57" t="s">
        <v>2</v>
      </c>
      <c r="B3" s="57">
        <v>2010</v>
      </c>
      <c r="C3" s="10">
        <f>'Consumption(EJyr)'!$B$2*sIND!B3+IND_BF!D3</f>
        <v>1.7832728242011091</v>
      </c>
      <c r="D3" s="4">
        <f>'Consumption(EJyr)'!$B$2*sIND!C3</f>
        <v>0.97419637188492003</v>
      </c>
      <c r="E3" s="4">
        <f>'Consumption(EJyr)'!$B$2*sIND!D3</f>
        <v>0.45301842805600184</v>
      </c>
      <c r="F3" s="4">
        <f>'Consumption(EJyr)'!$B$2*sIND!E3</f>
        <v>0.13971205722135449</v>
      </c>
      <c r="G3" s="53">
        <f>'Consumption(EJyr)'!$B$2*sIND!F3</f>
        <v>1.3636103186366102</v>
      </c>
      <c r="H3" s="4">
        <f>'Consumption(EJyr)'!$C$2*sIND!G3+IND_BF!E3</f>
        <v>1.7832728242011091</v>
      </c>
      <c r="I3" s="4">
        <f>'Consumption(EJyr)'!$C$2*sIND!H3</f>
        <v>0.97419637188492003</v>
      </c>
      <c r="J3" s="4">
        <f>'Consumption(EJyr)'!$C$2*sIND!I3</f>
        <v>0.45301842805600184</v>
      </c>
      <c r="K3" s="4">
        <f>'Consumption(EJyr)'!$C$2*sIND!J3</f>
        <v>0.13971205722135449</v>
      </c>
      <c r="L3" s="53">
        <f>'Consumption(EJyr)'!$C$2*sIND!K3</f>
        <v>1.3636103186366102</v>
      </c>
    </row>
    <row r="4" spans="1:12" x14ac:dyDescent="0.55000000000000004">
      <c r="A4" s="55"/>
      <c r="B4" s="55">
        <v>2020</v>
      </c>
      <c r="C4" s="9">
        <f>'Consumption(EJyr)'!$B$12*sIND!B13+IND_BF!D13</f>
        <v>1.398922421627145</v>
      </c>
      <c r="D4">
        <f>'Consumption(EJyr)'!$B$12*sIND!C13</f>
        <v>0.68893591189137815</v>
      </c>
      <c r="E4">
        <f>'Consumption(EJyr)'!$B$12*sIND!D13</f>
        <v>0.42356163466373675</v>
      </c>
      <c r="F4">
        <f>'Consumption(EJyr)'!$B$12*sIND!E13</f>
        <v>0.14016420277594438</v>
      </c>
      <c r="G4" s="3">
        <f>'Consumption(EJyr)'!$B$12*sIND!F13</f>
        <v>1.1454168290418023</v>
      </c>
      <c r="H4">
        <f>'Consumption(EJyr)'!$C$12*sIND!G13+IND_BF!E13</f>
        <v>1.398922421627145</v>
      </c>
      <c r="I4">
        <f>'Consumption(EJyr)'!$C$12*sIND!H13</f>
        <v>0.68893591189137815</v>
      </c>
      <c r="J4">
        <f>'Consumption(EJyr)'!$C$12*sIND!I13</f>
        <v>0.42356163466373675</v>
      </c>
      <c r="K4">
        <f>'Consumption(EJyr)'!$C$12*sIND!J13</f>
        <v>0.14016420277594438</v>
      </c>
      <c r="L4" s="3">
        <f>'Consumption(EJyr)'!$C$12*sIND!K13</f>
        <v>1.1454168290418023</v>
      </c>
    </row>
    <row r="5" spans="1:12" x14ac:dyDescent="0.55000000000000004">
      <c r="A5" s="55"/>
      <c r="B5" s="55">
        <v>2030</v>
      </c>
      <c r="C5" s="9">
        <f>'Consumption(EJyr)'!$B$22*sIND!B23+IND_BF!D23</f>
        <v>1.5089532007272184</v>
      </c>
      <c r="D5">
        <f>'Consumption(EJyr)'!$B$22*sIND!C23</f>
        <v>0.74309673033773493</v>
      </c>
      <c r="E5">
        <f>'Consumption(EJyr)'!$B$22*sIND!D23</f>
        <v>0.46221681671295967</v>
      </c>
      <c r="F5">
        <f>'Consumption(EJyr)'!$B$22*sIND!E23</f>
        <v>0.14580803240034587</v>
      </c>
      <c r="G5" s="3">
        <f>'Consumption(EJyr)'!$B$22*sIND!F23</f>
        <v>1.2289475821289351</v>
      </c>
      <c r="H5">
        <f>'Consumption(EJyr)'!$C$22*sIND!G23+IND_BF!E23</f>
        <v>1.5089532007272184</v>
      </c>
      <c r="I5">
        <f>'Consumption(EJyr)'!$C$22*sIND!H23</f>
        <v>0.74309673033773493</v>
      </c>
      <c r="J5">
        <f>'Consumption(EJyr)'!$C$22*sIND!I23</f>
        <v>0.46221681671295967</v>
      </c>
      <c r="K5">
        <f>'Consumption(EJyr)'!$C$22*sIND!J23</f>
        <v>0.14580803240034587</v>
      </c>
      <c r="L5" s="3">
        <f>'Consumption(EJyr)'!$C$22*sIND!K23</f>
        <v>1.2289475821289351</v>
      </c>
    </row>
    <row r="6" spans="1:12" x14ac:dyDescent="0.55000000000000004">
      <c r="A6" s="55"/>
      <c r="B6" s="55">
        <v>2040</v>
      </c>
      <c r="C6" s="9">
        <f>'Consumption(EJyr)'!$B$32*sIND!B33+IND_BF!D33</f>
        <v>1.6193327553442867</v>
      </c>
      <c r="D6">
        <f>'Consumption(EJyr)'!$B$32*sIND!C33</f>
        <v>0.79742549668863638</v>
      </c>
      <c r="E6">
        <f>'Consumption(EJyr)'!$B$32*sIND!D33</f>
        <v>0.50174037717682241</v>
      </c>
      <c r="F6">
        <f>'Consumption(EJyr)'!$B$32*sIND!E33</f>
        <v>0.15071828062315734</v>
      </c>
      <c r="G6" s="3">
        <f>'Consumption(EJyr)'!$B$32*sIND!F33</f>
        <v>1.3118268147814702</v>
      </c>
      <c r="H6">
        <f>'Consumption(EJyr)'!$C$32*sIND!G33+IND_BF!E33</f>
        <v>1.6193327553442867</v>
      </c>
      <c r="I6">
        <f>'Consumption(EJyr)'!$C$32*sIND!H33</f>
        <v>0.79742549668863638</v>
      </c>
      <c r="J6">
        <f>'Consumption(EJyr)'!$C$32*sIND!I33</f>
        <v>0.50174037717682241</v>
      </c>
      <c r="K6">
        <f>'Consumption(EJyr)'!$C$32*sIND!J33</f>
        <v>0.15071828062315734</v>
      </c>
      <c r="L6" s="3">
        <f>'Consumption(EJyr)'!$C$32*sIND!K33</f>
        <v>1.3118268147814702</v>
      </c>
    </row>
    <row r="7" spans="1:12" x14ac:dyDescent="0.55000000000000004">
      <c r="A7" s="56"/>
      <c r="B7" s="56">
        <v>2050</v>
      </c>
      <c r="C7" s="8">
        <f>'Consumption(EJyr)'!$B$42*sIND!B43+IND_BF!D43</f>
        <v>1.7300610854783565</v>
      </c>
      <c r="D7" s="5">
        <f>'Consumption(EJyr)'!$B$42*sIND!C43</f>
        <v>0.85192221094408571</v>
      </c>
      <c r="E7" s="5">
        <f>'Consumption(EJyr)'!$B$42*sIND!D43</f>
        <v>0.5421323160553273</v>
      </c>
      <c r="F7" s="5">
        <f>'Consumption(EJyr)'!$B$42*sIND!E43</f>
        <v>0.15489494744437934</v>
      </c>
      <c r="G7" s="6">
        <f>'Consumption(EJyr)'!$B$42*sIND!F43</f>
        <v>1.3940545269994127</v>
      </c>
      <c r="H7" s="5">
        <f>'Consumption(EJyr)'!$C$42*sIND!G43+IND_BF!E43</f>
        <v>1.7300610854783565</v>
      </c>
      <c r="I7" s="5">
        <f>'Consumption(EJyr)'!$C$42*sIND!H43</f>
        <v>0.85192221094408571</v>
      </c>
      <c r="J7" s="5">
        <f>'Consumption(EJyr)'!$C$42*sIND!I43</f>
        <v>0.5421323160553273</v>
      </c>
      <c r="K7" s="5">
        <f>'Consumption(EJyr)'!$C$42*sIND!J43</f>
        <v>0.15489494744437934</v>
      </c>
      <c r="L7" s="6">
        <f>'Consumption(EJyr)'!$C$42*sIND!K43</f>
        <v>1.3940545269994127</v>
      </c>
    </row>
    <row r="8" spans="1:12" x14ac:dyDescent="0.55000000000000004">
      <c r="A8" s="55" t="s">
        <v>3</v>
      </c>
      <c r="B8" s="55">
        <v>2010</v>
      </c>
      <c r="C8" s="9">
        <f>'Consumption(EJyr)'!$D$2*sTRA!B3</f>
        <v>4.1999987243639028E-5</v>
      </c>
      <c r="D8">
        <f>'Consumption(EJyr)'!$D$2*sTRA!C3</f>
        <v>3.2142520237578185</v>
      </c>
      <c r="E8">
        <f>'Consumption(EJyr)'!$D$2*sTRA!D3</f>
        <v>4.2009987240601756E-3</v>
      </c>
      <c r="F8">
        <f>'Consumption(EJyr)'!$D$2*sTRA!E3</f>
        <v>8.299997479100072E-3</v>
      </c>
      <c r="G8" s="3">
        <f>'Consumption(EJyr)'!$D$2*sTRA!F3</f>
        <v>6.5678980051785033E-2</v>
      </c>
      <c r="H8">
        <f>'Consumption(EJyr)'!$E$2*sTRA!G3</f>
        <v>4.1999987243639028E-5</v>
      </c>
      <c r="I8">
        <f>'Consumption(EJyr)'!$E$2*sTRA!H3</f>
        <v>3.2142520237578185</v>
      </c>
      <c r="J8">
        <f>'Consumption(EJyr)'!$E$2*sTRA!I3</f>
        <v>4.2009987240601756E-3</v>
      </c>
      <c r="K8">
        <f>'Consumption(EJyr)'!$E$2*sTRA!J3</f>
        <v>8.299997479100072E-3</v>
      </c>
      <c r="L8" s="3">
        <f>'Consumption(EJyr)'!$E$2*sTRA!K3</f>
        <v>6.5678980051785033E-2</v>
      </c>
    </row>
    <row r="9" spans="1:12" x14ac:dyDescent="0.55000000000000004">
      <c r="A9" s="55"/>
      <c r="B9" s="55">
        <v>2020</v>
      </c>
      <c r="C9" s="9">
        <f>'Consumption(EJyr)'!$D$12*sTRA!B13</f>
        <v>3.6000013765472229E-5</v>
      </c>
      <c r="D9">
        <f>'Consumption(EJyr)'!$D$12*sTRA!C13</f>
        <v>2.5335019687454952</v>
      </c>
      <c r="E9">
        <f>'Consumption(EJyr)'!$D$12*sTRA!D13</f>
        <v>1.0630004064638078E-3</v>
      </c>
      <c r="F9">
        <f>'Consumption(EJyr)'!$D$12*sTRA!E13</f>
        <v>1.8345007014655246E-2</v>
      </c>
      <c r="G9" s="3">
        <f>'Consumption(EJyr)'!$D$12*sTRA!F13</f>
        <v>6.2294023819620369E-2</v>
      </c>
      <c r="H9">
        <f>'Consumption(EJyr)'!$E$12*sTRA!G13</f>
        <v>3.6000013765472229E-5</v>
      </c>
      <c r="I9">
        <f>'Consumption(EJyr)'!$E$12*sTRA!H13</f>
        <v>2.5335019687454952</v>
      </c>
      <c r="J9">
        <f>'Consumption(EJyr)'!$E$12*sTRA!I13</f>
        <v>1.0630004064638078E-3</v>
      </c>
      <c r="K9">
        <f>'Consumption(EJyr)'!$E$12*sTRA!J13</f>
        <v>1.8345007014655246E-2</v>
      </c>
      <c r="L9" s="3">
        <f>'Consumption(EJyr)'!$E$12*sTRA!K13</f>
        <v>6.2294023819620369E-2</v>
      </c>
    </row>
    <row r="10" spans="1:12" x14ac:dyDescent="0.55000000000000004">
      <c r="A10" s="55"/>
      <c r="B10" s="55">
        <v>2030</v>
      </c>
      <c r="C10" s="9">
        <f>'Consumption(EJyr)'!$D$22*sTRA!B23</f>
        <v>2.4741356995150315E-5</v>
      </c>
      <c r="D10">
        <f>'Consumption(EJyr)'!$D$22*sTRA!C23</f>
        <v>2.6128879201664188</v>
      </c>
      <c r="E10">
        <f>'Consumption(EJyr)'!$D$22*sTRA!D23</f>
        <v>7.3055729127347599E-4</v>
      </c>
      <c r="F10">
        <f>'Consumption(EJyr)'!$D$22*sTRA!E23</f>
        <v>2.159452785303435E-2</v>
      </c>
      <c r="G10" s="3">
        <f>'Consumption(EJyr)'!$D$22*sTRA!F23</f>
        <v>6.0785658608952853E-2</v>
      </c>
      <c r="H10">
        <f>'Consumption(EJyr)'!$E$22*sTRA!G23</f>
        <v>2.4741356995150315E-5</v>
      </c>
      <c r="I10">
        <f>'Consumption(EJyr)'!$E$22*sTRA!H23</f>
        <v>2.6128879201664188</v>
      </c>
      <c r="J10">
        <f>'Consumption(EJyr)'!$E$22*sTRA!I23</f>
        <v>7.3055729127347599E-4</v>
      </c>
      <c r="K10">
        <f>'Consumption(EJyr)'!$E$22*sTRA!J23</f>
        <v>2.159452785303435E-2</v>
      </c>
      <c r="L10" s="3">
        <f>'Consumption(EJyr)'!$E$22*sTRA!K23</f>
        <v>6.0785658608952853E-2</v>
      </c>
    </row>
    <row r="11" spans="1:12" x14ac:dyDescent="0.55000000000000004">
      <c r="A11" s="55"/>
      <c r="B11" s="55">
        <v>2040</v>
      </c>
      <c r="C11" s="9">
        <f>'Consumption(EJyr)'!$D$32*sTRA!B33</f>
        <v>1.2662476713955852E-5</v>
      </c>
      <c r="D11">
        <f>'Consumption(EJyr)'!$D$32*sTRA!C33</f>
        <v>2.6756744199668581</v>
      </c>
      <c r="E11">
        <f>'Consumption(EJyr)'!$D$32*sTRA!D33</f>
        <v>3.7389479852597917E-4</v>
      </c>
      <c r="F11">
        <f>'Consumption(EJyr)'!$D$32*sTRA!E33</f>
        <v>2.4850033169336313E-2</v>
      </c>
      <c r="G11" s="3">
        <f>'Consumption(EJyr)'!$D$32*sTRA!F33</f>
        <v>5.8705901166009614E-2</v>
      </c>
      <c r="H11">
        <f>'Consumption(EJyr)'!$E$32*sTRA!G33</f>
        <v>1.2662476713955852E-5</v>
      </c>
      <c r="I11">
        <f>'Consumption(EJyr)'!$E$32*sTRA!H33</f>
        <v>2.6756744199668581</v>
      </c>
      <c r="J11">
        <f>'Consumption(EJyr)'!$E$32*sTRA!I33</f>
        <v>3.7389479852597917E-4</v>
      </c>
      <c r="K11">
        <f>'Consumption(EJyr)'!$E$32*sTRA!J33</f>
        <v>2.4850033169336313E-2</v>
      </c>
      <c r="L11" s="3">
        <f>'Consumption(EJyr)'!$E$32*sTRA!K33</f>
        <v>5.8705901166009614E-2</v>
      </c>
    </row>
    <row r="12" spans="1:12" x14ac:dyDescent="0.55000000000000004">
      <c r="A12" s="55"/>
      <c r="B12" s="55">
        <v>2050</v>
      </c>
      <c r="C12" s="9">
        <f>'Consumption(EJyr)'!$D$42*sTRA!B43</f>
        <v>0</v>
      </c>
      <c r="D12">
        <f>'Consumption(EJyr)'!$D$42*sTRA!C43</f>
        <v>2.7218399033352489</v>
      </c>
      <c r="E12">
        <f>'Consumption(EJyr)'!$D$42*sTRA!D43</f>
        <v>0</v>
      </c>
      <c r="F12">
        <f>'Consumption(EJyr)'!$D$42*sTRA!E43</f>
        <v>2.8060205189023208E-2</v>
      </c>
      <c r="G12" s="3">
        <f>'Consumption(EJyr)'!$D$42*sTRA!F43</f>
        <v>5.6120410378046416E-2</v>
      </c>
      <c r="H12">
        <f>'Consumption(EJyr)'!$E$42*sTRA!G43</f>
        <v>0</v>
      </c>
      <c r="I12">
        <f>'Consumption(EJyr)'!$E$42*sTRA!H43</f>
        <v>2.7218399033352489</v>
      </c>
      <c r="J12">
        <f>'Consumption(EJyr)'!$E$42*sTRA!I43</f>
        <v>0</v>
      </c>
      <c r="K12">
        <f>'Consumption(EJyr)'!$E$42*sTRA!J43</f>
        <v>2.8060205189023208E-2</v>
      </c>
      <c r="L12" s="3">
        <f>'Consumption(EJyr)'!$E$42*sTRA!K43</f>
        <v>5.6120410378046416E-2</v>
      </c>
    </row>
    <row r="13" spans="1:12" x14ac:dyDescent="0.55000000000000004">
      <c r="A13" s="57" t="s">
        <v>4</v>
      </c>
      <c r="B13" s="57">
        <v>2010</v>
      </c>
      <c r="C13" s="10">
        <f>'Consumption(EJyr)'!$F$2*sCOM!B3</f>
        <v>1.0243179797963074E-2</v>
      </c>
      <c r="D13" s="4">
        <f>'Consumption(EJyr)'!$F$2*sCOM!C3</f>
        <v>0.54780723886409621</v>
      </c>
      <c r="E13" s="4">
        <f>'Consumption(EJyr)'!$F$2*sCOM!D3</f>
        <v>0.36094585685184333</v>
      </c>
      <c r="F13" s="4">
        <f>'Consumption(EJyr)'!$F$2*sCOM!E3</f>
        <v>5.5761227810565077E-2</v>
      </c>
      <c r="G13" s="53">
        <f>'Consumption(EJyr)'!$F$2*sCOM!F3</f>
        <v>1.2272144966755287</v>
      </c>
      <c r="H13" s="4">
        <f>'Consumption(EJyr)'!$G$2*sCOM!G3</f>
        <v>1.0243179797963074E-2</v>
      </c>
      <c r="I13" s="4">
        <f>'Consumption(EJyr)'!$G$2*sCOM!H3</f>
        <v>0.54780723886409621</v>
      </c>
      <c r="J13" s="4">
        <f>'Consumption(EJyr)'!$G$2*sCOM!I3</f>
        <v>0.36094585685184333</v>
      </c>
      <c r="K13" s="4">
        <f>'Consumption(EJyr)'!$G$2*sCOM!J3</f>
        <v>5.5761227810565077E-2</v>
      </c>
      <c r="L13" s="53">
        <f>'Consumption(EJyr)'!$G$2*sCOM!K3</f>
        <v>1.2272144966755287</v>
      </c>
    </row>
    <row r="14" spans="1:12" x14ac:dyDescent="0.55000000000000004">
      <c r="A14" s="55"/>
      <c r="B14" s="55">
        <v>2020</v>
      </c>
      <c r="C14" s="9">
        <f>'Consumption(EJyr)'!$F$12*sCOM!B13</f>
        <v>5.2518227807806907E-3</v>
      </c>
      <c r="D14">
        <f>'Consumption(EJyr)'!$F$12*sCOM!C13</f>
        <v>0.45773392623303627</v>
      </c>
      <c r="E14">
        <f>'Consumption(EJyr)'!$F$12*sCOM!D13</f>
        <v>0.302286655691762</v>
      </c>
      <c r="F14">
        <f>'Consumption(EJyr)'!$F$12*sCOM!E13</f>
        <v>7.31609496673198E-2</v>
      </c>
      <c r="G14" s="3">
        <f>'Consumption(EJyr)'!$F$12*sCOM!F13</f>
        <v>1.108536645627096</v>
      </c>
      <c r="H14">
        <f>'Consumption(EJyr)'!$G$12*sCOM!G13</f>
        <v>5.2518227807806907E-3</v>
      </c>
      <c r="I14">
        <f>'Consumption(EJyr)'!$G$12*sCOM!H13</f>
        <v>0.45773392623303627</v>
      </c>
      <c r="J14">
        <f>'Consumption(EJyr)'!$G$12*sCOM!I13</f>
        <v>0.302286655691762</v>
      </c>
      <c r="K14">
        <f>'Consumption(EJyr)'!$G$12*sCOM!J13</f>
        <v>7.31609496673198E-2</v>
      </c>
      <c r="L14" s="3">
        <f>'Consumption(EJyr)'!$G$12*sCOM!K13</f>
        <v>1.108536645627096</v>
      </c>
    </row>
    <row r="15" spans="1:12" x14ac:dyDescent="0.55000000000000004">
      <c r="A15" s="55"/>
      <c r="B15" s="55">
        <v>2030</v>
      </c>
      <c r="C15" s="9">
        <f>'Consumption(EJyr)'!$F$22*sCOM!B23</f>
        <v>3.8629633440179748E-3</v>
      </c>
      <c r="D15">
        <f>'Consumption(EJyr)'!$F$22*sCOM!C23</f>
        <v>0.50853548165289886</v>
      </c>
      <c r="E15">
        <f>'Consumption(EJyr)'!$F$22*sCOM!D23</f>
        <v>0.33691315254401127</v>
      </c>
      <c r="F15">
        <f>'Consumption(EJyr)'!$F$22*sCOM!E23</f>
        <v>7.5294652811601387E-2</v>
      </c>
      <c r="G15" s="3">
        <f>'Consumption(EJyr)'!$F$22*sCOM!F23</f>
        <v>1.2235261379183859</v>
      </c>
      <c r="H15">
        <f>'Consumption(EJyr)'!$G$22*sCOM!G23</f>
        <v>3.8629633440179748E-3</v>
      </c>
      <c r="I15">
        <f>'Consumption(EJyr)'!$G$22*sCOM!H23</f>
        <v>0.50853548165289886</v>
      </c>
      <c r="J15">
        <f>'Consumption(EJyr)'!$G$22*sCOM!I23</f>
        <v>0.33691315254401127</v>
      </c>
      <c r="K15">
        <f>'Consumption(EJyr)'!$G$22*sCOM!J23</f>
        <v>7.5294652811601387E-2</v>
      </c>
      <c r="L15" s="3">
        <f>'Consumption(EJyr)'!$G$22*sCOM!K23</f>
        <v>1.2235261379183859</v>
      </c>
    </row>
    <row r="16" spans="1:12" x14ac:dyDescent="0.55000000000000004">
      <c r="A16" s="55"/>
      <c r="B16" s="55">
        <v>2040</v>
      </c>
      <c r="C16" s="9">
        <f>'Consumption(EJyr)'!$F$32*sCOM!B33</f>
        <v>2.0287577395319925E-3</v>
      </c>
      <c r="D16">
        <f>'Consumption(EJyr)'!$F$32*sCOM!C33</f>
        <v>0.53783190757577948</v>
      </c>
      <c r="E16">
        <f>'Consumption(EJyr)'!$F$32*sCOM!D33</f>
        <v>0.35744620803380694</v>
      </c>
      <c r="F16">
        <f>'Consumption(EJyr)'!$F$32*sCOM!E33</f>
        <v>7.3388171369329583E-2</v>
      </c>
      <c r="G16" s="3">
        <f>'Consumption(EJyr)'!$F$32*sCOM!F33</f>
        <v>1.2856246871229862</v>
      </c>
      <c r="H16">
        <f>'Consumption(EJyr)'!$G$32*sCOM!G33</f>
        <v>2.0287577395319925E-3</v>
      </c>
      <c r="I16">
        <f>'Consumption(EJyr)'!$G$32*sCOM!H33</f>
        <v>0.53783190757577948</v>
      </c>
      <c r="J16">
        <f>'Consumption(EJyr)'!$G$32*sCOM!I33</f>
        <v>0.35744620803380694</v>
      </c>
      <c r="K16">
        <f>'Consumption(EJyr)'!$G$32*sCOM!J33</f>
        <v>7.3388171369329583E-2</v>
      </c>
      <c r="L16" s="3">
        <f>'Consumption(EJyr)'!$G$32*sCOM!K33</f>
        <v>1.2856246871229862</v>
      </c>
    </row>
    <row r="17" spans="1:12" x14ac:dyDescent="0.55000000000000004">
      <c r="A17" s="56"/>
      <c r="B17" s="56">
        <v>2050</v>
      </c>
      <c r="C17" s="8">
        <f>'Consumption(EJyr)'!$F$42*sCOM!B43</f>
        <v>0</v>
      </c>
      <c r="D17" s="5">
        <f>'Consumption(EJyr)'!$F$42*sCOM!C43</f>
        <v>0.57519576809579487</v>
      </c>
      <c r="E17" s="5">
        <f>'Consumption(EJyr)'!$F$42*sCOM!D43</f>
        <v>0.38346384539719652</v>
      </c>
      <c r="F17" s="5">
        <f>'Consumption(EJyr)'!$F$42*sCOM!E43</f>
        <v>7.189947101197415E-2</v>
      </c>
      <c r="G17" s="6">
        <f>'Consumption(EJyr)'!$F$42*sCOM!F43</f>
        <v>1.3660899492275129</v>
      </c>
      <c r="H17" s="5">
        <f>'Consumption(EJyr)'!$G$42*sCOM!G43</f>
        <v>0</v>
      </c>
      <c r="I17" s="5">
        <f>'Consumption(EJyr)'!$G$42*sCOM!H43</f>
        <v>0.57519576809579487</v>
      </c>
      <c r="J17" s="5">
        <f>'Consumption(EJyr)'!$G$42*sCOM!I43</f>
        <v>0.38346384539719652</v>
      </c>
      <c r="K17" s="5">
        <f>'Consumption(EJyr)'!$G$42*sCOM!J43</f>
        <v>7.189947101197415E-2</v>
      </c>
      <c r="L17" s="6">
        <f>'Consumption(EJyr)'!$G$42*sCOM!K43</f>
        <v>1.3660899492275129</v>
      </c>
    </row>
    <row r="18" spans="1:12" x14ac:dyDescent="0.55000000000000004">
      <c r="A18" s="55" t="s">
        <v>5</v>
      </c>
      <c r="B18" s="55">
        <v>2010</v>
      </c>
      <c r="C18" s="9">
        <f>'Consumption(EJyr)'!$H$2*sRES!B3</f>
        <v>0</v>
      </c>
      <c r="D18">
        <f>'Consumption(EJyr)'!$H$2*sRES!C3</f>
        <v>0.61781349273283348</v>
      </c>
      <c r="E18">
        <f>'Consumption(EJyr)'!$H$2*sRES!D3</f>
        <v>0.38804351328087799</v>
      </c>
      <c r="F18">
        <f>'Consumption(EJyr)'!$H$2*sRES!E3</f>
        <v>4.0687802846971861E-4</v>
      </c>
      <c r="G18" s="3">
        <f>'Consumption(EJyr)'!$H$2*sRES!F3</f>
        <v>1.0839281159578253</v>
      </c>
      <c r="H18">
        <f>'Consumption(EJyr)'!$I$2*sRES!G3</f>
        <v>0</v>
      </c>
      <c r="I18">
        <f>'Consumption(EJyr)'!$I$2*sRES!H3</f>
        <v>0.61781349273283348</v>
      </c>
      <c r="J18">
        <f>'Consumption(EJyr)'!$I$2*sRES!I3</f>
        <v>0.38804351328087799</v>
      </c>
      <c r="K18">
        <f>'Consumption(EJyr)'!$I$2*sRES!J3</f>
        <v>4.0687802846971861E-4</v>
      </c>
      <c r="L18" s="3">
        <f>'Consumption(EJyr)'!$I$2*sRES!K3</f>
        <v>1.0839281159578253</v>
      </c>
    </row>
    <row r="19" spans="1:12" x14ac:dyDescent="0.55000000000000004">
      <c r="A19" s="55"/>
      <c r="B19" s="55">
        <v>2020</v>
      </c>
      <c r="C19" s="9">
        <f>'Consumption(EJyr)'!$H$12*sRES!B13</f>
        <v>0</v>
      </c>
      <c r="D19">
        <f>'Consumption(EJyr)'!$H$12*sRES!C13</f>
        <v>0.4938491389528698</v>
      </c>
      <c r="E19">
        <f>'Consumption(EJyr)'!$H$12*sRES!D13</f>
        <v>0.39201209505924012</v>
      </c>
      <c r="F19">
        <f>'Consumption(EJyr)'!$H$12*sRES!E13</f>
        <v>3.4182951194402361E-4</v>
      </c>
      <c r="G19" s="3">
        <f>'Consumption(EJyr)'!$H$12*sRES!F13</f>
        <v>0.95755293647594575</v>
      </c>
      <c r="H19">
        <f>'Consumption(EJyr)'!$I$12*sRES!G13</f>
        <v>0</v>
      </c>
      <c r="I19">
        <f>'Consumption(EJyr)'!$I$12*sRES!H13</f>
        <v>0.4938491389528698</v>
      </c>
      <c r="J19">
        <f>'Consumption(EJyr)'!$I$12*sRES!I13</f>
        <v>0.39201209505924012</v>
      </c>
      <c r="K19">
        <f>'Consumption(EJyr)'!$I$12*sRES!J13</f>
        <v>3.4182951194402361E-4</v>
      </c>
      <c r="L19" s="3">
        <f>'Consumption(EJyr)'!$I$12*sRES!K13</f>
        <v>0.95755293647594575</v>
      </c>
    </row>
    <row r="20" spans="1:12" x14ac:dyDescent="0.55000000000000004">
      <c r="A20" s="55"/>
      <c r="B20" s="55">
        <v>2030</v>
      </c>
      <c r="C20" s="9">
        <f>'Consumption(EJyr)'!$H$22*sRES!B23</f>
        <v>0</v>
      </c>
      <c r="D20">
        <f>'Consumption(EJyr)'!$H$22*sRES!C23</f>
        <v>0.47401093426011354</v>
      </c>
      <c r="E20">
        <f>'Consumption(EJyr)'!$H$22*sRES!D23</f>
        <v>0.3737213809092908</v>
      </c>
      <c r="F20">
        <f>'Consumption(EJyr)'!$H$22*sRES!E23</f>
        <v>2.1814819794529651E-4</v>
      </c>
      <c r="G20" s="3">
        <f>'Consumption(EJyr)'!$H$22*sRES!F23</f>
        <v>0.91701731207455994</v>
      </c>
      <c r="H20">
        <f>'Consumption(EJyr)'!$I$22*sRES!G23</f>
        <v>0</v>
      </c>
      <c r="I20">
        <f>'Consumption(EJyr)'!$I$22*sRES!H23</f>
        <v>0.47401093426011354</v>
      </c>
      <c r="J20">
        <f>'Consumption(EJyr)'!$I$22*sRES!I23</f>
        <v>0.3737213809092908</v>
      </c>
      <c r="K20">
        <f>'Consumption(EJyr)'!$I$22*sRES!J23</f>
        <v>2.1814819794529651E-4</v>
      </c>
      <c r="L20" s="3">
        <f>'Consumption(EJyr)'!$I$22*sRES!K23</f>
        <v>0.91701731207455994</v>
      </c>
    </row>
    <row r="21" spans="1:12" x14ac:dyDescent="0.55000000000000004">
      <c r="A21" s="55"/>
      <c r="B21" s="55">
        <v>2040</v>
      </c>
      <c r="C21" s="9">
        <f>'Consumption(EJyr)'!$H$32*sRES!B33</f>
        <v>0</v>
      </c>
      <c r="D21">
        <f>'Consumption(EJyr)'!$H$32*sRES!C33</f>
        <v>0.45405977397847275</v>
      </c>
      <c r="E21">
        <f>'Consumption(EJyr)'!$H$32*sRES!D33</f>
        <v>0.35556807539901186</v>
      </c>
      <c r="F21">
        <f>'Consumption(EJyr)'!$H$32*sRES!E33</f>
        <v>1.0420502729728769E-4</v>
      </c>
      <c r="G21" s="3">
        <f>'Consumption(EJyr)'!$H$32*sRES!F33</f>
        <v>0.87644749647903786</v>
      </c>
      <c r="H21">
        <f>'Consumption(EJyr)'!$I$32*sRES!G33</f>
        <v>0</v>
      </c>
      <c r="I21">
        <f>'Consumption(EJyr)'!$I$32*sRES!H33</f>
        <v>0.45405977397847275</v>
      </c>
      <c r="J21">
        <f>'Consumption(EJyr)'!$I$32*sRES!I33</f>
        <v>0.35556807539901186</v>
      </c>
      <c r="K21">
        <f>'Consumption(EJyr)'!$I$32*sRES!J33</f>
        <v>1.0420502729728769E-4</v>
      </c>
      <c r="L21" s="3">
        <f>'Consumption(EJyr)'!$I$32*sRES!K33</f>
        <v>0.87644749647903786</v>
      </c>
    </row>
    <row r="22" spans="1:12" x14ac:dyDescent="0.55000000000000004">
      <c r="A22" s="55"/>
      <c r="B22" s="55">
        <v>2050</v>
      </c>
      <c r="C22" s="9">
        <f>'Consumption(EJyr)'!$H$42*sRES!B43</f>
        <v>0</v>
      </c>
      <c r="D22">
        <f>'Consumption(EJyr)'!$H$42*sRES!C43</f>
        <v>0.43399565810794716</v>
      </c>
      <c r="E22">
        <f>'Consumption(EJyr)'!$H$42*sRES!D43</f>
        <v>0.33755217852840336</v>
      </c>
      <c r="F22">
        <f>'Consumption(EJyr)'!$H$42*sRES!E43</f>
        <v>2.7883794688587406E-18</v>
      </c>
      <c r="G22" s="3">
        <f>'Consumption(EJyr)'!$H$42*sRES!F43</f>
        <v>0.8358434896893796</v>
      </c>
      <c r="H22">
        <f>'Consumption(EJyr)'!$I$42*sRES!G43</f>
        <v>0</v>
      </c>
      <c r="I22">
        <f>'Consumption(EJyr)'!$I$42*sRES!H43</f>
        <v>0.43399565810794716</v>
      </c>
      <c r="J22">
        <f>'Consumption(EJyr)'!$I$42*sRES!I43</f>
        <v>0.33755217852840336</v>
      </c>
      <c r="K22">
        <f>'Consumption(EJyr)'!$I$42*sRES!J43</f>
        <v>2.7883794688587406E-18</v>
      </c>
      <c r="L22" s="3">
        <f>'Consumption(EJyr)'!$I$42*sRES!K43</f>
        <v>0.8358434896893796</v>
      </c>
    </row>
    <row r="23" spans="1:12" x14ac:dyDescent="0.55000000000000004">
      <c r="A23" s="57" t="s">
        <v>27</v>
      </c>
      <c r="B23" s="57">
        <v>2010</v>
      </c>
      <c r="C23" s="10">
        <f>SUM(C3,C8,C13,C18)</f>
        <v>1.7935580039863157</v>
      </c>
      <c r="D23" s="4">
        <f t="shared" ref="D23:L23" si="0">SUM(D3,D8,D13,D18)</f>
        <v>5.3540691272396677</v>
      </c>
      <c r="E23" s="4">
        <f t="shared" si="0"/>
        <v>1.2062087969127833</v>
      </c>
      <c r="F23" s="4">
        <f t="shared" si="0"/>
        <v>0.20418016053948937</v>
      </c>
      <c r="G23" s="53">
        <f t="shared" si="0"/>
        <v>3.7404319113217492</v>
      </c>
      <c r="H23" s="4">
        <f t="shared" si="0"/>
        <v>1.7935580039863157</v>
      </c>
      <c r="I23" s="4">
        <f t="shared" si="0"/>
        <v>5.3540691272396677</v>
      </c>
      <c r="J23" s="4">
        <f t="shared" si="0"/>
        <v>1.2062087969127833</v>
      </c>
      <c r="K23" s="4">
        <f t="shared" si="0"/>
        <v>0.20418016053948937</v>
      </c>
      <c r="L23" s="53">
        <f t="shared" si="0"/>
        <v>3.7404319113217492</v>
      </c>
    </row>
    <row r="24" spans="1:12" x14ac:dyDescent="0.55000000000000004">
      <c r="A24" s="55"/>
      <c r="B24" s="55">
        <v>2020</v>
      </c>
      <c r="C24" s="9">
        <f>SUM(C4,C9,C14,C19)</f>
        <v>1.4042102444216913</v>
      </c>
      <c r="D24">
        <f t="shared" ref="D24:G24" si="1">SUM(D4,D9,D14,D19)</f>
        <v>4.1740209458227797</v>
      </c>
      <c r="E24">
        <f t="shared" si="1"/>
        <v>1.1189233858212027</v>
      </c>
      <c r="F24">
        <f t="shared" si="1"/>
        <v>0.23201198896986344</v>
      </c>
      <c r="G24" s="3">
        <f t="shared" si="1"/>
        <v>3.2738004349644645</v>
      </c>
      <c r="H24">
        <f>SUM(H4,H9,H14,H19)</f>
        <v>1.4042102444216913</v>
      </c>
      <c r="I24">
        <f t="shared" ref="I24:L24" si="2">SUM(I4,I9,I14,I19)</f>
        <v>4.1740209458227797</v>
      </c>
      <c r="J24">
        <f t="shared" si="2"/>
        <v>1.1189233858212027</v>
      </c>
      <c r="K24">
        <f t="shared" si="2"/>
        <v>0.23201198896986344</v>
      </c>
      <c r="L24" s="3">
        <f t="shared" si="2"/>
        <v>3.2738004349644645</v>
      </c>
    </row>
    <row r="25" spans="1:12" x14ac:dyDescent="0.55000000000000004">
      <c r="A25" s="55"/>
      <c r="B25" s="55">
        <v>2030</v>
      </c>
      <c r="C25" s="9">
        <f>SUM(C5,C10,C15,C20)</f>
        <v>1.5128409054282315</v>
      </c>
      <c r="D25">
        <f t="shared" ref="D25:G25" si="3">SUM(D5,D10,D15,D20)</f>
        <v>4.3385310664171666</v>
      </c>
      <c r="E25">
        <f t="shared" si="3"/>
        <v>1.1735819074575351</v>
      </c>
      <c r="F25">
        <f t="shared" si="3"/>
        <v>0.2429153612629269</v>
      </c>
      <c r="G25" s="3">
        <f t="shared" si="3"/>
        <v>3.430276690730834</v>
      </c>
      <c r="H25">
        <f>SUM(H5,H10,H15,H20)</f>
        <v>1.5128409054282315</v>
      </c>
      <c r="I25">
        <f t="shared" ref="I25:L25" si="4">SUM(I5,I10,I15,I20)</f>
        <v>4.3385310664171666</v>
      </c>
      <c r="J25">
        <f t="shared" si="4"/>
        <v>1.1735819074575351</v>
      </c>
      <c r="K25">
        <f t="shared" si="4"/>
        <v>0.2429153612629269</v>
      </c>
      <c r="L25" s="3">
        <f t="shared" si="4"/>
        <v>3.430276690730834</v>
      </c>
    </row>
    <row r="26" spans="1:12" x14ac:dyDescent="0.55000000000000004">
      <c r="A26" s="55"/>
      <c r="B26" s="55">
        <v>2040</v>
      </c>
      <c r="C26" s="9">
        <f>SUM(C6,C11,C16,C21)</f>
        <v>1.6213741755605326</v>
      </c>
      <c r="D26">
        <f t="shared" ref="D26:H26" si="5">SUM(D6,D11,D16,D21)</f>
        <v>4.4649915982097461</v>
      </c>
      <c r="E26">
        <f t="shared" si="5"/>
        <v>1.2151285554081672</v>
      </c>
      <c r="F26">
        <f t="shared" si="5"/>
        <v>0.24906069018912053</v>
      </c>
      <c r="G26" s="3">
        <f t="shared" si="5"/>
        <v>3.5326048995495043</v>
      </c>
      <c r="H26">
        <f t="shared" si="5"/>
        <v>1.6213741755605326</v>
      </c>
      <c r="I26">
        <f t="shared" ref="I26:L26" si="6">SUM(I6,I11,I16,I21)</f>
        <v>4.4649915982097461</v>
      </c>
      <c r="J26">
        <f t="shared" si="6"/>
        <v>1.2151285554081672</v>
      </c>
      <c r="K26">
        <f t="shared" si="6"/>
        <v>0.24906069018912053</v>
      </c>
      <c r="L26" s="3">
        <f t="shared" si="6"/>
        <v>3.5326048995495043</v>
      </c>
    </row>
    <row r="27" spans="1:12" x14ac:dyDescent="0.55000000000000004">
      <c r="A27" s="56"/>
      <c r="B27" s="56">
        <v>2050</v>
      </c>
      <c r="C27" s="8">
        <f>SUM(C7,C12,C17,C22)</f>
        <v>1.7300610854783565</v>
      </c>
      <c r="D27" s="5">
        <f t="shared" ref="D27:H27" si="7">SUM(D7,D12,D17,D22)</f>
        <v>4.5829535404830768</v>
      </c>
      <c r="E27" s="5">
        <f t="shared" si="7"/>
        <v>1.2631483399809271</v>
      </c>
      <c r="F27" s="5">
        <f t="shared" si="7"/>
        <v>0.2548546236453767</v>
      </c>
      <c r="G27" s="6">
        <f t="shared" si="7"/>
        <v>3.6521083762943514</v>
      </c>
      <c r="H27" s="5">
        <f t="shared" si="7"/>
        <v>1.7300610854783565</v>
      </c>
      <c r="I27" s="5">
        <f t="shared" ref="I27:L27" si="8">SUM(I7,I12,I17,I22)</f>
        <v>4.5829535404830768</v>
      </c>
      <c r="J27" s="5">
        <f t="shared" si="8"/>
        <v>1.2631483399809271</v>
      </c>
      <c r="K27" s="5">
        <f t="shared" si="8"/>
        <v>0.2548546236453767</v>
      </c>
      <c r="L27" s="6">
        <f t="shared" si="8"/>
        <v>3.6521083762943514</v>
      </c>
    </row>
  </sheetData>
  <sheetProtection sheet="1" objects="1" scenarios="1"/>
  <mergeCells count="2">
    <mergeCell ref="C1:G1"/>
    <mergeCell ref="H1:L1"/>
  </mergeCells>
  <phoneticPr fontId="1"/>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08CB0-75F6-47E4-8051-A6D81E1FCE5A}">
  <dimension ref="A1:N42"/>
  <sheetViews>
    <sheetView zoomScale="71" workbookViewId="0">
      <selection activeCell="L40" sqref="L40"/>
    </sheetView>
  </sheetViews>
  <sheetFormatPr defaultColWidth="10" defaultRowHeight="18" x14ac:dyDescent="0.55000000000000004"/>
  <cols>
    <col min="1" max="16384" width="10" style="12"/>
  </cols>
  <sheetData>
    <row r="1" spans="1:14" x14ac:dyDescent="0.55000000000000004">
      <c r="A1" s="12" t="s">
        <v>29</v>
      </c>
      <c r="B1" s="12" t="s">
        <v>12</v>
      </c>
      <c r="C1" s="12" t="s">
        <v>13</v>
      </c>
      <c r="D1" s="12" t="s">
        <v>14</v>
      </c>
      <c r="E1" s="12" t="s">
        <v>15</v>
      </c>
      <c r="F1" s="12" t="s">
        <v>16</v>
      </c>
      <c r="G1" s="12" t="s">
        <v>17</v>
      </c>
      <c r="H1" s="12" t="s">
        <v>18</v>
      </c>
      <c r="I1" s="12" t="s">
        <v>19</v>
      </c>
      <c r="J1" s="12" t="s">
        <v>20</v>
      </c>
      <c r="K1" s="12" t="s">
        <v>21</v>
      </c>
      <c r="L1" s="12" t="s">
        <v>22</v>
      </c>
      <c r="M1" s="12" t="s">
        <v>23</v>
      </c>
      <c r="N1" s="12" t="s">
        <v>24</v>
      </c>
    </row>
    <row r="2" spans="1:14" x14ac:dyDescent="0.55000000000000004">
      <c r="A2" s="12">
        <v>2010</v>
      </c>
      <c r="B2" s="12">
        <v>0.42</v>
      </c>
      <c r="C2" s="12">
        <v>0.42</v>
      </c>
      <c r="D2" s="12">
        <v>0.41</v>
      </c>
      <c r="E2" s="12">
        <v>0.41</v>
      </c>
      <c r="F2" s="12">
        <v>0.49</v>
      </c>
      <c r="G2" s="12">
        <v>0.49</v>
      </c>
      <c r="H2" s="12">
        <v>0.33</v>
      </c>
      <c r="I2" s="12">
        <v>0.32</v>
      </c>
      <c r="J2" s="12">
        <v>0.32</v>
      </c>
      <c r="K2" s="12">
        <v>1</v>
      </c>
      <c r="L2" s="12">
        <v>0.1</v>
      </c>
      <c r="M2" s="12">
        <v>1</v>
      </c>
      <c r="N2" s="12">
        <v>1</v>
      </c>
    </row>
    <row r="3" spans="1:14" x14ac:dyDescent="0.55000000000000004">
      <c r="A3" s="12">
        <v>2011</v>
      </c>
      <c r="B3" s="12">
        <v>0.42</v>
      </c>
      <c r="C3" s="12">
        <v>0.42</v>
      </c>
      <c r="D3" s="12">
        <v>0.4</v>
      </c>
      <c r="E3" s="12">
        <v>0.4</v>
      </c>
      <c r="F3" s="12">
        <v>0.49</v>
      </c>
      <c r="G3" s="12">
        <v>0.49</v>
      </c>
      <c r="H3" s="12">
        <v>0.33</v>
      </c>
      <c r="I3" s="12">
        <v>0.33</v>
      </c>
      <c r="J3" s="12">
        <v>0.33</v>
      </c>
      <c r="K3" s="12">
        <v>1</v>
      </c>
      <c r="L3" s="12">
        <v>0.1</v>
      </c>
      <c r="M3" s="12">
        <v>1</v>
      </c>
      <c r="N3" s="12">
        <v>1</v>
      </c>
    </row>
    <row r="4" spans="1:14" x14ac:dyDescent="0.55000000000000004">
      <c r="A4" s="12">
        <v>2012</v>
      </c>
      <c r="B4" s="12">
        <v>0.43</v>
      </c>
      <c r="C4" s="12">
        <v>0.43</v>
      </c>
      <c r="D4" s="12">
        <v>0.41</v>
      </c>
      <c r="E4" s="12">
        <v>0.41</v>
      </c>
      <c r="F4" s="12">
        <v>0.49</v>
      </c>
      <c r="G4" s="12">
        <v>0.49</v>
      </c>
      <c r="H4" s="12">
        <v>0.33</v>
      </c>
      <c r="I4" s="12">
        <v>0.33</v>
      </c>
      <c r="J4" s="12">
        <v>0.33</v>
      </c>
      <c r="K4" s="12">
        <v>1</v>
      </c>
      <c r="L4" s="12">
        <v>0.1</v>
      </c>
      <c r="M4" s="12">
        <v>1</v>
      </c>
      <c r="N4" s="12">
        <v>1</v>
      </c>
    </row>
    <row r="5" spans="1:14" x14ac:dyDescent="0.55000000000000004">
      <c r="A5" s="12">
        <v>2013</v>
      </c>
      <c r="B5" s="12">
        <v>0.41</v>
      </c>
      <c r="C5" s="12">
        <v>0.41</v>
      </c>
      <c r="D5" s="12">
        <v>0.41</v>
      </c>
      <c r="E5" s="12">
        <v>0.41</v>
      </c>
      <c r="F5" s="12">
        <v>0.5</v>
      </c>
      <c r="G5" s="12">
        <v>0.5</v>
      </c>
      <c r="H5" s="12">
        <v>0.33</v>
      </c>
      <c r="I5" s="12">
        <v>0.33</v>
      </c>
      <c r="J5" s="12">
        <v>0.33</v>
      </c>
      <c r="K5" s="12">
        <v>1</v>
      </c>
      <c r="L5" s="12">
        <v>0.1</v>
      </c>
      <c r="M5" s="12">
        <v>1</v>
      </c>
      <c r="N5" s="12">
        <v>1</v>
      </c>
    </row>
    <row r="6" spans="1:14" x14ac:dyDescent="0.55000000000000004">
      <c r="A6" s="12">
        <v>2014</v>
      </c>
      <c r="B6" s="12">
        <v>0.42</v>
      </c>
      <c r="C6" s="12">
        <v>0.42</v>
      </c>
      <c r="D6" s="12">
        <v>0.41</v>
      </c>
      <c r="E6" s="12">
        <v>0.41</v>
      </c>
      <c r="F6" s="12">
        <v>0.51</v>
      </c>
      <c r="G6" s="12">
        <v>0.51</v>
      </c>
      <c r="H6" s="12">
        <v>0</v>
      </c>
      <c r="I6" s="12">
        <v>0.34</v>
      </c>
      <c r="J6" s="12">
        <v>0.34</v>
      </c>
      <c r="K6" s="12">
        <v>1</v>
      </c>
      <c r="L6" s="12">
        <v>0.1</v>
      </c>
      <c r="M6" s="12">
        <v>1</v>
      </c>
      <c r="N6" s="12">
        <v>1</v>
      </c>
    </row>
    <row r="7" spans="1:14" x14ac:dyDescent="0.55000000000000004">
      <c r="A7" s="12">
        <v>2015</v>
      </c>
      <c r="B7" s="12">
        <v>0.42</v>
      </c>
      <c r="C7" s="12">
        <v>0.42</v>
      </c>
      <c r="D7" s="12">
        <v>0.41</v>
      </c>
      <c r="E7" s="12">
        <v>0.41</v>
      </c>
      <c r="F7" s="12">
        <v>0.51</v>
      </c>
      <c r="G7" s="12">
        <v>0.51</v>
      </c>
      <c r="H7" s="12">
        <v>0.33</v>
      </c>
      <c r="I7" s="12">
        <v>0.33</v>
      </c>
      <c r="J7" s="12">
        <v>0.33</v>
      </c>
      <c r="K7" s="12">
        <v>1</v>
      </c>
      <c r="L7" s="12">
        <v>0.1</v>
      </c>
      <c r="M7" s="12">
        <v>1</v>
      </c>
      <c r="N7" s="12">
        <v>1</v>
      </c>
    </row>
    <row r="8" spans="1:14" x14ac:dyDescent="0.55000000000000004">
      <c r="A8" s="12">
        <v>2016</v>
      </c>
      <c r="B8" s="12">
        <v>0.42</v>
      </c>
      <c r="C8" s="12">
        <v>0.42</v>
      </c>
      <c r="D8" s="12">
        <v>0.38</v>
      </c>
      <c r="E8" s="12">
        <v>0.38</v>
      </c>
      <c r="F8" s="12">
        <v>0.51</v>
      </c>
      <c r="G8" s="12">
        <v>0.51</v>
      </c>
      <c r="H8" s="12">
        <v>0.33</v>
      </c>
      <c r="I8" s="12">
        <v>0.42</v>
      </c>
      <c r="J8" s="12">
        <v>0.42</v>
      </c>
      <c r="K8" s="12">
        <v>1</v>
      </c>
      <c r="L8" s="12">
        <v>0.1</v>
      </c>
      <c r="M8" s="12">
        <v>1</v>
      </c>
      <c r="N8" s="12">
        <v>1</v>
      </c>
    </row>
    <row r="9" spans="1:14" x14ac:dyDescent="0.55000000000000004">
      <c r="A9" s="12">
        <v>2017</v>
      </c>
      <c r="B9" s="12">
        <v>0.42</v>
      </c>
      <c r="C9" s="12">
        <v>0.42</v>
      </c>
      <c r="D9" s="12">
        <v>0.36</v>
      </c>
      <c r="E9" s="12">
        <v>0.36</v>
      </c>
      <c r="F9" s="12">
        <v>0.52</v>
      </c>
      <c r="G9" s="12">
        <v>0.52</v>
      </c>
      <c r="H9" s="12">
        <v>0.33</v>
      </c>
      <c r="I9" s="12">
        <v>0.4</v>
      </c>
      <c r="J9" s="12">
        <v>0.4</v>
      </c>
      <c r="K9" s="12">
        <v>1</v>
      </c>
      <c r="L9" s="12">
        <v>0.1</v>
      </c>
      <c r="M9" s="12">
        <v>1</v>
      </c>
      <c r="N9" s="12">
        <v>1</v>
      </c>
    </row>
    <row r="10" spans="1:14" x14ac:dyDescent="0.55000000000000004">
      <c r="A10" s="12">
        <v>2018</v>
      </c>
      <c r="B10" s="12">
        <v>0.42</v>
      </c>
      <c r="C10" s="12">
        <v>0.42</v>
      </c>
      <c r="D10" s="12">
        <v>0.35</v>
      </c>
      <c r="E10" s="12">
        <v>0.35</v>
      </c>
      <c r="F10" s="12">
        <v>0.52</v>
      </c>
      <c r="G10" s="12">
        <v>0.52</v>
      </c>
      <c r="H10" s="12">
        <v>0.33</v>
      </c>
      <c r="I10" s="12">
        <v>0.38</v>
      </c>
      <c r="J10" s="12">
        <v>0.38</v>
      </c>
      <c r="K10" s="12">
        <v>1</v>
      </c>
      <c r="L10" s="12">
        <v>0.1</v>
      </c>
      <c r="M10" s="12">
        <v>1</v>
      </c>
      <c r="N10" s="12">
        <v>1</v>
      </c>
    </row>
    <row r="11" spans="1:14" x14ac:dyDescent="0.55000000000000004">
      <c r="A11" s="12">
        <v>2019</v>
      </c>
      <c r="B11" s="12">
        <v>0.42</v>
      </c>
      <c r="C11" s="12">
        <v>0.42</v>
      </c>
      <c r="D11" s="12">
        <v>0.35</v>
      </c>
      <c r="E11" s="12">
        <v>0.35</v>
      </c>
      <c r="F11" s="12">
        <v>0.52</v>
      </c>
      <c r="G11" s="12">
        <v>0.52</v>
      </c>
      <c r="H11" s="12">
        <v>0.33</v>
      </c>
      <c r="I11" s="12">
        <v>0.39</v>
      </c>
      <c r="J11" s="12">
        <v>0.39</v>
      </c>
      <c r="K11" s="12">
        <v>1</v>
      </c>
      <c r="L11" s="12">
        <v>0.1</v>
      </c>
      <c r="M11" s="12">
        <v>1</v>
      </c>
      <c r="N11" s="12">
        <v>1</v>
      </c>
    </row>
    <row r="12" spans="1:14" x14ac:dyDescent="0.55000000000000004">
      <c r="A12" s="12">
        <v>2020</v>
      </c>
      <c r="B12" s="12">
        <v>0.41</v>
      </c>
      <c r="C12" s="12">
        <v>0.41</v>
      </c>
      <c r="D12" s="12">
        <v>0.33</v>
      </c>
      <c r="E12" s="12">
        <v>0.33</v>
      </c>
      <c r="F12" s="12">
        <v>0.52</v>
      </c>
      <c r="G12" s="12">
        <v>0.52</v>
      </c>
      <c r="H12" s="12">
        <v>0.33</v>
      </c>
      <c r="I12" s="12">
        <v>0.44</v>
      </c>
      <c r="J12" s="12">
        <v>0.44</v>
      </c>
      <c r="K12" s="12">
        <v>1</v>
      </c>
      <c r="L12" s="12">
        <v>0.1</v>
      </c>
      <c r="M12" s="12">
        <v>1</v>
      </c>
      <c r="N12" s="12">
        <v>1</v>
      </c>
    </row>
    <row r="13" spans="1:14" x14ac:dyDescent="0.55000000000000004">
      <c r="A13" s="12">
        <v>2021</v>
      </c>
      <c r="B13" s="12">
        <v>0.41</v>
      </c>
      <c r="C13" s="12">
        <v>0.41</v>
      </c>
      <c r="D13" s="12">
        <v>0.33</v>
      </c>
      <c r="E13" s="12">
        <v>0.33</v>
      </c>
      <c r="F13" s="12">
        <v>0.52</v>
      </c>
      <c r="G13" s="12">
        <v>0.52</v>
      </c>
      <c r="H13" s="12">
        <v>0.33</v>
      </c>
      <c r="I13" s="12">
        <v>0.44</v>
      </c>
      <c r="J13" s="12">
        <v>0.44</v>
      </c>
      <c r="K13" s="12">
        <v>1</v>
      </c>
      <c r="L13" s="12">
        <v>0.1</v>
      </c>
      <c r="M13" s="12">
        <v>1</v>
      </c>
      <c r="N13" s="12">
        <v>1</v>
      </c>
    </row>
    <row r="14" spans="1:14" x14ac:dyDescent="0.55000000000000004">
      <c r="A14" s="12">
        <v>2022</v>
      </c>
      <c r="B14" s="12">
        <v>0.41</v>
      </c>
      <c r="C14" s="12">
        <v>0.41</v>
      </c>
      <c r="D14" s="12">
        <v>0.33</v>
      </c>
      <c r="E14" s="12">
        <v>0.33</v>
      </c>
      <c r="F14" s="12">
        <v>0.52</v>
      </c>
      <c r="G14" s="12">
        <v>0.52</v>
      </c>
      <c r="H14" s="12">
        <v>0.33</v>
      </c>
      <c r="I14" s="12">
        <v>0.44</v>
      </c>
      <c r="J14" s="12">
        <v>0.44</v>
      </c>
      <c r="K14" s="12">
        <v>1</v>
      </c>
      <c r="L14" s="12">
        <v>0.1</v>
      </c>
      <c r="M14" s="12">
        <v>1</v>
      </c>
      <c r="N14" s="12">
        <v>1</v>
      </c>
    </row>
    <row r="15" spans="1:14" x14ac:dyDescent="0.55000000000000004">
      <c r="A15" s="12">
        <v>2023</v>
      </c>
      <c r="B15" s="12">
        <v>0.41</v>
      </c>
      <c r="C15" s="12">
        <v>0.41</v>
      </c>
      <c r="D15" s="12">
        <v>0.33</v>
      </c>
      <c r="E15" s="12">
        <v>0.33</v>
      </c>
      <c r="F15" s="12">
        <v>0.52</v>
      </c>
      <c r="G15" s="12">
        <v>0.52</v>
      </c>
      <c r="H15" s="12">
        <v>0.33</v>
      </c>
      <c r="I15" s="12">
        <v>0.44</v>
      </c>
      <c r="J15" s="12">
        <v>0.44</v>
      </c>
      <c r="K15" s="12">
        <v>1</v>
      </c>
      <c r="L15" s="12">
        <v>0.1</v>
      </c>
      <c r="M15" s="12">
        <v>1</v>
      </c>
      <c r="N15" s="12">
        <v>1</v>
      </c>
    </row>
    <row r="16" spans="1:14" x14ac:dyDescent="0.55000000000000004">
      <c r="A16" s="12">
        <v>2024</v>
      </c>
      <c r="B16" s="12">
        <v>0.41</v>
      </c>
      <c r="C16" s="12">
        <v>0.41</v>
      </c>
      <c r="D16" s="12">
        <v>0.33</v>
      </c>
      <c r="E16" s="12">
        <v>0.33</v>
      </c>
      <c r="F16" s="12">
        <v>0.52</v>
      </c>
      <c r="G16" s="12">
        <v>0.52</v>
      </c>
      <c r="H16" s="12">
        <v>0.33</v>
      </c>
      <c r="I16" s="12">
        <v>0.44</v>
      </c>
      <c r="J16" s="12">
        <v>0.44</v>
      </c>
      <c r="K16" s="12">
        <v>1</v>
      </c>
      <c r="L16" s="12">
        <v>0.1</v>
      </c>
      <c r="M16" s="12">
        <v>1</v>
      </c>
      <c r="N16" s="12">
        <v>1</v>
      </c>
    </row>
    <row r="17" spans="1:14" x14ac:dyDescent="0.55000000000000004">
      <c r="A17" s="12">
        <v>2025</v>
      </c>
      <c r="B17" s="12">
        <v>0.41</v>
      </c>
      <c r="C17" s="12">
        <v>0.41</v>
      </c>
      <c r="D17" s="12">
        <v>0.33</v>
      </c>
      <c r="E17" s="12">
        <v>0.33</v>
      </c>
      <c r="F17" s="12">
        <v>0.52</v>
      </c>
      <c r="G17" s="12">
        <v>0.52</v>
      </c>
      <c r="H17" s="12">
        <v>0.33</v>
      </c>
      <c r="I17" s="12">
        <v>0.44</v>
      </c>
      <c r="J17" s="12">
        <v>0.44</v>
      </c>
      <c r="K17" s="12">
        <v>1</v>
      </c>
      <c r="L17" s="12">
        <v>0.1</v>
      </c>
      <c r="M17" s="12">
        <v>1</v>
      </c>
      <c r="N17" s="12">
        <v>1</v>
      </c>
    </row>
    <row r="18" spans="1:14" x14ac:dyDescent="0.55000000000000004">
      <c r="A18" s="12">
        <v>2026</v>
      </c>
      <c r="B18" s="12">
        <v>0.41</v>
      </c>
      <c r="C18" s="12">
        <v>0.41</v>
      </c>
      <c r="D18" s="12">
        <v>0.33</v>
      </c>
      <c r="E18" s="12">
        <v>0.33</v>
      </c>
      <c r="F18" s="12">
        <v>0.52</v>
      </c>
      <c r="G18" s="12">
        <v>0.52</v>
      </c>
      <c r="H18" s="12">
        <v>0.33</v>
      </c>
      <c r="I18" s="12">
        <v>0.44</v>
      </c>
      <c r="J18" s="12">
        <v>0.44</v>
      </c>
      <c r="K18" s="12">
        <v>1</v>
      </c>
      <c r="L18" s="12">
        <v>0.1</v>
      </c>
      <c r="M18" s="12">
        <v>1</v>
      </c>
      <c r="N18" s="12">
        <v>1</v>
      </c>
    </row>
    <row r="19" spans="1:14" x14ac:dyDescent="0.55000000000000004">
      <c r="A19" s="12">
        <v>2027</v>
      </c>
      <c r="B19" s="12">
        <v>0.41</v>
      </c>
      <c r="C19" s="12">
        <v>0.41</v>
      </c>
      <c r="D19" s="12">
        <v>0.33</v>
      </c>
      <c r="E19" s="12">
        <v>0.33</v>
      </c>
      <c r="F19" s="12">
        <v>0.52</v>
      </c>
      <c r="G19" s="12">
        <v>0.52</v>
      </c>
      <c r="H19" s="12">
        <v>0.33</v>
      </c>
      <c r="I19" s="12">
        <v>0.44</v>
      </c>
      <c r="J19" s="12">
        <v>0.44</v>
      </c>
      <c r="K19" s="12">
        <v>1</v>
      </c>
      <c r="L19" s="12">
        <v>0.1</v>
      </c>
      <c r="M19" s="12">
        <v>1</v>
      </c>
      <c r="N19" s="12">
        <v>1</v>
      </c>
    </row>
    <row r="20" spans="1:14" x14ac:dyDescent="0.55000000000000004">
      <c r="A20" s="12">
        <v>2028</v>
      </c>
      <c r="B20" s="12">
        <v>0.41</v>
      </c>
      <c r="C20" s="12">
        <v>0.41</v>
      </c>
      <c r="D20" s="12">
        <v>0.33</v>
      </c>
      <c r="E20" s="12">
        <v>0.33</v>
      </c>
      <c r="F20" s="12">
        <v>0.52</v>
      </c>
      <c r="G20" s="12">
        <v>0.52</v>
      </c>
      <c r="H20" s="12">
        <v>0.33</v>
      </c>
      <c r="I20" s="12">
        <v>0.44</v>
      </c>
      <c r="J20" s="12">
        <v>0.44</v>
      </c>
      <c r="K20" s="12">
        <v>1</v>
      </c>
      <c r="L20" s="12">
        <v>0.1</v>
      </c>
      <c r="M20" s="12">
        <v>1</v>
      </c>
      <c r="N20" s="12">
        <v>1</v>
      </c>
    </row>
    <row r="21" spans="1:14" x14ac:dyDescent="0.55000000000000004">
      <c r="A21" s="12">
        <v>2029</v>
      </c>
      <c r="B21" s="12">
        <v>0.41</v>
      </c>
      <c r="C21" s="12">
        <v>0.41</v>
      </c>
      <c r="D21" s="12">
        <v>0.33</v>
      </c>
      <c r="E21" s="12">
        <v>0.33</v>
      </c>
      <c r="F21" s="12">
        <v>0.52</v>
      </c>
      <c r="G21" s="12">
        <v>0.52</v>
      </c>
      <c r="H21" s="12">
        <v>0.33</v>
      </c>
      <c r="I21" s="12">
        <v>0.44</v>
      </c>
      <c r="J21" s="12">
        <v>0.44</v>
      </c>
      <c r="K21" s="12">
        <v>1</v>
      </c>
      <c r="L21" s="12">
        <v>0.1</v>
      </c>
      <c r="M21" s="12">
        <v>1</v>
      </c>
      <c r="N21" s="12">
        <v>1</v>
      </c>
    </row>
    <row r="22" spans="1:14" x14ac:dyDescent="0.55000000000000004">
      <c r="A22" s="12">
        <v>2030</v>
      </c>
      <c r="B22" s="12">
        <v>0.41</v>
      </c>
      <c r="C22" s="12">
        <v>0.41</v>
      </c>
      <c r="D22" s="12">
        <v>0.33</v>
      </c>
      <c r="E22" s="12">
        <v>0.33</v>
      </c>
      <c r="F22" s="12">
        <v>0.52</v>
      </c>
      <c r="G22" s="12">
        <v>0.52</v>
      </c>
      <c r="H22" s="12">
        <v>0.33</v>
      </c>
      <c r="I22" s="12">
        <v>0.44</v>
      </c>
      <c r="J22" s="12">
        <v>0.44</v>
      </c>
      <c r="K22" s="12">
        <v>1</v>
      </c>
      <c r="L22" s="12">
        <v>0.1</v>
      </c>
      <c r="M22" s="12">
        <v>1</v>
      </c>
      <c r="N22" s="12">
        <v>1</v>
      </c>
    </row>
    <row r="23" spans="1:14" x14ac:dyDescent="0.55000000000000004">
      <c r="A23" s="12">
        <v>2031</v>
      </c>
      <c r="B23" s="12">
        <v>0.41</v>
      </c>
      <c r="C23" s="12">
        <v>0.41</v>
      </c>
      <c r="D23" s="12">
        <v>0.33</v>
      </c>
      <c r="E23" s="12">
        <v>0.33</v>
      </c>
      <c r="F23" s="12">
        <v>0.52</v>
      </c>
      <c r="G23" s="12">
        <v>0.52</v>
      </c>
      <c r="H23" s="12">
        <v>0.33</v>
      </c>
      <c r="I23" s="12">
        <v>0.44</v>
      </c>
      <c r="J23" s="12">
        <v>0.44</v>
      </c>
      <c r="K23" s="12">
        <v>1</v>
      </c>
      <c r="L23" s="12">
        <v>0.1</v>
      </c>
      <c r="M23" s="12">
        <v>1</v>
      </c>
      <c r="N23" s="12">
        <v>1</v>
      </c>
    </row>
    <row r="24" spans="1:14" x14ac:dyDescent="0.55000000000000004">
      <c r="A24" s="12">
        <v>2032</v>
      </c>
      <c r="B24" s="12">
        <v>0.41</v>
      </c>
      <c r="C24" s="12">
        <v>0.41</v>
      </c>
      <c r="D24" s="12">
        <v>0.33</v>
      </c>
      <c r="E24" s="12">
        <v>0.33</v>
      </c>
      <c r="F24" s="12">
        <v>0.52</v>
      </c>
      <c r="G24" s="12">
        <v>0.52</v>
      </c>
      <c r="H24" s="12">
        <v>0.33</v>
      </c>
      <c r="I24" s="12">
        <v>0.44</v>
      </c>
      <c r="J24" s="12">
        <v>0.44</v>
      </c>
      <c r="K24" s="12">
        <v>1</v>
      </c>
      <c r="L24" s="12">
        <v>0.1</v>
      </c>
      <c r="M24" s="12">
        <v>1</v>
      </c>
      <c r="N24" s="12">
        <v>1</v>
      </c>
    </row>
    <row r="25" spans="1:14" x14ac:dyDescent="0.55000000000000004">
      <c r="A25" s="12">
        <v>2033</v>
      </c>
      <c r="B25" s="12">
        <v>0.41</v>
      </c>
      <c r="C25" s="12">
        <v>0.41</v>
      </c>
      <c r="D25" s="12">
        <v>0.33</v>
      </c>
      <c r="E25" s="12">
        <v>0.33</v>
      </c>
      <c r="F25" s="12">
        <v>0.52</v>
      </c>
      <c r="G25" s="12">
        <v>0.52</v>
      </c>
      <c r="H25" s="12">
        <v>0.33</v>
      </c>
      <c r="I25" s="12">
        <v>0.44</v>
      </c>
      <c r="J25" s="12">
        <v>0.44</v>
      </c>
      <c r="K25" s="12">
        <v>1</v>
      </c>
      <c r="L25" s="12">
        <v>0.1</v>
      </c>
      <c r="M25" s="12">
        <v>1</v>
      </c>
      <c r="N25" s="12">
        <v>1</v>
      </c>
    </row>
    <row r="26" spans="1:14" x14ac:dyDescent="0.55000000000000004">
      <c r="A26" s="12">
        <v>2034</v>
      </c>
      <c r="B26" s="12">
        <v>0.41</v>
      </c>
      <c r="C26" s="12">
        <v>0.41</v>
      </c>
      <c r="D26" s="12">
        <v>0.33</v>
      </c>
      <c r="E26" s="12">
        <v>0.33</v>
      </c>
      <c r="F26" s="12">
        <v>0.52</v>
      </c>
      <c r="G26" s="12">
        <v>0.52</v>
      </c>
      <c r="H26" s="12">
        <v>0.33</v>
      </c>
      <c r="I26" s="12">
        <v>0.44</v>
      </c>
      <c r="J26" s="12">
        <v>0.44</v>
      </c>
      <c r="K26" s="12">
        <v>1</v>
      </c>
      <c r="L26" s="12">
        <v>0.1</v>
      </c>
      <c r="M26" s="12">
        <v>1</v>
      </c>
      <c r="N26" s="12">
        <v>1</v>
      </c>
    </row>
    <row r="27" spans="1:14" x14ac:dyDescent="0.55000000000000004">
      <c r="A27" s="12">
        <v>2035</v>
      </c>
      <c r="B27" s="12">
        <v>0.41</v>
      </c>
      <c r="C27" s="12">
        <v>0.41</v>
      </c>
      <c r="D27" s="12">
        <v>0.33</v>
      </c>
      <c r="E27" s="12">
        <v>0.33</v>
      </c>
      <c r="F27" s="12">
        <v>0.52</v>
      </c>
      <c r="G27" s="12">
        <v>0.52</v>
      </c>
      <c r="H27" s="12">
        <v>0.33</v>
      </c>
      <c r="I27" s="12">
        <v>0.44</v>
      </c>
      <c r="J27" s="12">
        <v>0.44</v>
      </c>
      <c r="K27" s="12">
        <v>1</v>
      </c>
      <c r="L27" s="12">
        <v>0.1</v>
      </c>
      <c r="M27" s="12">
        <v>1</v>
      </c>
      <c r="N27" s="12">
        <v>1</v>
      </c>
    </row>
    <row r="28" spans="1:14" x14ac:dyDescent="0.55000000000000004">
      <c r="A28" s="12">
        <v>2036</v>
      </c>
      <c r="B28" s="12">
        <v>0.41</v>
      </c>
      <c r="C28" s="12">
        <v>0.41</v>
      </c>
      <c r="D28" s="12">
        <v>0.33</v>
      </c>
      <c r="E28" s="12">
        <v>0.33</v>
      </c>
      <c r="F28" s="12">
        <v>0.52</v>
      </c>
      <c r="G28" s="12">
        <v>0.52</v>
      </c>
      <c r="H28" s="12">
        <v>0.33</v>
      </c>
      <c r="I28" s="12">
        <v>0.44</v>
      </c>
      <c r="J28" s="12">
        <v>0.44</v>
      </c>
      <c r="K28" s="12">
        <v>1</v>
      </c>
      <c r="L28" s="12">
        <v>0.1</v>
      </c>
      <c r="M28" s="12">
        <v>1</v>
      </c>
      <c r="N28" s="12">
        <v>1</v>
      </c>
    </row>
    <row r="29" spans="1:14" x14ac:dyDescent="0.55000000000000004">
      <c r="A29" s="12">
        <v>2037</v>
      </c>
      <c r="B29" s="12">
        <v>0.41</v>
      </c>
      <c r="C29" s="12">
        <v>0.41</v>
      </c>
      <c r="D29" s="12">
        <v>0.33</v>
      </c>
      <c r="E29" s="12">
        <v>0.33</v>
      </c>
      <c r="F29" s="12">
        <v>0.52</v>
      </c>
      <c r="G29" s="12">
        <v>0.52</v>
      </c>
      <c r="H29" s="12">
        <v>0.33</v>
      </c>
      <c r="I29" s="12">
        <v>0.44</v>
      </c>
      <c r="J29" s="12">
        <v>0.44</v>
      </c>
      <c r="K29" s="12">
        <v>1</v>
      </c>
      <c r="L29" s="12">
        <v>0.1</v>
      </c>
      <c r="M29" s="12">
        <v>1</v>
      </c>
      <c r="N29" s="12">
        <v>1</v>
      </c>
    </row>
    <row r="30" spans="1:14" x14ac:dyDescent="0.55000000000000004">
      <c r="A30" s="12">
        <v>2038</v>
      </c>
      <c r="B30" s="12">
        <v>0.41</v>
      </c>
      <c r="C30" s="12">
        <v>0.41</v>
      </c>
      <c r="D30" s="12">
        <v>0.33</v>
      </c>
      <c r="E30" s="12">
        <v>0.33</v>
      </c>
      <c r="F30" s="12">
        <v>0.52</v>
      </c>
      <c r="G30" s="12">
        <v>0.52</v>
      </c>
      <c r="H30" s="12">
        <v>0.33</v>
      </c>
      <c r="I30" s="12">
        <v>0.44</v>
      </c>
      <c r="J30" s="12">
        <v>0.44</v>
      </c>
      <c r="K30" s="12">
        <v>1</v>
      </c>
      <c r="L30" s="12">
        <v>0.1</v>
      </c>
      <c r="M30" s="12">
        <v>1</v>
      </c>
      <c r="N30" s="12">
        <v>1</v>
      </c>
    </row>
    <row r="31" spans="1:14" x14ac:dyDescent="0.55000000000000004">
      <c r="A31" s="12">
        <v>2039</v>
      </c>
      <c r="B31" s="12">
        <v>0.41</v>
      </c>
      <c r="C31" s="12">
        <v>0.41</v>
      </c>
      <c r="D31" s="12">
        <v>0.33</v>
      </c>
      <c r="E31" s="12">
        <v>0.33</v>
      </c>
      <c r="F31" s="12">
        <v>0.52</v>
      </c>
      <c r="G31" s="12">
        <v>0.52</v>
      </c>
      <c r="H31" s="12">
        <v>0.33</v>
      </c>
      <c r="I31" s="12">
        <v>0.44</v>
      </c>
      <c r="J31" s="12">
        <v>0.44</v>
      </c>
      <c r="K31" s="12">
        <v>1</v>
      </c>
      <c r="L31" s="12">
        <v>0.1</v>
      </c>
      <c r="M31" s="12">
        <v>1</v>
      </c>
      <c r="N31" s="12">
        <v>1</v>
      </c>
    </row>
    <row r="32" spans="1:14" x14ac:dyDescent="0.55000000000000004">
      <c r="A32" s="12">
        <v>2040</v>
      </c>
      <c r="B32" s="12">
        <v>0.41</v>
      </c>
      <c r="C32" s="12">
        <v>0.41</v>
      </c>
      <c r="D32" s="12">
        <v>0.33</v>
      </c>
      <c r="E32" s="12">
        <v>0.33</v>
      </c>
      <c r="F32" s="12">
        <v>0.52</v>
      </c>
      <c r="G32" s="12">
        <v>0.52</v>
      </c>
      <c r="H32" s="12">
        <v>0.33</v>
      </c>
      <c r="I32" s="12">
        <v>0.44</v>
      </c>
      <c r="J32" s="12">
        <v>0.44</v>
      </c>
      <c r="K32" s="12">
        <v>1</v>
      </c>
      <c r="L32" s="12">
        <v>0.1</v>
      </c>
      <c r="M32" s="12">
        <v>1</v>
      </c>
      <c r="N32" s="12">
        <v>1</v>
      </c>
    </row>
    <row r="33" spans="1:14" x14ac:dyDescent="0.55000000000000004">
      <c r="A33" s="12">
        <v>2041</v>
      </c>
      <c r="B33" s="12">
        <v>0.41</v>
      </c>
      <c r="C33" s="12">
        <v>0.41</v>
      </c>
      <c r="D33" s="12">
        <v>0.33</v>
      </c>
      <c r="E33" s="12">
        <v>0.33</v>
      </c>
      <c r="F33" s="12">
        <v>0.52</v>
      </c>
      <c r="G33" s="12">
        <v>0.52</v>
      </c>
      <c r="H33" s="12">
        <v>0.33</v>
      </c>
      <c r="I33" s="12">
        <v>0.44</v>
      </c>
      <c r="J33" s="12">
        <v>0.44</v>
      </c>
      <c r="K33" s="12">
        <v>1</v>
      </c>
      <c r="L33" s="12">
        <v>0.1</v>
      </c>
      <c r="M33" s="12">
        <v>1</v>
      </c>
      <c r="N33" s="12">
        <v>1</v>
      </c>
    </row>
    <row r="34" spans="1:14" x14ac:dyDescent="0.55000000000000004">
      <c r="A34" s="12">
        <v>2042</v>
      </c>
      <c r="B34" s="12">
        <v>0.41</v>
      </c>
      <c r="C34" s="12">
        <v>0.41</v>
      </c>
      <c r="D34" s="12">
        <v>0.33</v>
      </c>
      <c r="E34" s="12">
        <v>0.33</v>
      </c>
      <c r="F34" s="12">
        <v>0.52</v>
      </c>
      <c r="G34" s="12">
        <v>0.52</v>
      </c>
      <c r="H34" s="12">
        <v>0.33</v>
      </c>
      <c r="I34" s="12">
        <v>0.44</v>
      </c>
      <c r="J34" s="12">
        <v>0.44</v>
      </c>
      <c r="K34" s="12">
        <v>1</v>
      </c>
      <c r="L34" s="12">
        <v>0.1</v>
      </c>
      <c r="M34" s="12">
        <v>1</v>
      </c>
      <c r="N34" s="12">
        <v>1</v>
      </c>
    </row>
    <row r="35" spans="1:14" x14ac:dyDescent="0.55000000000000004">
      <c r="A35" s="12">
        <v>2043</v>
      </c>
      <c r="B35" s="12">
        <v>0.41</v>
      </c>
      <c r="C35" s="12">
        <v>0.41</v>
      </c>
      <c r="D35" s="12">
        <v>0.33</v>
      </c>
      <c r="E35" s="12">
        <v>0.33</v>
      </c>
      <c r="F35" s="12">
        <v>0.52</v>
      </c>
      <c r="G35" s="12">
        <v>0.52</v>
      </c>
      <c r="H35" s="12">
        <v>0.33</v>
      </c>
      <c r="I35" s="12">
        <v>0.44</v>
      </c>
      <c r="J35" s="12">
        <v>0.44</v>
      </c>
      <c r="K35" s="12">
        <v>1</v>
      </c>
      <c r="L35" s="12">
        <v>0.1</v>
      </c>
      <c r="M35" s="12">
        <v>1</v>
      </c>
      <c r="N35" s="12">
        <v>1</v>
      </c>
    </row>
    <row r="36" spans="1:14" x14ac:dyDescent="0.55000000000000004">
      <c r="A36" s="12">
        <v>2044</v>
      </c>
      <c r="B36" s="12">
        <v>0.41</v>
      </c>
      <c r="C36" s="12">
        <v>0.41</v>
      </c>
      <c r="D36" s="12">
        <v>0.33</v>
      </c>
      <c r="E36" s="12">
        <v>0.33</v>
      </c>
      <c r="F36" s="12">
        <v>0.52</v>
      </c>
      <c r="G36" s="12">
        <v>0.52</v>
      </c>
      <c r="H36" s="12">
        <v>0.33</v>
      </c>
      <c r="I36" s="12">
        <v>0.44</v>
      </c>
      <c r="J36" s="12">
        <v>0.44</v>
      </c>
      <c r="K36" s="12">
        <v>1</v>
      </c>
      <c r="L36" s="12">
        <v>0.1</v>
      </c>
      <c r="M36" s="12">
        <v>1</v>
      </c>
      <c r="N36" s="12">
        <v>1</v>
      </c>
    </row>
    <row r="37" spans="1:14" x14ac:dyDescent="0.55000000000000004">
      <c r="A37" s="12">
        <v>2045</v>
      </c>
      <c r="B37" s="12">
        <v>0.41</v>
      </c>
      <c r="C37" s="12">
        <v>0.41</v>
      </c>
      <c r="D37" s="12">
        <v>0.33</v>
      </c>
      <c r="E37" s="12">
        <v>0.33</v>
      </c>
      <c r="F37" s="12">
        <v>0.52</v>
      </c>
      <c r="G37" s="12">
        <v>0.52</v>
      </c>
      <c r="H37" s="12">
        <v>0.33</v>
      </c>
      <c r="I37" s="12">
        <v>0.44</v>
      </c>
      <c r="J37" s="12">
        <v>0.44</v>
      </c>
      <c r="K37" s="12">
        <v>1</v>
      </c>
      <c r="L37" s="12">
        <v>0.1</v>
      </c>
      <c r="M37" s="12">
        <v>1</v>
      </c>
      <c r="N37" s="12">
        <v>1</v>
      </c>
    </row>
    <row r="38" spans="1:14" x14ac:dyDescent="0.55000000000000004">
      <c r="A38" s="12">
        <v>2046</v>
      </c>
      <c r="B38" s="12">
        <v>0.41</v>
      </c>
      <c r="C38" s="12">
        <v>0.41</v>
      </c>
      <c r="D38" s="12">
        <v>0.33</v>
      </c>
      <c r="E38" s="12">
        <v>0.33</v>
      </c>
      <c r="F38" s="12">
        <v>0.52</v>
      </c>
      <c r="G38" s="12">
        <v>0.52</v>
      </c>
      <c r="H38" s="12">
        <v>0.33</v>
      </c>
      <c r="I38" s="12">
        <v>0.44</v>
      </c>
      <c r="J38" s="12">
        <v>0.44</v>
      </c>
      <c r="K38" s="12">
        <v>1</v>
      </c>
      <c r="L38" s="12">
        <v>0.1</v>
      </c>
      <c r="M38" s="12">
        <v>1</v>
      </c>
      <c r="N38" s="12">
        <v>1</v>
      </c>
    </row>
    <row r="39" spans="1:14" x14ac:dyDescent="0.55000000000000004">
      <c r="A39" s="12">
        <v>2047</v>
      </c>
      <c r="B39" s="12">
        <v>0.41</v>
      </c>
      <c r="C39" s="12">
        <v>0.41</v>
      </c>
      <c r="D39" s="12">
        <v>0.33</v>
      </c>
      <c r="E39" s="12">
        <v>0.33</v>
      </c>
      <c r="F39" s="12">
        <v>0.52</v>
      </c>
      <c r="G39" s="12">
        <v>0.52</v>
      </c>
      <c r="H39" s="12">
        <v>0.33</v>
      </c>
      <c r="I39" s="12">
        <v>0.44</v>
      </c>
      <c r="J39" s="12">
        <v>0.44</v>
      </c>
      <c r="K39" s="12">
        <v>1</v>
      </c>
      <c r="L39" s="12">
        <v>0.1</v>
      </c>
      <c r="M39" s="12">
        <v>1</v>
      </c>
      <c r="N39" s="12">
        <v>1</v>
      </c>
    </row>
    <row r="40" spans="1:14" x14ac:dyDescent="0.55000000000000004">
      <c r="A40" s="12">
        <v>2048</v>
      </c>
      <c r="B40" s="12">
        <v>0.41</v>
      </c>
      <c r="C40" s="12">
        <v>0.41</v>
      </c>
      <c r="D40" s="12">
        <v>0.33</v>
      </c>
      <c r="E40" s="12">
        <v>0.33</v>
      </c>
      <c r="F40" s="12">
        <v>0.52</v>
      </c>
      <c r="G40" s="12">
        <v>0.52</v>
      </c>
      <c r="H40" s="12">
        <v>0.33</v>
      </c>
      <c r="I40" s="12">
        <v>0.44</v>
      </c>
      <c r="J40" s="12">
        <v>0.44</v>
      </c>
      <c r="K40" s="12">
        <v>1</v>
      </c>
      <c r="L40" s="12">
        <v>0.1</v>
      </c>
      <c r="M40" s="12">
        <v>1</v>
      </c>
      <c r="N40" s="12">
        <v>1</v>
      </c>
    </row>
    <row r="41" spans="1:14" x14ac:dyDescent="0.55000000000000004">
      <c r="A41" s="12">
        <v>2049</v>
      </c>
      <c r="B41" s="12">
        <v>0.41</v>
      </c>
      <c r="C41" s="12">
        <v>0.41</v>
      </c>
      <c r="D41" s="12">
        <v>0.33</v>
      </c>
      <c r="E41" s="12">
        <v>0.33</v>
      </c>
      <c r="F41" s="12">
        <v>0.52</v>
      </c>
      <c r="G41" s="12">
        <v>0.52</v>
      </c>
      <c r="H41" s="12">
        <v>0.33</v>
      </c>
      <c r="I41" s="12">
        <v>0.44</v>
      </c>
      <c r="J41" s="12">
        <v>0.44</v>
      </c>
      <c r="K41" s="12">
        <v>1</v>
      </c>
      <c r="L41" s="12">
        <v>0.1</v>
      </c>
      <c r="M41" s="12">
        <v>1</v>
      </c>
      <c r="N41" s="12">
        <v>1</v>
      </c>
    </row>
    <row r="42" spans="1:14" x14ac:dyDescent="0.55000000000000004">
      <c r="A42" s="12">
        <v>2050</v>
      </c>
      <c r="B42" s="12">
        <v>0.41</v>
      </c>
      <c r="C42" s="12">
        <v>0.41</v>
      </c>
      <c r="D42" s="12">
        <v>0.33</v>
      </c>
      <c r="E42" s="12">
        <v>0.33</v>
      </c>
      <c r="F42" s="12">
        <v>0.52</v>
      </c>
      <c r="G42" s="12">
        <v>0.52</v>
      </c>
      <c r="H42" s="12">
        <v>0.33</v>
      </c>
      <c r="I42" s="12">
        <v>0.44</v>
      </c>
      <c r="J42" s="12">
        <v>0.44</v>
      </c>
      <c r="K42" s="12">
        <v>1</v>
      </c>
      <c r="L42" s="12">
        <v>0.1</v>
      </c>
      <c r="M42" s="12">
        <v>1</v>
      </c>
      <c r="N42" s="12">
        <v>1</v>
      </c>
    </row>
  </sheetData>
  <phoneticPr fontId="1"/>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B534B-C217-4F2D-A729-94D9310B1BD4}">
  <dimension ref="A1:M2"/>
  <sheetViews>
    <sheetView workbookViewId="0">
      <selection activeCell="L40" sqref="L40"/>
    </sheetView>
  </sheetViews>
  <sheetFormatPr defaultColWidth="10" defaultRowHeight="18" x14ac:dyDescent="0.55000000000000004"/>
  <cols>
    <col min="1" max="16384" width="10" style="12"/>
  </cols>
  <sheetData>
    <row r="1" spans="1:13" x14ac:dyDescent="0.55000000000000004">
      <c r="A1" s="12" t="s">
        <v>12</v>
      </c>
      <c r="B1" s="12" t="s">
        <v>13</v>
      </c>
      <c r="C1" s="12" t="s">
        <v>14</v>
      </c>
      <c r="D1" s="12" t="s">
        <v>15</v>
      </c>
      <c r="E1" s="12" t="s">
        <v>16</v>
      </c>
      <c r="F1" s="12" t="s">
        <v>17</v>
      </c>
      <c r="G1" s="12" t="s">
        <v>18</v>
      </c>
      <c r="H1" s="12" t="s">
        <v>19</v>
      </c>
      <c r="I1" s="12" t="s">
        <v>20</v>
      </c>
      <c r="J1" s="12" t="s">
        <v>21</v>
      </c>
      <c r="K1" s="12" t="s">
        <v>22</v>
      </c>
      <c r="L1" s="12" t="s">
        <v>23</v>
      </c>
      <c r="M1" s="12" t="s">
        <v>24</v>
      </c>
    </row>
    <row r="2" spans="1:13" x14ac:dyDescent="0.55000000000000004">
      <c r="A2" s="12">
        <v>94.6</v>
      </c>
      <c r="B2" s="12">
        <v>4.7300000000000004</v>
      </c>
      <c r="C2" s="12">
        <v>77.400000000000006</v>
      </c>
      <c r="D2" s="12">
        <v>3.87</v>
      </c>
      <c r="E2" s="12">
        <v>56.1</v>
      </c>
      <c r="F2" s="12">
        <v>2.8050000000000002</v>
      </c>
      <c r="G2" s="12">
        <v>0</v>
      </c>
      <c r="H2" s="12">
        <v>0</v>
      </c>
      <c r="I2" s="12">
        <f>-79.6*0.95</f>
        <v>-75.61999999999999</v>
      </c>
      <c r="J2" s="12">
        <v>0</v>
      </c>
      <c r="K2" s="12">
        <v>0</v>
      </c>
      <c r="L2" s="12">
        <v>0</v>
      </c>
      <c r="M2" s="12">
        <v>0</v>
      </c>
    </row>
  </sheetData>
  <phoneticPr fontId="1"/>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9AEF-4C8C-42AF-9E87-0461961B185F}">
  <dimension ref="A1:F3"/>
  <sheetViews>
    <sheetView workbookViewId="0">
      <selection activeCell="E5" sqref="E5"/>
    </sheetView>
  </sheetViews>
  <sheetFormatPr defaultRowHeight="18" x14ac:dyDescent="0.55000000000000004"/>
  <sheetData>
    <row r="1" spans="1:6" x14ac:dyDescent="0.55000000000000004">
      <c r="A1" s="1" t="s">
        <v>29</v>
      </c>
      <c r="B1" s="1" t="s">
        <v>12</v>
      </c>
      <c r="C1" s="1" t="s">
        <v>14</v>
      </c>
      <c r="D1" s="1" t="s">
        <v>16</v>
      </c>
      <c r="E1" s="1" t="s">
        <v>19</v>
      </c>
      <c r="F1" s="1" t="s">
        <v>34</v>
      </c>
    </row>
    <row r="2" spans="1:6" x14ac:dyDescent="0.55000000000000004">
      <c r="A2" s="1">
        <v>2010</v>
      </c>
      <c r="B2" s="1">
        <v>519.04759999999999</v>
      </c>
      <c r="C2" s="1">
        <v>2082.78711805897</v>
      </c>
      <c r="D2" s="1">
        <v>3464.7222222222199</v>
      </c>
      <c r="E2" s="1">
        <v>1630.4829999999999</v>
      </c>
      <c r="F2" s="1">
        <v>5942.4722222222199</v>
      </c>
    </row>
    <row r="3" spans="1:6" x14ac:dyDescent="0.55000000000000004">
      <c r="A3" s="1">
        <v>2020</v>
      </c>
      <c r="B3" s="1">
        <v>519.04759999999999</v>
      </c>
      <c r="C3" s="1">
        <v>2255.7497350855901</v>
      </c>
      <c r="D3" s="1">
        <v>3255.5555555555602</v>
      </c>
      <c r="E3" s="1">
        <v>1630.4829999999999</v>
      </c>
      <c r="F3" s="1">
        <v>7568.6583333333301</v>
      </c>
    </row>
  </sheetData>
  <phoneticPr fontId="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681C9-CDBC-487E-8F80-B8CCB9B41242}">
  <dimension ref="A1:E43"/>
  <sheetViews>
    <sheetView workbookViewId="0">
      <selection activeCell="L40" sqref="L40"/>
    </sheetView>
  </sheetViews>
  <sheetFormatPr defaultColWidth="10" defaultRowHeight="18" x14ac:dyDescent="0.55000000000000004"/>
  <cols>
    <col min="1" max="16384" width="10" style="12"/>
  </cols>
  <sheetData>
    <row r="1" spans="1:5" x14ac:dyDescent="0.55000000000000004">
      <c r="B1" s="180" t="s">
        <v>69</v>
      </c>
      <c r="C1" s="180"/>
      <c r="D1" s="180" t="s">
        <v>70</v>
      </c>
      <c r="E1" s="180"/>
    </row>
    <row r="2" spans="1:5" x14ac:dyDescent="0.55000000000000004">
      <c r="A2" s="12" t="s">
        <v>29</v>
      </c>
      <c r="B2" s="12" t="s">
        <v>0</v>
      </c>
      <c r="C2" s="12" t="s">
        <v>6</v>
      </c>
      <c r="D2" s="12" t="s">
        <v>0</v>
      </c>
      <c r="E2" s="12" t="s">
        <v>6</v>
      </c>
    </row>
    <row r="3" spans="1:5" x14ac:dyDescent="0.55000000000000004">
      <c r="A3" s="12">
        <v>2010</v>
      </c>
      <c r="B3" s="1">
        <v>2.2495054217091899E-4</v>
      </c>
      <c r="C3" s="1">
        <v>2.2495054217091899E-4</v>
      </c>
      <c r="D3" s="1">
        <v>0.230332955424876</v>
      </c>
      <c r="E3" s="1">
        <v>0.230332955424876</v>
      </c>
    </row>
    <row r="4" spans="1:5" x14ac:dyDescent="0.55000000000000004">
      <c r="A4" s="12">
        <v>2011</v>
      </c>
      <c r="B4" s="1">
        <v>2.2436681186485701E-4</v>
      </c>
      <c r="C4" s="1">
        <v>2.2436681186485701E-4</v>
      </c>
      <c r="D4" s="1">
        <v>0.22455793605441199</v>
      </c>
      <c r="E4" s="1">
        <v>0.22455793605441199</v>
      </c>
    </row>
    <row r="5" spans="1:5" x14ac:dyDescent="0.55000000000000004">
      <c r="A5" s="12">
        <v>2012</v>
      </c>
      <c r="B5" s="1">
        <v>2.2672525809236299E-4</v>
      </c>
      <c r="C5" s="1">
        <v>2.2672525809236299E-4</v>
      </c>
      <c r="D5" s="1">
        <v>0.23783218565866601</v>
      </c>
      <c r="E5" s="1">
        <v>0.23783218565866601</v>
      </c>
    </row>
    <row r="6" spans="1:5" x14ac:dyDescent="0.55000000000000004">
      <c r="A6" s="12">
        <v>2013</v>
      </c>
      <c r="B6" s="1">
        <v>2.3395755798086301E-4</v>
      </c>
      <c r="C6" s="1">
        <v>2.3395755798086301E-4</v>
      </c>
      <c r="D6" s="1">
        <v>0.23424266271646299</v>
      </c>
      <c r="E6" s="1">
        <v>0.23424266271646299</v>
      </c>
    </row>
    <row r="7" spans="1:5" x14ac:dyDescent="0.55000000000000004">
      <c r="A7" s="12">
        <v>2014</v>
      </c>
      <c r="B7" s="1">
        <v>2.2780102487872199E-4</v>
      </c>
      <c r="C7" s="1">
        <v>2.2780102487872199E-4</v>
      </c>
      <c r="D7" s="1">
        <v>0.22860367681669699</v>
      </c>
      <c r="E7" s="1">
        <v>0.22860367681669699</v>
      </c>
    </row>
    <row r="8" spans="1:5" x14ac:dyDescent="0.55000000000000004">
      <c r="A8" s="12">
        <v>2015</v>
      </c>
      <c r="B8" s="1">
        <v>2.2067171899225899E-4</v>
      </c>
      <c r="C8" s="1">
        <v>2.2067171899225899E-4</v>
      </c>
      <c r="D8" s="1">
        <v>0.23216273461540901</v>
      </c>
      <c r="E8" s="1">
        <v>0.23216273461540901</v>
      </c>
    </row>
    <row r="9" spans="1:5" x14ac:dyDescent="0.55000000000000004">
      <c r="A9" s="12">
        <v>2016</v>
      </c>
      <c r="B9" s="1">
        <v>2.13867172377381E-4</v>
      </c>
      <c r="C9" s="1">
        <v>2.13867172377381E-4</v>
      </c>
      <c r="D9" s="1">
        <v>0.23402053483115001</v>
      </c>
      <c r="E9" s="1">
        <v>0.23402053483115001</v>
      </c>
    </row>
    <row r="10" spans="1:5" x14ac:dyDescent="0.55000000000000004">
      <c r="A10" s="12">
        <v>2017</v>
      </c>
      <c r="B10" s="1">
        <v>2.1238929723551599E-4</v>
      </c>
      <c r="C10" s="1">
        <v>2.1238929723551599E-4</v>
      </c>
      <c r="D10" s="1">
        <v>0.23714107803461101</v>
      </c>
      <c r="E10" s="1">
        <v>0.23714107803461101</v>
      </c>
    </row>
    <row r="11" spans="1:5" x14ac:dyDescent="0.55000000000000004">
      <c r="A11" s="12">
        <v>2018</v>
      </c>
      <c r="B11" s="1">
        <v>2.14132274843002E-4</v>
      </c>
      <c r="C11" s="1">
        <v>2.14132274843002E-4</v>
      </c>
      <c r="D11" s="1">
        <v>0.243046304205839</v>
      </c>
      <c r="E11" s="1">
        <v>0.243046304205839</v>
      </c>
    </row>
    <row r="12" spans="1:5" x14ac:dyDescent="0.55000000000000004">
      <c r="A12" s="12">
        <v>2019</v>
      </c>
      <c r="B12" s="1">
        <v>2.06000048856912E-4</v>
      </c>
      <c r="C12" s="1">
        <v>2.06000048856912E-4</v>
      </c>
      <c r="D12" s="1">
        <v>0.247694641217198</v>
      </c>
      <c r="E12" s="1">
        <v>0.247694641217198</v>
      </c>
    </row>
    <row r="13" spans="1:5" x14ac:dyDescent="0.55000000000000004">
      <c r="A13" s="12">
        <v>2020</v>
      </c>
      <c r="B13" s="1">
        <v>2.06000048856912E-4</v>
      </c>
      <c r="C13" s="1">
        <v>2.06000048856912E-4</v>
      </c>
      <c r="D13" s="1">
        <v>0.24636864205299799</v>
      </c>
      <c r="E13" s="1">
        <v>0.24636864205299799</v>
      </c>
    </row>
    <row r="14" spans="1:5" x14ac:dyDescent="0.55000000000000004">
      <c r="A14" s="12">
        <v>2021</v>
      </c>
      <c r="B14" s="1">
        <v>2.06000048856912E-4</v>
      </c>
      <c r="C14" s="1">
        <v>2.06000048856912E-4</v>
      </c>
      <c r="D14" s="1">
        <v>0.24636864205299799</v>
      </c>
      <c r="E14" s="1">
        <v>0.24636864205299799</v>
      </c>
    </row>
    <row r="15" spans="1:5" x14ac:dyDescent="0.55000000000000004">
      <c r="A15" s="12">
        <v>2022</v>
      </c>
      <c r="B15" s="1">
        <v>2.06000048856912E-4</v>
      </c>
      <c r="C15" s="1">
        <v>2.06000048856912E-4</v>
      </c>
      <c r="D15" s="1">
        <v>0.24636864205299799</v>
      </c>
      <c r="E15" s="1">
        <v>0.24636864205299799</v>
      </c>
    </row>
    <row r="16" spans="1:5" x14ac:dyDescent="0.55000000000000004">
      <c r="A16" s="12">
        <v>2023</v>
      </c>
      <c r="B16" s="1">
        <v>2.06000048856912E-4</v>
      </c>
      <c r="C16" s="1">
        <v>2.06000048856912E-4</v>
      </c>
      <c r="D16" s="1">
        <v>0.24636864205299799</v>
      </c>
      <c r="E16" s="1">
        <v>0.24636864205299799</v>
      </c>
    </row>
    <row r="17" spans="1:5" x14ac:dyDescent="0.55000000000000004">
      <c r="A17" s="12">
        <v>2024</v>
      </c>
      <c r="B17" s="1">
        <v>2.06000048856912E-4</v>
      </c>
      <c r="C17" s="1">
        <v>2.06000048856912E-4</v>
      </c>
      <c r="D17" s="1">
        <v>0.24636864205299799</v>
      </c>
      <c r="E17" s="1">
        <v>0.24636864205299799</v>
      </c>
    </row>
    <row r="18" spans="1:5" x14ac:dyDescent="0.55000000000000004">
      <c r="A18" s="12">
        <v>2025</v>
      </c>
      <c r="B18" s="1">
        <v>2.06000048856912E-4</v>
      </c>
      <c r="C18" s="1">
        <v>2.06000048856912E-4</v>
      </c>
      <c r="D18" s="1">
        <v>0.24636864205299799</v>
      </c>
      <c r="E18" s="1">
        <v>0.24636864205299799</v>
      </c>
    </row>
    <row r="19" spans="1:5" x14ac:dyDescent="0.55000000000000004">
      <c r="A19" s="12">
        <v>2026</v>
      </c>
      <c r="B19" s="1">
        <v>2.06000048856912E-4</v>
      </c>
      <c r="C19" s="1">
        <v>2.06000048856912E-4</v>
      </c>
      <c r="D19" s="1">
        <v>0.24636864205299799</v>
      </c>
      <c r="E19" s="1">
        <v>0.24636864205299799</v>
      </c>
    </row>
    <row r="20" spans="1:5" x14ac:dyDescent="0.55000000000000004">
      <c r="A20" s="12">
        <v>2027</v>
      </c>
      <c r="B20" s="1">
        <v>2.06000048856912E-4</v>
      </c>
      <c r="C20" s="1">
        <v>2.06000048856912E-4</v>
      </c>
      <c r="D20" s="1">
        <v>0.24636864205299799</v>
      </c>
      <c r="E20" s="1">
        <v>0.24636864205299799</v>
      </c>
    </row>
    <row r="21" spans="1:5" x14ac:dyDescent="0.55000000000000004">
      <c r="A21" s="12">
        <v>2028</v>
      </c>
      <c r="B21" s="1">
        <v>2.06000048856912E-4</v>
      </c>
      <c r="C21" s="1">
        <v>2.06000048856912E-4</v>
      </c>
      <c r="D21" s="1">
        <v>0.24636864205299799</v>
      </c>
      <c r="E21" s="1">
        <v>0.24636864205299799</v>
      </c>
    </row>
    <row r="22" spans="1:5" x14ac:dyDescent="0.55000000000000004">
      <c r="A22" s="12">
        <v>2029</v>
      </c>
      <c r="B22" s="1">
        <v>2.06000048856912E-4</v>
      </c>
      <c r="C22" s="1">
        <v>2.06000048856912E-4</v>
      </c>
      <c r="D22" s="1">
        <v>0.24636864205299799</v>
      </c>
      <c r="E22" s="1">
        <v>0.24636864205299799</v>
      </c>
    </row>
    <row r="23" spans="1:5" x14ac:dyDescent="0.55000000000000004">
      <c r="A23" s="12">
        <v>2030</v>
      </c>
      <c r="B23" s="1">
        <v>2.06000048856912E-4</v>
      </c>
      <c r="C23" s="1">
        <v>2.06000048856912E-4</v>
      </c>
      <c r="D23" s="1">
        <v>0.24636864205299799</v>
      </c>
      <c r="E23" s="1">
        <v>0.24636864205299799</v>
      </c>
    </row>
    <row r="24" spans="1:5" x14ac:dyDescent="0.55000000000000004">
      <c r="A24" s="12">
        <v>2031</v>
      </c>
      <c r="B24" s="1">
        <v>2.06000048856912E-4</v>
      </c>
      <c r="C24" s="1">
        <v>2.06000048856912E-4</v>
      </c>
      <c r="D24" s="1">
        <v>0.24636864205299799</v>
      </c>
      <c r="E24" s="1">
        <v>0.24636864205299799</v>
      </c>
    </row>
    <row r="25" spans="1:5" x14ac:dyDescent="0.55000000000000004">
      <c r="A25" s="12">
        <v>2032</v>
      </c>
      <c r="B25" s="1">
        <v>2.06000048856912E-4</v>
      </c>
      <c r="C25" s="1">
        <v>2.06000048856912E-4</v>
      </c>
      <c r="D25" s="1">
        <v>0.24636864205299799</v>
      </c>
      <c r="E25" s="1">
        <v>0.24636864205299799</v>
      </c>
    </row>
    <row r="26" spans="1:5" x14ac:dyDescent="0.55000000000000004">
      <c r="A26" s="12">
        <v>2033</v>
      </c>
      <c r="B26" s="1">
        <v>2.06000048856912E-4</v>
      </c>
      <c r="C26" s="1">
        <v>2.06000048856912E-4</v>
      </c>
      <c r="D26" s="1">
        <v>0.24636864205299799</v>
      </c>
      <c r="E26" s="1">
        <v>0.24636864205299799</v>
      </c>
    </row>
    <row r="27" spans="1:5" x14ac:dyDescent="0.55000000000000004">
      <c r="A27" s="12">
        <v>2034</v>
      </c>
      <c r="B27" s="1">
        <v>2.06000048856912E-4</v>
      </c>
      <c r="C27" s="1">
        <v>2.06000048856912E-4</v>
      </c>
      <c r="D27" s="1">
        <v>0.24636864205299799</v>
      </c>
      <c r="E27" s="1">
        <v>0.24636864205299799</v>
      </c>
    </row>
    <row r="28" spans="1:5" x14ac:dyDescent="0.55000000000000004">
      <c r="A28" s="12">
        <v>2035</v>
      </c>
      <c r="B28" s="1">
        <v>2.06000048856912E-4</v>
      </c>
      <c r="C28" s="1">
        <v>2.06000048856912E-4</v>
      </c>
      <c r="D28" s="1">
        <v>0.24636864205299799</v>
      </c>
      <c r="E28" s="1">
        <v>0.24636864205299799</v>
      </c>
    </row>
    <row r="29" spans="1:5" x14ac:dyDescent="0.55000000000000004">
      <c r="A29" s="12">
        <v>2036</v>
      </c>
      <c r="B29" s="1">
        <v>2.06000048856912E-4</v>
      </c>
      <c r="C29" s="1">
        <v>2.06000048856912E-4</v>
      </c>
      <c r="D29" s="1">
        <v>0.24636864205299799</v>
      </c>
      <c r="E29" s="1">
        <v>0.24636864205299799</v>
      </c>
    </row>
    <row r="30" spans="1:5" x14ac:dyDescent="0.55000000000000004">
      <c r="A30" s="12">
        <v>2037</v>
      </c>
      <c r="B30" s="1">
        <v>2.06000048856912E-4</v>
      </c>
      <c r="C30" s="1">
        <v>2.06000048856912E-4</v>
      </c>
      <c r="D30" s="1">
        <v>0.24636864205299799</v>
      </c>
      <c r="E30" s="1">
        <v>0.24636864205299799</v>
      </c>
    </row>
    <row r="31" spans="1:5" x14ac:dyDescent="0.55000000000000004">
      <c r="A31" s="12">
        <v>2038</v>
      </c>
      <c r="B31" s="1">
        <v>2.06000048856912E-4</v>
      </c>
      <c r="C31" s="1">
        <v>2.06000048856912E-4</v>
      </c>
      <c r="D31" s="1">
        <v>0.24636864205299799</v>
      </c>
      <c r="E31" s="1">
        <v>0.24636864205299799</v>
      </c>
    </row>
    <row r="32" spans="1:5" x14ac:dyDescent="0.55000000000000004">
      <c r="A32" s="12">
        <v>2039</v>
      </c>
      <c r="B32" s="1">
        <v>2.06000048856912E-4</v>
      </c>
      <c r="C32" s="1">
        <v>2.06000048856912E-4</v>
      </c>
      <c r="D32" s="1">
        <v>0.24636864205299799</v>
      </c>
      <c r="E32" s="1">
        <v>0.24636864205299799</v>
      </c>
    </row>
    <row r="33" spans="1:5" x14ac:dyDescent="0.55000000000000004">
      <c r="A33" s="12">
        <v>2040</v>
      </c>
      <c r="B33" s="1">
        <v>2.06000048856912E-4</v>
      </c>
      <c r="C33" s="1">
        <v>2.06000048856912E-4</v>
      </c>
      <c r="D33" s="1">
        <v>0.24636864205299799</v>
      </c>
      <c r="E33" s="1">
        <v>0.24636864205299799</v>
      </c>
    </row>
    <row r="34" spans="1:5" x14ac:dyDescent="0.55000000000000004">
      <c r="A34" s="12">
        <v>2041</v>
      </c>
      <c r="B34" s="1">
        <v>2.06000048856912E-4</v>
      </c>
      <c r="C34" s="1">
        <v>2.06000048856912E-4</v>
      </c>
      <c r="D34" s="1">
        <v>0.24636864205299799</v>
      </c>
      <c r="E34" s="1">
        <v>0.24636864205299799</v>
      </c>
    </row>
    <row r="35" spans="1:5" x14ac:dyDescent="0.55000000000000004">
      <c r="A35" s="12">
        <v>2042</v>
      </c>
      <c r="B35" s="1">
        <v>2.06000048856912E-4</v>
      </c>
      <c r="C35" s="1">
        <v>2.06000048856912E-4</v>
      </c>
      <c r="D35" s="1">
        <v>0.24636864205299799</v>
      </c>
      <c r="E35" s="1">
        <v>0.24636864205299799</v>
      </c>
    </row>
    <row r="36" spans="1:5" x14ac:dyDescent="0.55000000000000004">
      <c r="A36" s="12">
        <v>2043</v>
      </c>
      <c r="B36" s="1">
        <v>2.06000048856912E-4</v>
      </c>
      <c r="C36" s="1">
        <v>2.06000048856912E-4</v>
      </c>
      <c r="D36" s="1">
        <v>0.24636864205299799</v>
      </c>
      <c r="E36" s="1">
        <v>0.24636864205299799</v>
      </c>
    </row>
    <row r="37" spans="1:5" x14ac:dyDescent="0.55000000000000004">
      <c r="A37" s="12">
        <v>2044</v>
      </c>
      <c r="B37" s="1">
        <v>2.06000048856912E-4</v>
      </c>
      <c r="C37" s="1">
        <v>2.06000048856912E-4</v>
      </c>
      <c r="D37" s="1">
        <v>0.24636864205299799</v>
      </c>
      <c r="E37" s="1">
        <v>0.24636864205299799</v>
      </c>
    </row>
    <row r="38" spans="1:5" x14ac:dyDescent="0.55000000000000004">
      <c r="A38" s="12">
        <v>2045</v>
      </c>
      <c r="B38" s="1">
        <v>2.06000048856912E-4</v>
      </c>
      <c r="C38" s="1">
        <v>2.06000048856912E-4</v>
      </c>
      <c r="D38" s="1">
        <v>0.24636864205299799</v>
      </c>
      <c r="E38" s="1">
        <v>0.24636864205299799</v>
      </c>
    </row>
    <row r="39" spans="1:5" x14ac:dyDescent="0.55000000000000004">
      <c r="A39" s="12">
        <v>2046</v>
      </c>
      <c r="B39" s="1">
        <v>2.06000048856912E-4</v>
      </c>
      <c r="C39" s="1">
        <v>2.06000048856912E-4</v>
      </c>
      <c r="D39" s="1">
        <v>0.24636864205299799</v>
      </c>
      <c r="E39" s="1">
        <v>0.24636864205299799</v>
      </c>
    </row>
    <row r="40" spans="1:5" x14ac:dyDescent="0.55000000000000004">
      <c r="A40" s="12">
        <v>2047</v>
      </c>
      <c r="B40" s="1">
        <v>2.06000048856912E-4</v>
      </c>
      <c r="C40" s="1">
        <v>2.06000048856912E-4</v>
      </c>
      <c r="D40" s="1">
        <v>0.24636864205299799</v>
      </c>
      <c r="E40" s="1">
        <v>0.24636864205299799</v>
      </c>
    </row>
    <row r="41" spans="1:5" x14ac:dyDescent="0.55000000000000004">
      <c r="A41" s="12">
        <v>2048</v>
      </c>
      <c r="B41" s="1">
        <v>2.06000048856912E-4</v>
      </c>
      <c r="C41" s="1">
        <v>2.06000048856912E-4</v>
      </c>
      <c r="D41" s="1">
        <v>0.24636864205299799</v>
      </c>
      <c r="E41" s="1">
        <v>0.24636864205299799</v>
      </c>
    </row>
    <row r="42" spans="1:5" x14ac:dyDescent="0.55000000000000004">
      <c r="A42" s="12">
        <v>2049</v>
      </c>
      <c r="B42" s="1">
        <v>2.06000048856912E-4</v>
      </c>
      <c r="C42" s="1">
        <v>2.06000048856912E-4</v>
      </c>
      <c r="D42" s="1">
        <v>0.24636864205299799</v>
      </c>
      <c r="E42" s="1">
        <v>0.24636864205299799</v>
      </c>
    </row>
    <row r="43" spans="1:5" x14ac:dyDescent="0.55000000000000004">
      <c r="A43" s="12">
        <v>2050</v>
      </c>
      <c r="B43" s="1">
        <v>2.06000048856912E-4</v>
      </c>
      <c r="C43" s="1">
        <v>2.06000048856912E-4</v>
      </c>
      <c r="D43" s="1">
        <v>0.24636864205299799</v>
      </c>
      <c r="E43" s="1">
        <v>0.24636864205299799</v>
      </c>
    </row>
  </sheetData>
  <mergeCells count="2">
    <mergeCell ref="B1:C1"/>
    <mergeCell ref="D1:E1"/>
  </mergeCells>
  <phoneticPr fontId="1"/>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52688-02A1-495B-81D2-06D9AFFE8253}">
  <dimension ref="A1:F43"/>
  <sheetViews>
    <sheetView topLeftCell="A14" workbookViewId="0">
      <selection activeCell="L40" sqref="L40"/>
    </sheetView>
  </sheetViews>
  <sheetFormatPr defaultColWidth="10" defaultRowHeight="18" x14ac:dyDescent="0.55000000000000004"/>
  <cols>
    <col min="1" max="16384" width="10" style="12"/>
  </cols>
  <sheetData>
    <row r="1" spans="1:6" x14ac:dyDescent="0.55000000000000004">
      <c r="B1" s="180" t="s">
        <v>69</v>
      </c>
      <c r="C1" s="180"/>
      <c r="D1" s="180" t="s">
        <v>70</v>
      </c>
      <c r="E1" s="180"/>
    </row>
    <row r="2" spans="1:6" x14ac:dyDescent="0.55000000000000004">
      <c r="A2" s="12" t="s">
        <v>29</v>
      </c>
      <c r="B2" s="12" t="s">
        <v>0</v>
      </c>
      <c r="C2" s="12" t="s">
        <v>6</v>
      </c>
      <c r="D2" s="12" t="s">
        <v>0</v>
      </c>
      <c r="E2" s="12" t="s">
        <v>6</v>
      </c>
      <c r="F2" s="12" t="s">
        <v>71</v>
      </c>
    </row>
    <row r="3" spans="1:6" x14ac:dyDescent="0.55000000000000004">
      <c r="A3" s="12">
        <v>2010</v>
      </c>
      <c r="B3" s="12">
        <f>Emissions_intensity!B3*GDP・POP!G2</f>
        <v>28.775119328906975</v>
      </c>
      <c r="C3" s="12">
        <f>Emissions_intensity!C3*GDP・POP!H2</f>
        <v>28.775119328906975</v>
      </c>
      <c r="D3" s="1">
        <f>Emissions_intensity!D3/10^3*GDP・POP!G2</f>
        <v>29.46362437612942</v>
      </c>
      <c r="E3" s="1">
        <f>Emissions_intensity!E3/10^3*GDP・POP!H2</f>
        <v>29.46362437612942</v>
      </c>
      <c r="F3" s="12">
        <v>-46</v>
      </c>
    </row>
    <row r="4" spans="1:6" x14ac:dyDescent="0.55000000000000004">
      <c r="A4" s="12">
        <v>2011</v>
      </c>
      <c r="B4" s="12">
        <f>Emissions_intensity!B4*GDP・POP!G3</f>
        <v>28.680854021309937</v>
      </c>
      <c r="C4" s="12">
        <f>Emissions_intensity!C4*GDP・POP!H3</f>
        <v>28.680854021309937</v>
      </c>
      <c r="D4" s="1">
        <f>Emissions_intensity!D4/10^3*GDP・POP!G3</f>
        <v>28.705285464334004</v>
      </c>
      <c r="E4" s="1">
        <f>Emissions_intensity!E4/10^3*GDP・POP!H3</f>
        <v>28.705285464334004</v>
      </c>
      <c r="F4" s="12">
        <v>-46</v>
      </c>
    </row>
    <row r="5" spans="1:6" x14ac:dyDescent="0.55000000000000004">
      <c r="A5" s="12">
        <v>2012</v>
      </c>
      <c r="B5" s="12">
        <f>Emissions_intensity!B5*GDP・POP!G4</f>
        <v>28.96254624146086</v>
      </c>
      <c r="C5" s="12">
        <f>Emissions_intensity!C5*GDP・POP!H4</f>
        <v>28.96254624146086</v>
      </c>
      <c r="D5" s="1">
        <f>Emissions_intensity!D5/10^3*GDP・POP!G4</f>
        <v>30.381377588026403</v>
      </c>
      <c r="E5" s="1">
        <f>Emissions_intensity!E5/10^3*GDP・POP!H4</f>
        <v>30.381377588026403</v>
      </c>
      <c r="F5" s="12">
        <v>-46</v>
      </c>
    </row>
    <row r="6" spans="1:6" x14ac:dyDescent="0.55000000000000004">
      <c r="A6" s="12">
        <v>2013</v>
      </c>
      <c r="B6" s="12">
        <f>Emissions_intensity!B6*GDP・POP!G5</f>
        <v>29.866015622377489</v>
      </c>
      <c r="C6" s="12">
        <f>Emissions_intensity!C6*GDP・POP!H5</f>
        <v>29.866015622377489</v>
      </c>
      <c r="D6" s="1">
        <f>Emissions_intensity!D6/10^3*GDP・POP!G5</f>
        <v>29.90241086671552</v>
      </c>
      <c r="E6" s="1">
        <f>Emissions_intensity!E6/10^3*GDP・POP!H5</f>
        <v>29.90241086671552</v>
      </c>
      <c r="F6" s="12">
        <v>-46</v>
      </c>
    </row>
    <row r="7" spans="1:6" x14ac:dyDescent="0.55000000000000004">
      <c r="A7" s="12">
        <v>2014</v>
      </c>
      <c r="B7" s="12">
        <f>Emissions_intensity!B7*GDP・POP!G6</f>
        <v>29.060243905617376</v>
      </c>
      <c r="C7" s="12">
        <f>Emissions_intensity!C7*GDP・POP!H6</f>
        <v>29.060243905617376</v>
      </c>
      <c r="D7" s="1">
        <f>Emissions_intensity!D7/10^3*GDP・POP!G6</f>
        <v>29.162637040596852</v>
      </c>
      <c r="E7" s="1">
        <f>Emissions_intensity!E7/10^3*GDP・POP!H6</f>
        <v>29.162637040596852</v>
      </c>
      <c r="F7" s="12">
        <v>-46</v>
      </c>
    </row>
    <row r="8" spans="1:6" x14ac:dyDescent="0.55000000000000004">
      <c r="A8" s="12">
        <v>2015</v>
      </c>
      <c r="B8" s="12">
        <f>Emissions_intensity!B8*GDP・POP!G7</f>
        <v>28.131548114623047</v>
      </c>
      <c r="C8" s="12">
        <f>Emissions_intensity!C8*GDP・POP!H7</f>
        <v>28.131548114623047</v>
      </c>
      <c r="D8" s="1">
        <f>Emissions_intensity!D8/10^3*GDP・POP!G7</f>
        <v>29.596439313027453</v>
      </c>
      <c r="E8" s="1">
        <f>Emissions_intensity!E8/10^3*GDP・POP!H7</f>
        <v>29.596439313027453</v>
      </c>
      <c r="F8" s="12">
        <v>-46</v>
      </c>
    </row>
    <row r="9" spans="1:6" x14ac:dyDescent="0.55000000000000004">
      <c r="A9" s="12">
        <v>2016</v>
      </c>
      <c r="B9" s="12">
        <f>Emissions_intensity!B9*GDP・POP!G8</f>
        <v>27.207998397576194</v>
      </c>
      <c r="C9" s="12">
        <f>Emissions_intensity!C9*GDP・POP!H8</f>
        <v>27.207998397576194</v>
      </c>
      <c r="D9" s="1">
        <f>Emissions_intensity!D9/10^3*GDP・POP!G8</f>
        <v>29.771891898633733</v>
      </c>
      <c r="E9" s="1">
        <f>Emissions_intensity!E9/10^3*GDP・POP!H8</f>
        <v>29.771891898633733</v>
      </c>
      <c r="F9" s="12">
        <v>-46</v>
      </c>
    </row>
    <row r="10" spans="1:6" x14ac:dyDescent="0.55000000000000004">
      <c r="A10" s="12">
        <v>2017</v>
      </c>
      <c r="B10" s="12">
        <f>Emissions_intensity!B10*GDP・POP!G9</f>
        <v>26.964390321506539</v>
      </c>
      <c r="C10" s="12">
        <f>Emissions_intensity!C10*GDP・POP!H9</f>
        <v>26.964390321506539</v>
      </c>
      <c r="D10" s="1">
        <f>Emissions_intensity!D10/10^3*GDP・POP!G9</f>
        <v>30.106811749075362</v>
      </c>
      <c r="E10" s="1">
        <f>Emissions_intensity!E10/10^3*GDP・POP!H9</f>
        <v>30.106811749075362</v>
      </c>
      <c r="F10" s="12">
        <v>-46</v>
      </c>
    </row>
    <row r="11" spans="1:6" x14ac:dyDescent="0.55000000000000004">
      <c r="A11" s="12">
        <v>2018</v>
      </c>
      <c r="B11" s="12">
        <f>Emissions_intensity!B11*GDP・POP!G10</f>
        <v>27.129739228588548</v>
      </c>
      <c r="C11" s="12">
        <f>Emissions_intensity!C11*GDP・POP!H10</f>
        <v>27.129739228588548</v>
      </c>
      <c r="D11" s="1">
        <f>Emissions_intensity!D11/10^3*GDP・POP!G10</f>
        <v>30.793036026031395</v>
      </c>
      <c r="E11" s="1">
        <f>Emissions_intensity!E11/10^3*GDP・POP!H10</f>
        <v>30.793036026031395</v>
      </c>
      <c r="F11" s="12">
        <v>-46</v>
      </c>
    </row>
    <row r="12" spans="1:6" x14ac:dyDescent="0.55000000000000004">
      <c r="A12" s="12">
        <v>2019</v>
      </c>
      <c r="B12" s="12">
        <f>Emissions_intensity!B12*GDP・POP!G11</f>
        <v>26.045717352570733</v>
      </c>
      <c r="C12" s="12">
        <f>Emissions_intensity!C12*GDP・POP!H11</f>
        <v>26.045717352570733</v>
      </c>
      <c r="D12" s="1">
        <f>Emissions_intensity!D12/10^3*GDP・POP!G11</f>
        <v>31.317393615623359</v>
      </c>
      <c r="E12" s="1">
        <f>Emissions_intensity!E12/10^3*GDP・POP!H11</f>
        <v>31.317393615623359</v>
      </c>
      <c r="F12" s="12">
        <v>-46</v>
      </c>
    </row>
    <row r="13" spans="1:6" x14ac:dyDescent="0.55000000000000004">
      <c r="A13" s="12">
        <v>2020</v>
      </c>
      <c r="B13" s="12">
        <f>Emissions_intensity!B13*GDP・POP!G12</f>
        <v>25.99212785621209</v>
      </c>
      <c r="C13" s="12">
        <f>Emissions_intensity!C13*GDP・POP!H12</f>
        <v>25.99212785621209</v>
      </c>
      <c r="D13" s="1">
        <f>Emissions_intensity!D13/10^3*GDP・POP!G12</f>
        <v>31.085649151718691</v>
      </c>
      <c r="E13" s="1">
        <f>Emissions_intensity!E13/10^3*GDP・POP!H12</f>
        <v>31.085649151718691</v>
      </c>
      <c r="F13" s="12">
        <v>-46</v>
      </c>
    </row>
    <row r="14" spans="1:6" x14ac:dyDescent="0.55000000000000004">
      <c r="A14" s="12">
        <v>2021</v>
      </c>
      <c r="B14" s="12">
        <f>Emissions_intensity!B14*GDP・POP!G13</f>
        <v>25.881057106813735</v>
      </c>
      <c r="C14" s="12">
        <f>Emissions_intensity!C14*GDP・POP!H13</f>
        <v>25.881057106813735</v>
      </c>
      <c r="D14" s="1">
        <f>Emissions_intensity!D14/10^3*GDP・POP!G13</f>
        <v>30.952812534189103</v>
      </c>
      <c r="E14" s="1">
        <f>Emissions_intensity!E14/10^3*GDP・POP!H13</f>
        <v>30.952812534189103</v>
      </c>
      <c r="F14" s="12">
        <v>-46</v>
      </c>
    </row>
    <row r="15" spans="1:6" x14ac:dyDescent="0.55000000000000004">
      <c r="A15" s="12">
        <v>2022</v>
      </c>
      <c r="B15" s="12">
        <f>Emissions_intensity!B15*GDP・POP!G14</f>
        <v>25.769986357415334</v>
      </c>
      <c r="C15" s="12">
        <f>Emissions_intensity!C15*GDP・POP!H14</f>
        <v>25.769986357415334</v>
      </c>
      <c r="D15" s="1">
        <f>Emissions_intensity!D15/10^3*GDP・POP!G14</f>
        <v>30.819975916659462</v>
      </c>
      <c r="E15" s="1">
        <f>Emissions_intensity!E15/10^3*GDP・POP!H14</f>
        <v>30.819975916659462</v>
      </c>
      <c r="F15" s="12">
        <v>-46</v>
      </c>
    </row>
    <row r="16" spans="1:6" x14ac:dyDescent="0.55000000000000004">
      <c r="A16" s="12">
        <v>2023</v>
      </c>
      <c r="B16" s="12">
        <f>Emissions_intensity!B16*GDP・POP!G15</f>
        <v>25.65891560801693</v>
      </c>
      <c r="C16" s="12">
        <f>Emissions_intensity!C16*GDP・POP!H15</f>
        <v>25.65891560801693</v>
      </c>
      <c r="D16" s="1">
        <f>Emissions_intensity!D16/10^3*GDP・POP!G15</f>
        <v>30.687139299129822</v>
      </c>
      <c r="E16" s="1">
        <f>Emissions_intensity!E16/10^3*GDP・POP!H15</f>
        <v>30.687139299129822</v>
      </c>
      <c r="F16" s="12">
        <v>-46</v>
      </c>
    </row>
    <row r="17" spans="1:6" x14ac:dyDescent="0.55000000000000004">
      <c r="A17" s="12">
        <v>2024</v>
      </c>
      <c r="B17" s="12">
        <f>Emissions_intensity!B17*GDP・POP!G16</f>
        <v>25.547844858618529</v>
      </c>
      <c r="C17" s="12">
        <f>Emissions_intensity!C17*GDP・POP!H16</f>
        <v>25.547844858618529</v>
      </c>
      <c r="D17" s="1">
        <f>Emissions_intensity!D17/10^3*GDP・POP!G16</f>
        <v>30.554302681600177</v>
      </c>
      <c r="E17" s="1">
        <f>Emissions_intensity!E17/10^3*GDP・POP!H16</f>
        <v>30.554302681600177</v>
      </c>
      <c r="F17" s="12">
        <v>-46</v>
      </c>
    </row>
    <row r="18" spans="1:6" x14ac:dyDescent="0.55000000000000004">
      <c r="A18" s="12">
        <v>2025</v>
      </c>
      <c r="B18" s="12">
        <f>Emissions_intensity!B18*GDP・POP!G17</f>
        <v>25.436774109220128</v>
      </c>
      <c r="C18" s="12">
        <f>Emissions_intensity!C18*GDP・POP!H17</f>
        <v>25.436774109220128</v>
      </c>
      <c r="D18" s="1">
        <f>Emissions_intensity!D18/10^3*GDP・POP!G17</f>
        <v>30.421466064070536</v>
      </c>
      <c r="E18" s="1">
        <f>Emissions_intensity!E18/10^3*GDP・POP!H17</f>
        <v>30.421466064070536</v>
      </c>
      <c r="F18" s="12">
        <v>-46</v>
      </c>
    </row>
    <row r="19" spans="1:6" x14ac:dyDescent="0.55000000000000004">
      <c r="A19" s="12">
        <v>2026</v>
      </c>
      <c r="B19" s="12">
        <f>Emissions_intensity!B19*GDP・POP!G18</f>
        <v>25.325703359821773</v>
      </c>
      <c r="C19" s="12">
        <f>Emissions_intensity!C19*GDP・POP!H18</f>
        <v>25.325703359821773</v>
      </c>
      <c r="D19" s="1">
        <f>Emissions_intensity!D19/10^3*GDP・POP!G18</f>
        <v>30.288629446540952</v>
      </c>
      <c r="E19" s="1">
        <f>Emissions_intensity!E19/10^3*GDP・POP!H18</f>
        <v>30.288629446540952</v>
      </c>
      <c r="F19" s="12">
        <v>-46</v>
      </c>
    </row>
    <row r="20" spans="1:6" x14ac:dyDescent="0.55000000000000004">
      <c r="A20" s="12">
        <v>2027</v>
      </c>
      <c r="B20" s="12">
        <f>Emissions_intensity!B20*GDP・POP!G19</f>
        <v>25.214632610423372</v>
      </c>
      <c r="C20" s="12">
        <f>Emissions_intensity!C20*GDP・POP!H19</f>
        <v>25.214632610423372</v>
      </c>
      <c r="D20" s="1">
        <f>Emissions_intensity!D20/10^3*GDP・POP!G19</f>
        <v>30.155792829011311</v>
      </c>
      <c r="E20" s="1">
        <f>Emissions_intensity!E20/10^3*GDP・POP!H19</f>
        <v>30.155792829011311</v>
      </c>
      <c r="F20" s="12">
        <v>-46</v>
      </c>
    </row>
    <row r="21" spans="1:6" x14ac:dyDescent="0.55000000000000004">
      <c r="A21" s="12">
        <v>2028</v>
      </c>
      <c r="B21" s="12">
        <f>Emissions_intensity!B21*GDP・POP!G20</f>
        <v>25.103561861024968</v>
      </c>
      <c r="C21" s="12">
        <f>Emissions_intensity!C21*GDP・POP!H20</f>
        <v>25.103561861024968</v>
      </c>
      <c r="D21" s="1">
        <f>Emissions_intensity!D21/10^3*GDP・POP!G20</f>
        <v>30.02295621148167</v>
      </c>
      <c r="E21" s="1">
        <f>Emissions_intensity!E21/10^3*GDP・POP!H20</f>
        <v>30.02295621148167</v>
      </c>
      <c r="F21" s="12">
        <v>-46</v>
      </c>
    </row>
    <row r="22" spans="1:6" x14ac:dyDescent="0.55000000000000004">
      <c r="A22" s="12">
        <v>2029</v>
      </c>
      <c r="B22" s="12">
        <f>Emissions_intensity!B22*GDP・POP!G21</f>
        <v>24.992491111626567</v>
      </c>
      <c r="C22" s="12">
        <f>Emissions_intensity!C22*GDP・POP!H21</f>
        <v>24.992491111626567</v>
      </c>
      <c r="D22" s="1">
        <f>Emissions_intensity!D22/10^3*GDP・POP!G21</f>
        <v>29.890119593952029</v>
      </c>
      <c r="E22" s="1">
        <f>Emissions_intensity!E22/10^3*GDP・POP!H21</f>
        <v>29.890119593952029</v>
      </c>
      <c r="F22" s="12">
        <v>-46</v>
      </c>
    </row>
    <row r="23" spans="1:6" x14ac:dyDescent="0.55000000000000004">
      <c r="A23" s="12">
        <v>2030</v>
      </c>
      <c r="B23" s="12">
        <f>Emissions_intensity!B23*GDP・POP!G22</f>
        <v>24.881420362228166</v>
      </c>
      <c r="C23" s="12">
        <f>Emissions_intensity!C23*GDP・POP!H22</f>
        <v>24.881420362228166</v>
      </c>
      <c r="D23" s="1">
        <f>Emissions_intensity!D23/10^3*GDP・POP!G22</f>
        <v>29.757282976422385</v>
      </c>
      <c r="E23" s="1">
        <f>Emissions_intensity!E23/10^3*GDP・POP!H22</f>
        <v>29.757282976422385</v>
      </c>
      <c r="F23" s="12">
        <v>-46</v>
      </c>
    </row>
    <row r="24" spans="1:6" x14ac:dyDescent="0.55000000000000004">
      <c r="A24" s="12">
        <v>2031</v>
      </c>
      <c r="B24" s="12">
        <f>Emissions_intensity!B24*GDP・POP!G23</f>
        <v>24.770349612829811</v>
      </c>
      <c r="C24" s="12">
        <f>Emissions_intensity!C24*GDP・POP!H23</f>
        <v>24.770349612829811</v>
      </c>
      <c r="D24" s="1">
        <f>Emissions_intensity!D24/10^3*GDP・POP!G23</f>
        <v>29.624446358892801</v>
      </c>
      <c r="E24" s="1">
        <f>Emissions_intensity!E24/10^3*GDP・POP!H23</f>
        <v>29.624446358892801</v>
      </c>
      <c r="F24" s="12">
        <v>-46</v>
      </c>
    </row>
    <row r="25" spans="1:6" x14ac:dyDescent="0.55000000000000004">
      <c r="A25" s="12">
        <v>2032</v>
      </c>
      <c r="B25" s="12">
        <f>Emissions_intensity!B25*GDP・POP!G24</f>
        <v>24.65927886343141</v>
      </c>
      <c r="C25" s="12">
        <f>Emissions_intensity!C25*GDP・POP!H24</f>
        <v>24.65927886343141</v>
      </c>
      <c r="D25" s="1">
        <f>Emissions_intensity!D25/10^3*GDP・POP!G24</f>
        <v>29.49160974136316</v>
      </c>
      <c r="E25" s="1">
        <f>Emissions_intensity!E25/10^3*GDP・POP!H24</f>
        <v>29.49160974136316</v>
      </c>
      <c r="F25" s="12">
        <v>-46</v>
      </c>
    </row>
    <row r="26" spans="1:6" x14ac:dyDescent="0.55000000000000004">
      <c r="A26" s="12">
        <v>2033</v>
      </c>
      <c r="B26" s="12">
        <f>Emissions_intensity!B26*GDP・POP!G25</f>
        <v>24.54820811403301</v>
      </c>
      <c r="C26" s="12">
        <f>Emissions_intensity!C26*GDP・POP!H25</f>
        <v>24.54820811403301</v>
      </c>
      <c r="D26" s="1">
        <f>Emissions_intensity!D26/10^3*GDP・POP!G25</f>
        <v>29.358773123833519</v>
      </c>
      <c r="E26" s="1">
        <f>Emissions_intensity!E26/10^3*GDP・POP!H25</f>
        <v>29.358773123833519</v>
      </c>
      <c r="F26" s="12">
        <v>-46</v>
      </c>
    </row>
    <row r="27" spans="1:6" x14ac:dyDescent="0.55000000000000004">
      <c r="A27" s="12">
        <v>2034</v>
      </c>
      <c r="B27" s="12">
        <f>Emissions_intensity!B27*GDP・POP!G26</f>
        <v>24.437137364634605</v>
      </c>
      <c r="C27" s="12">
        <f>Emissions_intensity!C27*GDP・POP!H26</f>
        <v>24.437137364634605</v>
      </c>
      <c r="D27" s="1">
        <f>Emissions_intensity!D27/10^3*GDP・POP!G26</f>
        <v>29.225936506303878</v>
      </c>
      <c r="E27" s="1">
        <f>Emissions_intensity!E27/10^3*GDP・POP!H26</f>
        <v>29.225936506303878</v>
      </c>
      <c r="F27" s="12">
        <v>-46</v>
      </c>
    </row>
    <row r="28" spans="1:6" x14ac:dyDescent="0.55000000000000004">
      <c r="A28" s="12">
        <v>2035</v>
      </c>
      <c r="B28" s="12">
        <f>Emissions_intensity!B28*GDP・POP!G27</f>
        <v>24.326066615236204</v>
      </c>
      <c r="C28" s="12">
        <f>Emissions_intensity!C28*GDP・POP!H27</f>
        <v>24.326066615236204</v>
      </c>
      <c r="D28" s="1">
        <f>Emissions_intensity!D28/10^3*GDP・POP!G27</f>
        <v>29.093099888774233</v>
      </c>
      <c r="E28" s="1">
        <f>Emissions_intensity!E28/10^3*GDP・POP!H27</f>
        <v>29.093099888774233</v>
      </c>
      <c r="F28" s="12">
        <v>-46</v>
      </c>
    </row>
    <row r="29" spans="1:6" x14ac:dyDescent="0.55000000000000004">
      <c r="A29" s="12">
        <v>2036</v>
      </c>
      <c r="B29" s="12">
        <f>Emissions_intensity!B29*GDP・POP!G28</f>
        <v>24.214995865837849</v>
      </c>
      <c r="C29" s="12">
        <f>Emissions_intensity!C29*GDP・POP!H28</f>
        <v>24.214995865837849</v>
      </c>
      <c r="D29" s="1">
        <f>Emissions_intensity!D29/10^3*GDP・POP!G28</f>
        <v>28.960263271244649</v>
      </c>
      <c r="E29" s="1">
        <f>Emissions_intensity!E29/10^3*GDP・POP!H28</f>
        <v>28.960263271244649</v>
      </c>
      <c r="F29" s="12">
        <v>-46</v>
      </c>
    </row>
    <row r="30" spans="1:6" x14ac:dyDescent="0.55000000000000004">
      <c r="A30" s="12">
        <v>2037</v>
      </c>
      <c r="B30" s="12">
        <f>Emissions_intensity!B30*GDP・POP!G29</f>
        <v>24.103925116439449</v>
      </c>
      <c r="C30" s="12">
        <f>Emissions_intensity!C30*GDP・POP!H29</f>
        <v>24.103925116439449</v>
      </c>
      <c r="D30" s="1">
        <f>Emissions_intensity!D30/10^3*GDP・POP!G29</f>
        <v>28.827426653715008</v>
      </c>
      <c r="E30" s="1">
        <f>Emissions_intensity!E30/10^3*GDP・POP!H29</f>
        <v>28.827426653715008</v>
      </c>
      <c r="F30" s="12">
        <v>-46</v>
      </c>
    </row>
    <row r="31" spans="1:6" x14ac:dyDescent="0.55000000000000004">
      <c r="A31" s="12">
        <v>2038</v>
      </c>
      <c r="B31" s="12">
        <f>Emissions_intensity!B31*GDP・POP!G30</f>
        <v>23.992854367041048</v>
      </c>
      <c r="C31" s="12">
        <f>Emissions_intensity!C31*GDP・POP!H30</f>
        <v>23.992854367041048</v>
      </c>
      <c r="D31" s="1">
        <f>Emissions_intensity!D31/10^3*GDP・POP!G30</f>
        <v>28.694590036185367</v>
      </c>
      <c r="E31" s="1">
        <f>Emissions_intensity!E31/10^3*GDP・POP!H30</f>
        <v>28.694590036185367</v>
      </c>
      <c r="F31" s="12">
        <v>-46</v>
      </c>
    </row>
    <row r="32" spans="1:6" x14ac:dyDescent="0.55000000000000004">
      <c r="A32" s="12">
        <v>2039</v>
      </c>
      <c r="B32" s="12">
        <f>Emissions_intensity!B32*GDP・POP!G31</f>
        <v>23.881783617642643</v>
      </c>
      <c r="C32" s="12">
        <f>Emissions_intensity!C32*GDP・POP!H31</f>
        <v>23.881783617642643</v>
      </c>
      <c r="D32" s="1">
        <f>Emissions_intensity!D32/10^3*GDP・POP!G31</f>
        <v>28.561753418655726</v>
      </c>
      <c r="E32" s="1">
        <f>Emissions_intensity!E32/10^3*GDP・POP!H31</f>
        <v>28.561753418655726</v>
      </c>
      <c r="F32" s="12">
        <v>-46</v>
      </c>
    </row>
    <row r="33" spans="1:6" x14ac:dyDescent="0.55000000000000004">
      <c r="A33" s="12">
        <v>2040</v>
      </c>
      <c r="B33" s="12">
        <f>Emissions_intensity!B33*GDP・POP!G32</f>
        <v>23.770712868244242</v>
      </c>
      <c r="C33" s="12">
        <f>Emissions_intensity!C33*GDP・POP!H32</f>
        <v>23.770712868244242</v>
      </c>
      <c r="D33" s="1">
        <f>Emissions_intensity!D33/10^3*GDP・POP!G32</f>
        <v>28.428916801126086</v>
      </c>
      <c r="E33" s="1">
        <f>Emissions_intensity!E33/10^3*GDP・POP!H32</f>
        <v>28.428916801126086</v>
      </c>
      <c r="F33" s="12">
        <v>-46</v>
      </c>
    </row>
    <row r="34" spans="1:6" x14ac:dyDescent="0.55000000000000004">
      <c r="A34" s="12">
        <v>2041</v>
      </c>
      <c r="B34" s="12">
        <f>Emissions_intensity!B34*GDP・POP!G33</f>
        <v>23.659642118845888</v>
      </c>
      <c r="C34" s="12">
        <f>Emissions_intensity!C34*GDP・POP!H33</f>
        <v>23.659642118845888</v>
      </c>
      <c r="D34" s="1">
        <f>Emissions_intensity!D34/10^3*GDP・POP!G33</f>
        <v>28.296080183596498</v>
      </c>
      <c r="E34" s="1">
        <f>Emissions_intensity!E34/10^3*GDP・POP!H33</f>
        <v>28.296080183596498</v>
      </c>
      <c r="F34" s="12">
        <v>-46</v>
      </c>
    </row>
    <row r="35" spans="1:6" x14ac:dyDescent="0.55000000000000004">
      <c r="A35" s="12">
        <v>2042</v>
      </c>
      <c r="B35" s="12">
        <f>Emissions_intensity!B35*GDP・POP!G34</f>
        <v>23.548571369447487</v>
      </c>
      <c r="C35" s="12">
        <f>Emissions_intensity!C35*GDP・POP!H34</f>
        <v>23.548571369447487</v>
      </c>
      <c r="D35" s="1">
        <f>Emissions_intensity!D35/10^3*GDP・POP!G34</f>
        <v>28.163243566066857</v>
      </c>
      <c r="E35" s="1">
        <f>Emissions_intensity!E35/10^3*GDP・POP!H34</f>
        <v>28.163243566066857</v>
      </c>
      <c r="F35" s="12">
        <v>-46</v>
      </c>
    </row>
    <row r="36" spans="1:6" x14ac:dyDescent="0.55000000000000004">
      <c r="A36" s="12">
        <v>2043</v>
      </c>
      <c r="B36" s="12">
        <f>Emissions_intensity!B36*GDP・POP!G35</f>
        <v>23.437500620049086</v>
      </c>
      <c r="C36" s="12">
        <f>Emissions_intensity!C36*GDP・POP!H35</f>
        <v>23.437500620049086</v>
      </c>
      <c r="D36" s="1">
        <f>Emissions_intensity!D36/10^3*GDP・POP!G35</f>
        <v>28.030406948537216</v>
      </c>
      <c r="E36" s="1">
        <f>Emissions_intensity!E36/10^3*GDP・POP!H35</f>
        <v>28.030406948537216</v>
      </c>
      <c r="F36" s="12">
        <v>-46</v>
      </c>
    </row>
    <row r="37" spans="1:6" x14ac:dyDescent="0.55000000000000004">
      <c r="A37" s="12">
        <v>2044</v>
      </c>
      <c r="B37" s="12">
        <f>Emissions_intensity!B37*GDP・POP!G36</f>
        <v>23.326429870650681</v>
      </c>
      <c r="C37" s="12">
        <f>Emissions_intensity!C37*GDP・POP!H36</f>
        <v>23.326429870650681</v>
      </c>
      <c r="D37" s="1">
        <f>Emissions_intensity!D37/10^3*GDP・POP!G36</f>
        <v>27.897570331007575</v>
      </c>
      <c r="E37" s="1">
        <f>Emissions_intensity!E37/10^3*GDP・POP!H36</f>
        <v>27.897570331007575</v>
      </c>
      <c r="F37" s="12">
        <v>-46</v>
      </c>
    </row>
    <row r="38" spans="1:6" x14ac:dyDescent="0.55000000000000004">
      <c r="A38" s="12">
        <v>2045</v>
      </c>
      <c r="B38" s="12">
        <f>Emissions_intensity!B38*GDP・POP!G37</f>
        <v>23.215359121252281</v>
      </c>
      <c r="C38" s="12">
        <f>Emissions_intensity!C38*GDP・POP!H37</f>
        <v>23.215359121252281</v>
      </c>
      <c r="D38" s="1">
        <f>Emissions_intensity!D38/10^3*GDP・POP!G37</f>
        <v>27.764733713477934</v>
      </c>
      <c r="E38" s="1">
        <f>Emissions_intensity!E38/10^3*GDP・POP!H37</f>
        <v>27.764733713477934</v>
      </c>
      <c r="F38" s="12">
        <v>-46</v>
      </c>
    </row>
    <row r="39" spans="1:6" x14ac:dyDescent="0.55000000000000004">
      <c r="A39" s="12">
        <v>2046</v>
      </c>
      <c r="B39" s="12">
        <f>Emissions_intensity!B39*GDP・POP!G38</f>
        <v>23.104288371853926</v>
      </c>
      <c r="C39" s="12">
        <f>Emissions_intensity!C39*GDP・POP!H38</f>
        <v>23.104288371853926</v>
      </c>
      <c r="D39" s="1">
        <f>Emissions_intensity!D39/10^3*GDP・POP!G38</f>
        <v>27.63189709594835</v>
      </c>
      <c r="E39" s="1">
        <f>Emissions_intensity!E39/10^3*GDP・POP!H38</f>
        <v>27.63189709594835</v>
      </c>
      <c r="F39" s="12">
        <v>-46</v>
      </c>
    </row>
    <row r="40" spans="1:6" x14ac:dyDescent="0.55000000000000004">
      <c r="A40" s="12">
        <v>2047</v>
      </c>
      <c r="B40" s="12">
        <f>Emissions_intensity!B40*GDP・POP!G39</f>
        <v>22.993217622455525</v>
      </c>
      <c r="C40" s="12">
        <f>Emissions_intensity!C40*GDP・POP!H39</f>
        <v>22.993217622455525</v>
      </c>
      <c r="D40" s="1">
        <f>Emissions_intensity!D40/10^3*GDP・POP!G39</f>
        <v>27.499060478418706</v>
      </c>
      <c r="E40" s="1">
        <f>Emissions_intensity!E40/10^3*GDP・POP!H39</f>
        <v>27.499060478418706</v>
      </c>
      <c r="F40" s="12">
        <v>-46</v>
      </c>
    </row>
    <row r="41" spans="1:6" x14ac:dyDescent="0.55000000000000004">
      <c r="A41" s="12">
        <v>2048</v>
      </c>
      <c r="B41" s="12">
        <f>Emissions_intensity!B41*GDP・POP!G40</f>
        <v>22.882146873057124</v>
      </c>
      <c r="C41" s="12">
        <f>Emissions_intensity!C41*GDP・POP!H40</f>
        <v>22.882146873057124</v>
      </c>
      <c r="D41" s="1">
        <f>Emissions_intensity!D41/10^3*GDP・POP!G40</f>
        <v>27.366223860889065</v>
      </c>
      <c r="E41" s="1">
        <f>Emissions_intensity!E41/10^3*GDP・POP!H40</f>
        <v>27.366223860889065</v>
      </c>
      <c r="F41" s="12">
        <v>-46</v>
      </c>
    </row>
    <row r="42" spans="1:6" x14ac:dyDescent="0.55000000000000004">
      <c r="A42" s="12">
        <v>2049</v>
      </c>
      <c r="B42" s="12">
        <f>Emissions_intensity!B42*GDP・POP!G41</f>
        <v>22.771076123658723</v>
      </c>
      <c r="C42" s="12">
        <f>Emissions_intensity!C42*GDP・POP!H41</f>
        <v>22.771076123658723</v>
      </c>
      <c r="D42" s="1">
        <f>Emissions_intensity!D42/10^3*GDP・POP!G41</f>
        <v>27.233387243359424</v>
      </c>
      <c r="E42" s="1">
        <f>Emissions_intensity!E42/10^3*GDP・POP!H41</f>
        <v>27.233387243359424</v>
      </c>
      <c r="F42" s="12">
        <v>-46</v>
      </c>
    </row>
    <row r="43" spans="1:6" x14ac:dyDescent="0.55000000000000004">
      <c r="A43" s="12">
        <v>2050</v>
      </c>
      <c r="B43" s="12">
        <f>Emissions_intensity!B43*GDP・POP!G42</f>
        <v>22.660005374260319</v>
      </c>
      <c r="C43" s="12">
        <f>Emissions_intensity!C43*GDP・POP!H42</f>
        <v>22.660005374260319</v>
      </c>
      <c r="D43" s="1">
        <f>Emissions_intensity!D43/10^3*GDP・POP!G42</f>
        <v>27.100550625829783</v>
      </c>
      <c r="E43" s="1">
        <f>Emissions_intensity!E43/10^3*GDP・POP!H42</f>
        <v>27.100550625829783</v>
      </c>
      <c r="F43" s="12">
        <v>-46</v>
      </c>
    </row>
  </sheetData>
  <mergeCells count="2">
    <mergeCell ref="B1:C1"/>
    <mergeCell ref="D1:E1"/>
  </mergeCells>
  <phoneticPr fontId="1"/>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32DE2-A209-4371-A5A3-29AEA220A30D}">
  <dimension ref="A1:E43"/>
  <sheetViews>
    <sheetView topLeftCell="A28" workbookViewId="0">
      <selection activeCell="L40" sqref="L40"/>
    </sheetView>
  </sheetViews>
  <sheetFormatPr defaultColWidth="10" defaultRowHeight="18" x14ac:dyDescent="0.55000000000000004"/>
  <cols>
    <col min="1" max="3" width="10" style="12"/>
    <col min="4" max="4" width="14" style="12" customWidth="1"/>
    <col min="5" max="5" width="12.83203125" style="12" customWidth="1"/>
    <col min="6" max="16384" width="10" style="12"/>
  </cols>
  <sheetData>
    <row r="1" spans="1:5" x14ac:dyDescent="0.55000000000000004">
      <c r="D1" s="180" t="s">
        <v>72</v>
      </c>
      <c r="E1" s="180"/>
    </row>
    <row r="2" spans="1:5" x14ac:dyDescent="0.55000000000000004">
      <c r="A2" s="12" t="s">
        <v>32</v>
      </c>
      <c r="B2" s="1" t="s">
        <v>29</v>
      </c>
      <c r="C2" s="1" t="s">
        <v>33</v>
      </c>
      <c r="D2" s="12" t="s">
        <v>0</v>
      </c>
      <c r="E2" s="12" t="s">
        <v>6</v>
      </c>
    </row>
    <row r="3" spans="1:5" x14ac:dyDescent="0.55000000000000004">
      <c r="A3" s="12" t="s">
        <v>36</v>
      </c>
      <c r="B3" s="1">
        <v>2010</v>
      </c>
      <c r="C3" s="1">
        <v>0.154347028848067</v>
      </c>
      <c r="D3" s="12">
        <f>$C3*GDP・POP!C2/10^6</f>
        <v>0.88145299999999904</v>
      </c>
      <c r="E3" s="12">
        <f>$C3*GDP・POP!D2/10^6</f>
        <v>0.88145299999999904</v>
      </c>
    </row>
    <row r="4" spans="1:5" x14ac:dyDescent="0.55000000000000004">
      <c r="A4" s="12" t="s">
        <v>36</v>
      </c>
      <c r="B4" s="1">
        <v>2011</v>
      </c>
      <c r="C4" s="1">
        <v>0.14411665765273299</v>
      </c>
      <c r="D4" s="12">
        <f>$C4*GDP・POP!C3/10^6</f>
        <v>0.83225699999999769</v>
      </c>
      <c r="E4" s="12">
        <f>$C4*GDP・POP!D3/10^6</f>
        <v>0.83225699999999769</v>
      </c>
    </row>
    <row r="5" spans="1:5" x14ac:dyDescent="0.55000000000000004">
      <c r="A5" s="12" t="s">
        <v>36</v>
      </c>
      <c r="B5" s="1">
        <v>2012</v>
      </c>
      <c r="C5" s="1">
        <v>0.14561253846615099</v>
      </c>
      <c r="D5" s="12">
        <f>$C5*GDP・POP!C4/10^6</f>
        <v>0.85032400000000197</v>
      </c>
      <c r="E5" s="12">
        <f>$C5*GDP・POP!D4/10^6</f>
        <v>0.85032400000000197</v>
      </c>
    </row>
    <row r="6" spans="1:5" x14ac:dyDescent="0.55000000000000004">
      <c r="A6" s="12" t="s">
        <v>36</v>
      </c>
      <c r="B6" s="1">
        <v>2013</v>
      </c>
      <c r="C6" s="1">
        <v>0.15157175306513199</v>
      </c>
      <c r="D6" s="12">
        <f>$C6*GDP・POP!C5/10^6</f>
        <v>0.89504799999999984</v>
      </c>
      <c r="E6" s="12">
        <f>$C6*GDP・POP!D5/10^6</f>
        <v>0.89504799999999984</v>
      </c>
    </row>
    <row r="7" spans="1:5" x14ac:dyDescent="0.55000000000000004">
      <c r="A7" s="12" t="s">
        <v>36</v>
      </c>
      <c r="B7" s="1">
        <v>2014</v>
      </c>
      <c r="C7" s="1">
        <v>0.14932172493144</v>
      </c>
      <c r="D7" s="12">
        <f>$C7*GDP・POP!C6/10^6</f>
        <v>0.89164799999999844</v>
      </c>
      <c r="E7" s="12">
        <f>$C7*GDP・POP!D6/10^6</f>
        <v>0.89164799999999844</v>
      </c>
    </row>
    <row r="8" spans="1:5" x14ac:dyDescent="0.55000000000000004">
      <c r="A8" s="12" t="s">
        <v>36</v>
      </c>
      <c r="B8" s="1">
        <v>2015</v>
      </c>
      <c r="C8" s="1">
        <v>0.140708085157738</v>
      </c>
      <c r="D8" s="12">
        <f>$C8*GDP・POP!C7/10^6</f>
        <v>0.84963399999999989</v>
      </c>
      <c r="E8" s="12">
        <f>$C8*GDP・POP!D7/10^6</f>
        <v>0.84963399999999989</v>
      </c>
    </row>
    <row r="9" spans="1:5" x14ac:dyDescent="0.55000000000000004">
      <c r="A9" s="12" t="s">
        <v>36</v>
      </c>
      <c r="B9" s="1">
        <v>2016</v>
      </c>
      <c r="C9" s="1">
        <v>0.13933640370060801</v>
      </c>
      <c r="D9" s="12">
        <f>$C9*GDP・POP!C8/10^6</f>
        <v>0.84928099999999918</v>
      </c>
      <c r="E9" s="12">
        <f>$C9*GDP・POP!D8/10^6</f>
        <v>0.84928099999999918</v>
      </c>
    </row>
    <row r="10" spans="1:5" x14ac:dyDescent="0.55000000000000004">
      <c r="A10" s="12" t="s">
        <v>36</v>
      </c>
      <c r="B10" s="1">
        <v>2017</v>
      </c>
      <c r="C10" s="1">
        <v>0.13446152511891801</v>
      </c>
      <c r="D10" s="12">
        <f>$C10*GDP・POP!C9/10^6</f>
        <v>0.82729200000000336</v>
      </c>
      <c r="E10" s="12">
        <f>$C10*GDP・POP!D9/10^6</f>
        <v>0.82729200000000336</v>
      </c>
    </row>
    <row r="11" spans="1:5" x14ac:dyDescent="0.55000000000000004">
      <c r="A11" s="12" t="s">
        <v>36</v>
      </c>
      <c r="B11" s="1">
        <v>2018</v>
      </c>
      <c r="C11" s="1">
        <v>0.13262272542685799</v>
      </c>
      <c r="D11" s="12">
        <f>$C11*GDP・POP!C10/10^6</f>
        <v>0.82366900000000076</v>
      </c>
      <c r="E11" s="12">
        <f>$C11*GDP・POP!D10/10^6</f>
        <v>0.82366900000000076</v>
      </c>
    </row>
    <row r="12" spans="1:5" x14ac:dyDescent="0.55000000000000004">
      <c r="A12" s="12" t="s">
        <v>36</v>
      </c>
      <c r="B12" s="1">
        <v>2019</v>
      </c>
      <c r="C12" s="1">
        <v>0.12730255792740799</v>
      </c>
      <c r="D12" s="12">
        <f>$C12*GDP・POP!C11/10^6</f>
        <v>0.79807899999999898</v>
      </c>
      <c r="E12" s="12">
        <f>$C12*GDP・POP!D11/10^6</f>
        <v>0.79807899999999898</v>
      </c>
    </row>
    <row r="13" spans="1:5" x14ac:dyDescent="0.55000000000000004">
      <c r="A13" s="12" t="s">
        <v>36</v>
      </c>
      <c r="B13" s="1">
        <v>2020</v>
      </c>
      <c r="C13" s="1">
        <v>0.102806674705956</v>
      </c>
      <c r="D13" s="12">
        <f>$C13*GDP・POP!C12/10^6</f>
        <v>0.65058500000000286</v>
      </c>
      <c r="E13" s="12">
        <f>$C13*GDP・POP!D12/10^6</f>
        <v>0.65058500000000286</v>
      </c>
    </row>
    <row r="14" spans="1:5" x14ac:dyDescent="0.55000000000000004">
      <c r="A14" s="12" t="s">
        <v>36</v>
      </c>
      <c r="B14" s="12">
        <v>2021</v>
      </c>
      <c r="C14" s="1">
        <v>0.102806674705956</v>
      </c>
      <c r="D14" s="12">
        <f>$C14*GDP・POP!C13/10^6</f>
        <v>0.65558854669373945</v>
      </c>
      <c r="E14" s="12">
        <f>$C14*GDP・POP!D13/10^6</f>
        <v>0.65558854669373945</v>
      </c>
    </row>
    <row r="15" spans="1:5" x14ac:dyDescent="0.55000000000000004">
      <c r="A15" s="12" t="s">
        <v>36</v>
      </c>
      <c r="B15" s="12">
        <v>2022</v>
      </c>
      <c r="C15" s="1">
        <v>0.102806674705956</v>
      </c>
      <c r="D15" s="12">
        <f>$C15*GDP・POP!C14/10^6</f>
        <v>0.66059209338747482</v>
      </c>
      <c r="E15" s="12">
        <f>$C15*GDP・POP!D14/10^6</f>
        <v>0.66059209338747482</v>
      </c>
    </row>
    <row r="16" spans="1:5" x14ac:dyDescent="0.55000000000000004">
      <c r="A16" s="12" t="s">
        <v>36</v>
      </c>
      <c r="B16" s="12">
        <v>2023</v>
      </c>
      <c r="C16" s="1">
        <v>0.102806674705956</v>
      </c>
      <c r="D16" s="12">
        <f>$C16*GDP・POP!C15/10^6</f>
        <v>0.66559564008121153</v>
      </c>
      <c r="E16" s="12">
        <f>$C16*GDP・POP!D15/10^6</f>
        <v>0.66559564008121153</v>
      </c>
    </row>
    <row r="17" spans="1:5" x14ac:dyDescent="0.55000000000000004">
      <c r="A17" s="12" t="s">
        <v>36</v>
      </c>
      <c r="B17" s="12">
        <v>2024</v>
      </c>
      <c r="C17" s="1">
        <v>0.102806674705956</v>
      </c>
      <c r="D17" s="12">
        <f>$C17*GDP・POP!C16/10^6</f>
        <v>0.67059918677494679</v>
      </c>
      <c r="E17" s="12">
        <f>$C17*GDP・POP!D16/10^6</f>
        <v>0.67059918677494679</v>
      </c>
    </row>
    <row r="18" spans="1:5" x14ac:dyDescent="0.55000000000000004">
      <c r="A18" s="12" t="s">
        <v>36</v>
      </c>
      <c r="B18" s="12">
        <v>2025</v>
      </c>
      <c r="C18" s="1">
        <v>0.102806674705956</v>
      </c>
      <c r="D18" s="12">
        <f>$C18*GDP・POP!C17/10^6</f>
        <v>0.6756027334686836</v>
      </c>
      <c r="E18" s="12">
        <f>$C18*GDP・POP!D17/10^6</f>
        <v>0.6756027334686836</v>
      </c>
    </row>
    <row r="19" spans="1:5" x14ac:dyDescent="0.55000000000000004">
      <c r="A19" s="12" t="s">
        <v>36</v>
      </c>
      <c r="B19" s="12">
        <v>2026</v>
      </c>
      <c r="C19" s="1">
        <v>0.102806674705956</v>
      </c>
      <c r="D19" s="12">
        <f>$C19*GDP・POP!C18/10^6</f>
        <v>0.68060628016241875</v>
      </c>
      <c r="E19" s="12">
        <f>$C19*GDP・POP!D18/10^6</f>
        <v>0.68060628016241875</v>
      </c>
    </row>
    <row r="20" spans="1:5" x14ac:dyDescent="0.55000000000000004">
      <c r="A20" s="12" t="s">
        <v>36</v>
      </c>
      <c r="B20" s="12">
        <v>2027</v>
      </c>
      <c r="C20" s="1">
        <v>0.102806674705956</v>
      </c>
      <c r="D20" s="12">
        <f>$C20*GDP・POP!C19/10^6</f>
        <v>0.68560982685615557</v>
      </c>
      <c r="E20" s="12">
        <f>$C20*GDP・POP!D19/10^6</f>
        <v>0.68560982685615557</v>
      </c>
    </row>
    <row r="21" spans="1:5" x14ac:dyDescent="0.55000000000000004">
      <c r="A21" s="12" t="s">
        <v>36</v>
      </c>
      <c r="B21" s="12">
        <v>2028</v>
      </c>
      <c r="C21" s="1">
        <v>0.102806674705956</v>
      </c>
      <c r="D21" s="12">
        <f>$C21*GDP・POP!C20/10^6</f>
        <v>0.69061337354989083</v>
      </c>
      <c r="E21" s="12">
        <f>$C21*GDP・POP!D20/10^6</f>
        <v>0.69061337354989083</v>
      </c>
    </row>
    <row r="22" spans="1:5" x14ac:dyDescent="0.55000000000000004">
      <c r="A22" s="12" t="s">
        <v>36</v>
      </c>
      <c r="B22" s="12">
        <v>2029</v>
      </c>
      <c r="C22" s="1">
        <v>0.102806674705956</v>
      </c>
      <c r="D22" s="12">
        <f>$C22*GDP・POP!C21/10^6</f>
        <v>0.69561692024362598</v>
      </c>
      <c r="E22" s="12">
        <f>$C22*GDP・POP!D21/10^6</f>
        <v>0.69561692024362598</v>
      </c>
    </row>
    <row r="23" spans="1:5" x14ac:dyDescent="0.55000000000000004">
      <c r="A23" s="12" t="s">
        <v>36</v>
      </c>
      <c r="B23" s="12">
        <v>2030</v>
      </c>
      <c r="C23" s="1">
        <v>0.102806674705956</v>
      </c>
      <c r="D23" s="12">
        <f>$C23*GDP・POP!C22/10^6</f>
        <v>0.7006204669373628</v>
      </c>
      <c r="E23" s="12">
        <f>$C23*GDP・POP!D22/10^6</f>
        <v>0.7006204669373628</v>
      </c>
    </row>
    <row r="24" spans="1:5" x14ac:dyDescent="0.55000000000000004">
      <c r="A24" s="12" t="s">
        <v>36</v>
      </c>
      <c r="B24" s="12">
        <v>2031</v>
      </c>
      <c r="C24" s="1">
        <v>0.102806674705956</v>
      </c>
      <c r="D24" s="12">
        <f>$C24*GDP・POP!C23/10^6</f>
        <v>0.70562401363109795</v>
      </c>
      <c r="E24" s="12">
        <f>$C24*GDP・POP!D23/10^6</f>
        <v>0.70562401363109795</v>
      </c>
    </row>
    <row r="25" spans="1:5" x14ac:dyDescent="0.55000000000000004">
      <c r="A25" s="12" t="s">
        <v>36</v>
      </c>
      <c r="B25" s="12">
        <v>2032</v>
      </c>
      <c r="C25" s="1">
        <v>0.102806674705956</v>
      </c>
      <c r="D25" s="12">
        <f>$C25*GDP・POP!C24/10^6</f>
        <v>0.71062756032483476</v>
      </c>
      <c r="E25" s="12">
        <f>$C25*GDP・POP!D24/10^6</f>
        <v>0.71062756032483476</v>
      </c>
    </row>
    <row r="26" spans="1:5" x14ac:dyDescent="0.55000000000000004">
      <c r="A26" s="12" t="s">
        <v>36</v>
      </c>
      <c r="B26" s="12">
        <v>2033</v>
      </c>
      <c r="C26" s="1">
        <v>0.102806674705956</v>
      </c>
      <c r="D26" s="12">
        <f>$C26*GDP・POP!C25/10^6</f>
        <v>0.71563110701857002</v>
      </c>
      <c r="E26" s="12">
        <f>$C26*GDP・POP!D25/10^6</f>
        <v>0.71563110701857002</v>
      </c>
    </row>
    <row r="27" spans="1:5" x14ac:dyDescent="0.55000000000000004">
      <c r="A27" s="12" t="s">
        <v>36</v>
      </c>
      <c r="B27" s="12">
        <v>2034</v>
      </c>
      <c r="C27" s="1">
        <v>0.102806674705956</v>
      </c>
      <c r="D27" s="12">
        <f>$C27*GDP・POP!C26/10^6</f>
        <v>0.72063465371230673</v>
      </c>
      <c r="E27" s="12">
        <f>$C27*GDP・POP!D26/10^6</f>
        <v>0.72063465371230673</v>
      </c>
    </row>
    <row r="28" spans="1:5" x14ac:dyDescent="0.55000000000000004">
      <c r="A28" s="12" t="s">
        <v>36</v>
      </c>
      <c r="B28" s="12">
        <v>2035</v>
      </c>
      <c r="C28" s="1">
        <v>0.102806674705956</v>
      </c>
      <c r="D28" s="12">
        <f>$C28*GDP・POP!C27/10^6</f>
        <v>0.72563820040604199</v>
      </c>
      <c r="E28" s="12">
        <f>$C28*GDP・POP!D27/10^6</f>
        <v>0.72563820040604199</v>
      </c>
    </row>
    <row r="29" spans="1:5" x14ac:dyDescent="0.55000000000000004">
      <c r="A29" s="12" t="s">
        <v>36</v>
      </c>
      <c r="B29" s="12">
        <v>2036</v>
      </c>
      <c r="C29" s="1">
        <v>0.102806674705956</v>
      </c>
      <c r="D29" s="12">
        <f>$C29*GDP・POP!C28/10^6</f>
        <v>0.73064174709977869</v>
      </c>
      <c r="E29" s="12">
        <f>$C29*GDP・POP!D28/10^6</f>
        <v>0.73064174709977869</v>
      </c>
    </row>
    <row r="30" spans="1:5" x14ac:dyDescent="0.55000000000000004">
      <c r="A30" s="12" t="s">
        <v>36</v>
      </c>
      <c r="B30" s="12">
        <v>2037</v>
      </c>
      <c r="C30" s="1">
        <v>0.102806674705956</v>
      </c>
      <c r="D30" s="12">
        <f>$C30*GDP・POP!C29/10^6</f>
        <v>0.73564529379351407</v>
      </c>
      <c r="E30" s="12">
        <f>$C30*GDP・POP!D29/10^6</f>
        <v>0.73564529379351407</v>
      </c>
    </row>
    <row r="31" spans="1:5" x14ac:dyDescent="0.55000000000000004">
      <c r="A31" s="12" t="s">
        <v>36</v>
      </c>
      <c r="B31" s="12">
        <v>2038</v>
      </c>
      <c r="C31" s="1">
        <v>0.102806674705956</v>
      </c>
      <c r="D31" s="12">
        <f>$C31*GDP・POP!C30/10^6</f>
        <v>0.74064884048724933</v>
      </c>
      <c r="E31" s="12">
        <f>$C31*GDP・POP!D30/10^6</f>
        <v>0.74064884048724933</v>
      </c>
    </row>
    <row r="32" spans="1:5" x14ac:dyDescent="0.55000000000000004">
      <c r="A32" s="12" t="s">
        <v>36</v>
      </c>
      <c r="B32" s="12">
        <v>2039</v>
      </c>
      <c r="C32" s="1">
        <v>0.102806674705956</v>
      </c>
      <c r="D32" s="12">
        <f>$C32*GDP・POP!C31/10^6</f>
        <v>0.74565238718098603</v>
      </c>
      <c r="E32" s="12">
        <f>$C32*GDP・POP!D31/10^6</f>
        <v>0.74565238718098603</v>
      </c>
    </row>
    <row r="33" spans="1:5" x14ac:dyDescent="0.55000000000000004">
      <c r="A33" s="12" t="s">
        <v>36</v>
      </c>
      <c r="B33" s="12">
        <v>2040</v>
      </c>
      <c r="C33" s="1">
        <v>0.102806674705956</v>
      </c>
      <c r="D33" s="12">
        <f>$C33*GDP・POP!C32/10^6</f>
        <v>0.75065593387472129</v>
      </c>
      <c r="E33" s="12">
        <f>$C33*GDP・POP!D32/10^6</f>
        <v>0.75065593387472129</v>
      </c>
    </row>
    <row r="34" spans="1:5" x14ac:dyDescent="0.55000000000000004">
      <c r="A34" s="12" t="s">
        <v>36</v>
      </c>
      <c r="B34" s="12">
        <v>2041</v>
      </c>
      <c r="C34" s="1">
        <v>0.102806674705956</v>
      </c>
      <c r="D34" s="12">
        <f>$C34*GDP・POP!C33/10^6</f>
        <v>0.755659480568458</v>
      </c>
      <c r="E34" s="12">
        <f>$C34*GDP・POP!D33/10^6</f>
        <v>0.755659480568458</v>
      </c>
    </row>
    <row r="35" spans="1:5" x14ac:dyDescent="0.55000000000000004">
      <c r="A35" s="12" t="s">
        <v>36</v>
      </c>
      <c r="B35" s="12">
        <v>2042</v>
      </c>
      <c r="C35" s="1">
        <v>0.102806674705956</v>
      </c>
      <c r="D35" s="12">
        <f>$C35*GDP・POP!C34/10^6</f>
        <v>0.76066302726219326</v>
      </c>
      <c r="E35" s="12">
        <f>$C35*GDP・POP!D34/10^6</f>
        <v>0.76066302726219326</v>
      </c>
    </row>
    <row r="36" spans="1:5" x14ac:dyDescent="0.55000000000000004">
      <c r="A36" s="12" t="s">
        <v>36</v>
      </c>
      <c r="B36" s="12">
        <v>2043</v>
      </c>
      <c r="C36" s="1">
        <v>0.102806674705956</v>
      </c>
      <c r="D36" s="12">
        <f>$C36*GDP・POP!C35/10^6</f>
        <v>0.76566657395593007</v>
      </c>
      <c r="E36" s="12">
        <f>$C36*GDP・POP!D35/10^6</f>
        <v>0.76566657395593007</v>
      </c>
    </row>
    <row r="37" spans="1:5" x14ac:dyDescent="0.55000000000000004">
      <c r="A37" s="12" t="s">
        <v>36</v>
      </c>
      <c r="B37" s="12">
        <v>2044</v>
      </c>
      <c r="C37" s="1">
        <v>0.102806674705956</v>
      </c>
      <c r="D37" s="12">
        <f>$C37*GDP・POP!C36/10^6</f>
        <v>0.77067012064966522</v>
      </c>
      <c r="E37" s="12">
        <f>$C37*GDP・POP!D36/10^6</f>
        <v>0.77067012064966522</v>
      </c>
    </row>
    <row r="38" spans="1:5" x14ac:dyDescent="0.55000000000000004">
      <c r="A38" s="12" t="s">
        <v>36</v>
      </c>
      <c r="B38" s="12">
        <v>2045</v>
      </c>
      <c r="C38" s="1">
        <v>0.102806674705956</v>
      </c>
      <c r="D38" s="12">
        <f>$C38*GDP・POP!C37/10^6</f>
        <v>0.77567366734340204</v>
      </c>
      <c r="E38" s="12">
        <f>$C38*GDP・POP!D37/10^6</f>
        <v>0.77567366734340204</v>
      </c>
    </row>
    <row r="39" spans="1:5" x14ac:dyDescent="0.55000000000000004">
      <c r="A39" s="12" t="s">
        <v>36</v>
      </c>
      <c r="B39" s="12">
        <v>2046</v>
      </c>
      <c r="C39" s="1">
        <v>0.102806674705956</v>
      </c>
      <c r="D39" s="12">
        <f>$C39*GDP・POP!C38/10^6</f>
        <v>0.78067721403713719</v>
      </c>
      <c r="E39" s="12">
        <f>$C39*GDP・POP!D38/10^6</f>
        <v>0.78067721403713719</v>
      </c>
    </row>
    <row r="40" spans="1:5" x14ac:dyDescent="0.55000000000000004">
      <c r="A40" s="12" t="s">
        <v>36</v>
      </c>
      <c r="B40" s="12">
        <v>2047</v>
      </c>
      <c r="C40" s="1">
        <v>0.102806674705956</v>
      </c>
      <c r="D40" s="12">
        <f>$C40*GDP・POP!C39/10^6</f>
        <v>0.78568076073087401</v>
      </c>
      <c r="E40" s="12">
        <f>$C40*GDP・POP!D39/10^6</f>
        <v>0.78568076073087401</v>
      </c>
    </row>
    <row r="41" spans="1:5" x14ac:dyDescent="0.55000000000000004">
      <c r="A41" s="12" t="s">
        <v>36</v>
      </c>
      <c r="B41" s="12">
        <v>2048</v>
      </c>
      <c r="C41" s="1">
        <v>0.102806674705956</v>
      </c>
      <c r="D41" s="12">
        <f>$C41*GDP・POP!C40/10^6</f>
        <v>0.79068430742460927</v>
      </c>
      <c r="E41" s="12">
        <f>$C41*GDP・POP!D40/10^6</f>
        <v>0.79068430742460927</v>
      </c>
    </row>
    <row r="42" spans="1:5" x14ac:dyDescent="0.55000000000000004">
      <c r="A42" s="12" t="s">
        <v>36</v>
      </c>
      <c r="B42" s="12">
        <v>2049</v>
      </c>
      <c r="C42" s="1">
        <v>0.102806674705956</v>
      </c>
      <c r="D42" s="12">
        <f>$C42*GDP・POP!C41/10^6</f>
        <v>0.79568785411834453</v>
      </c>
      <c r="E42" s="12">
        <f>$C42*GDP・POP!D41/10^6</f>
        <v>0.79568785411834453</v>
      </c>
    </row>
    <row r="43" spans="1:5" x14ac:dyDescent="0.55000000000000004">
      <c r="A43" s="12" t="s">
        <v>36</v>
      </c>
      <c r="B43" s="12">
        <v>2050</v>
      </c>
      <c r="C43" s="1">
        <v>0.102806674705956</v>
      </c>
      <c r="D43" s="12">
        <f>$C43*GDP・POP!C42/10^6</f>
        <v>0.80069140081208134</v>
      </c>
      <c r="E43" s="12">
        <f>$C43*GDP・POP!D42/10^6</f>
        <v>0.80069140081208134</v>
      </c>
    </row>
  </sheetData>
  <mergeCells count="1">
    <mergeCell ref="D1:E1"/>
  </mergeCells>
  <phoneticPr fontId="1"/>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6466D-EC9A-4A4E-B066-9085A1EC7DE0}">
  <dimension ref="A1:M2"/>
  <sheetViews>
    <sheetView workbookViewId="0">
      <selection activeCell="L40" sqref="L40"/>
    </sheetView>
  </sheetViews>
  <sheetFormatPr defaultRowHeight="18" x14ac:dyDescent="0.55000000000000004"/>
  <sheetData>
    <row r="1" spans="1:13" x14ac:dyDescent="0.55000000000000004">
      <c r="A1" s="1" t="s">
        <v>12</v>
      </c>
      <c r="B1" s="1" t="s">
        <v>13</v>
      </c>
      <c r="C1" s="1" t="s">
        <v>14</v>
      </c>
      <c r="D1" s="1" t="s">
        <v>15</v>
      </c>
      <c r="E1" s="1" t="s">
        <v>16</v>
      </c>
      <c r="F1" s="1" t="s">
        <v>17</v>
      </c>
      <c r="G1" s="1" t="s">
        <v>18</v>
      </c>
      <c r="H1" s="1" t="s">
        <v>19</v>
      </c>
      <c r="I1" s="1" t="s">
        <v>20</v>
      </c>
      <c r="J1" s="1" t="s">
        <v>21</v>
      </c>
      <c r="K1" s="1" t="s">
        <v>22</v>
      </c>
      <c r="L1" s="1" t="s">
        <v>23</v>
      </c>
      <c r="M1" s="1" t="s">
        <v>24</v>
      </c>
    </row>
    <row r="2" spans="1:13" x14ac:dyDescent="0.55000000000000004">
      <c r="A2" s="1">
        <v>8.5853463518325892</v>
      </c>
      <c r="B2" s="1">
        <v>13.185386104512499</v>
      </c>
      <c r="C2" s="1">
        <v>21.108716986947702</v>
      </c>
      <c r="D2" s="1">
        <v>24.963101604278101</v>
      </c>
      <c r="E2" s="1">
        <v>8.4998739094215807</v>
      </c>
      <c r="F2" s="1">
        <v>11.2693464104693</v>
      </c>
      <c r="G2" s="1">
        <v>9.6403245022376094</v>
      </c>
      <c r="H2" s="1">
        <v>28.1380168996814</v>
      </c>
      <c r="I2" s="1">
        <v>33.091087344028502</v>
      </c>
      <c r="J2" s="1">
        <v>8.6716549684072</v>
      </c>
      <c r="K2" s="1">
        <v>10.9084249470451</v>
      </c>
      <c r="L2" s="1">
        <v>11.786757832264099</v>
      </c>
      <c r="M2" s="1">
        <v>10.4950947817005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BC9A-A430-47A8-A1CA-91E2EA212219}">
  <sheetPr>
    <tabColor theme="4"/>
  </sheetPr>
  <dimension ref="A1:AC7"/>
  <sheetViews>
    <sheetView zoomScale="114" zoomScaleNormal="85" workbookViewId="0">
      <selection activeCell="D6" sqref="D6"/>
    </sheetView>
  </sheetViews>
  <sheetFormatPr defaultRowHeight="18" x14ac:dyDescent="0.55000000000000004"/>
  <sheetData>
    <row r="1" spans="1:29" x14ac:dyDescent="0.55000000000000004">
      <c r="A1" s="10"/>
      <c r="B1" s="173" t="s">
        <v>0</v>
      </c>
      <c r="C1" s="173"/>
      <c r="D1" s="173"/>
      <c r="E1" s="173"/>
      <c r="F1" s="173"/>
      <c r="G1" s="173"/>
      <c r="H1" s="173"/>
      <c r="I1" s="173"/>
      <c r="J1" s="173"/>
      <c r="K1" s="173"/>
      <c r="L1" s="173"/>
      <c r="M1" s="173"/>
      <c r="N1" s="173"/>
      <c r="O1" s="174"/>
      <c r="P1" s="173" t="s">
        <v>6</v>
      </c>
      <c r="Q1" s="173"/>
      <c r="R1" s="173"/>
      <c r="S1" s="173"/>
      <c r="T1" s="173"/>
      <c r="U1" s="173"/>
      <c r="V1" s="173"/>
      <c r="W1" s="173"/>
      <c r="X1" s="173"/>
      <c r="Y1" s="173"/>
      <c r="Z1" s="173"/>
      <c r="AA1" s="173"/>
      <c r="AB1" s="173"/>
      <c r="AC1" s="174"/>
    </row>
    <row r="2" spans="1:29" x14ac:dyDescent="0.55000000000000004">
      <c r="A2" s="54" t="s">
        <v>29</v>
      </c>
      <c r="B2" s="4" t="s">
        <v>7</v>
      </c>
      <c r="C2" s="4" t="s">
        <v>76</v>
      </c>
      <c r="D2" s="4" t="s">
        <v>8</v>
      </c>
      <c r="E2" s="4" t="s">
        <v>77</v>
      </c>
      <c r="F2" s="4" t="s">
        <v>9</v>
      </c>
      <c r="G2" s="4" t="s">
        <v>78</v>
      </c>
      <c r="H2" s="4" t="s">
        <v>79</v>
      </c>
      <c r="I2" s="4" t="s">
        <v>10</v>
      </c>
      <c r="J2" s="4" t="s">
        <v>80</v>
      </c>
      <c r="K2" s="4" t="s">
        <v>81</v>
      </c>
      <c r="L2" s="4" t="s">
        <v>82</v>
      </c>
      <c r="M2" s="4" t="s">
        <v>83</v>
      </c>
      <c r="N2" s="4" t="s">
        <v>84</v>
      </c>
      <c r="O2" s="53" t="s">
        <v>27</v>
      </c>
      <c r="P2" s="10" t="s">
        <v>7</v>
      </c>
      <c r="Q2" s="4" t="s">
        <v>76</v>
      </c>
      <c r="R2" s="4" t="s">
        <v>8</v>
      </c>
      <c r="S2" s="4" t="s">
        <v>77</v>
      </c>
      <c r="T2" s="4" t="s">
        <v>9</v>
      </c>
      <c r="U2" s="4" t="s">
        <v>78</v>
      </c>
      <c r="V2" s="4" t="s">
        <v>79</v>
      </c>
      <c r="W2" s="4" t="s">
        <v>10</v>
      </c>
      <c r="X2" s="4" t="s">
        <v>80</v>
      </c>
      <c r="Y2" s="4" t="s">
        <v>81</v>
      </c>
      <c r="Z2" s="4" t="s">
        <v>82</v>
      </c>
      <c r="AA2" s="4" t="s">
        <v>83</v>
      </c>
      <c r="AB2" s="4" t="s">
        <v>84</v>
      </c>
      <c r="AC2" s="53" t="s">
        <v>27</v>
      </c>
    </row>
    <row r="3" spans="1:29" x14ac:dyDescent="0.55000000000000004">
      <c r="A3" s="54">
        <v>2010</v>
      </c>
      <c r="B3" s="4">
        <f>発電電力量!B3/eELE!B$12+最終エネルギー消費!C23</f>
        <v>4.6214429510245836</v>
      </c>
      <c r="C3" s="4">
        <f>発電電力量!C3/eELE!C$12</f>
        <v>0</v>
      </c>
      <c r="D3" s="4">
        <f>発電電力量!D3/eELE!D$12+最終エネルギー消費!D23</f>
        <v>6.3598072392570062</v>
      </c>
      <c r="E3" s="4">
        <f>発電電力量!E3/eELE!E$12</f>
        <v>0</v>
      </c>
      <c r="F3" s="4">
        <f>発電電力量!F3/eELE!F$12+最終エネルギー消費!E23</f>
        <v>3.5416367594791192</v>
      </c>
      <c r="G3" s="4">
        <f>発電電力量!G3/eELE!G$12</f>
        <v>0</v>
      </c>
      <c r="H3" s="4">
        <f>発電電力量!H3/eELE!H$12</f>
        <v>3.1921672047082059</v>
      </c>
      <c r="I3" s="4">
        <f>発電電力量!I3/eELE!I$12+最終エネルギー消費!F23</f>
        <v>0.37536473688953492</v>
      </c>
      <c r="J3" s="4">
        <f>発電電力量!J3/eELE!J$12</f>
        <v>0</v>
      </c>
      <c r="K3" s="4">
        <f>発電電力量!K3/eELE!K$12</f>
        <v>0.30626996453873956</v>
      </c>
      <c r="L3" s="4">
        <f>発電電力量!L3/eELE!L$12</f>
        <v>9.619362132052052E-2</v>
      </c>
      <c r="M3" s="4">
        <f>発電電力量!M3/eELE!M$12</f>
        <v>1.4677567751641748E-2</v>
      </c>
      <c r="N3" s="4">
        <f>発電電力量!N3/eELE!N$12</f>
        <v>1.2948860195235742E-2</v>
      </c>
      <c r="O3" s="53">
        <f>SUM(B3:N3)</f>
        <v>18.520508905164583</v>
      </c>
      <c r="P3" s="10">
        <f>発電電力量!O3/eELE!B$12+最終エネルギー消費!H23</f>
        <v>4.6214429510245836</v>
      </c>
      <c r="Q3" s="4">
        <f>発電電力量!P3/eELE!C$12</f>
        <v>0</v>
      </c>
      <c r="R3" s="4">
        <f>発電電力量!Q3/eELE!D$12+最終エネルギー消費!I23</f>
        <v>6.3598072392570062</v>
      </c>
      <c r="S3" s="4">
        <f>発電電力量!R3/eELE!E$12</f>
        <v>0</v>
      </c>
      <c r="T3" s="4">
        <f>発電電力量!S3/eELE!F$12+最終エネルギー消費!J23</f>
        <v>3.5416367594791192</v>
      </c>
      <c r="U3" s="4">
        <f>発電電力量!T3/eELE!G$12</f>
        <v>0</v>
      </c>
      <c r="V3" s="4">
        <f>発電電力量!U3/eELE!H$12</f>
        <v>3.1921672047082059</v>
      </c>
      <c r="W3" s="4">
        <f>発電電力量!V3/eELE!I$12+最終エネルギー消費!K23</f>
        <v>0.37536473688953492</v>
      </c>
      <c r="X3" s="4">
        <f>発電電力量!W3/eELE!J$12</f>
        <v>0</v>
      </c>
      <c r="Y3" s="4">
        <f>発電電力量!X3/eELE!K$12</f>
        <v>0.30626996453873956</v>
      </c>
      <c r="Z3" s="4">
        <f>発電電力量!Y3/eELE!L$12</f>
        <v>9.619362132052052E-2</v>
      </c>
      <c r="AA3" s="4">
        <f>発電電力量!Z3/eELE!M$12</f>
        <v>1.4677567751641748E-2</v>
      </c>
      <c r="AB3" s="4">
        <f>発電電力量!AA3/eELE!N$12</f>
        <v>1.2948860195235742E-2</v>
      </c>
      <c r="AC3" s="53">
        <f>SUM(P3:AB3)</f>
        <v>18.520508905164583</v>
      </c>
    </row>
    <row r="4" spans="1:29" x14ac:dyDescent="0.55000000000000004">
      <c r="A4" s="55">
        <v>2020</v>
      </c>
      <c r="B4">
        <f>発電電力量!B4/eELE!B$12+最終エネルギー消費!C24</f>
        <v>4.1996589281993275</v>
      </c>
      <c r="C4">
        <f>発電電力量!C4/eELE!C$12</f>
        <v>0</v>
      </c>
      <c r="D4">
        <f>発電電力量!D4/eELE!D$12+最終エネルギー消費!D24</f>
        <v>4.5301466613559338</v>
      </c>
      <c r="E4">
        <f>発電電力量!E4/eELE!E$12</f>
        <v>0</v>
      </c>
      <c r="F4">
        <f>発電電力量!F4/eELE!F$12+最終エネルギー消費!E24</f>
        <v>3.9173540691601554</v>
      </c>
      <c r="G4">
        <f>発電電力量!G4/eELE!G$12</f>
        <v>0</v>
      </c>
      <c r="H4">
        <f>発電電力量!H4/eELE!H$12</f>
        <v>0.43282370168859208</v>
      </c>
      <c r="I4">
        <f>発電電力量!I4/eELE!I$12+最終エネルギー消費!F24</f>
        <v>0.61623070139794456</v>
      </c>
      <c r="J4">
        <f>発電電力量!J4/eELE!J$12</f>
        <v>0</v>
      </c>
      <c r="K4">
        <f>発電電力量!K4/eELE!K$12</f>
        <v>0.29046623042581166</v>
      </c>
      <c r="L4">
        <f>発電電力量!L4/eELE!L$12</f>
        <v>0.11027890434022726</v>
      </c>
      <c r="M4">
        <f>発電電力量!M4/eELE!M$12</f>
        <v>3.3061556548524024E-2</v>
      </c>
      <c r="N4">
        <f>発電電力量!N4/eELE!N$12</f>
        <v>0.29149825225787274</v>
      </c>
      <c r="O4" s="3">
        <f>SUM(B4:N4)</f>
        <v>14.421519005374389</v>
      </c>
      <c r="P4" s="9">
        <f>発電電力量!O4/eELE!B$12+最終エネルギー消費!H24</f>
        <v>4.1996589281993275</v>
      </c>
      <c r="Q4">
        <f>発電電力量!P4/eELE!C$12</f>
        <v>0</v>
      </c>
      <c r="R4">
        <f>発電電力量!Q4/eELE!D$12+最終エネルギー消費!I24</f>
        <v>4.5301466613559338</v>
      </c>
      <c r="S4">
        <f>発電電力量!R4/eELE!E$12</f>
        <v>0</v>
      </c>
      <c r="T4">
        <f>発電電力量!S4/eELE!F$12+最終エネルギー消費!J24</f>
        <v>3.9173540691601554</v>
      </c>
      <c r="U4">
        <f>発電電力量!T4/eELE!G$12</f>
        <v>0</v>
      </c>
      <c r="V4">
        <f>発電電力量!U4/eELE!H$12</f>
        <v>0.43282370168859208</v>
      </c>
      <c r="W4">
        <f>発電電力量!V4/eELE!I$12+最終エネルギー消費!K24</f>
        <v>0.61623070139794456</v>
      </c>
      <c r="X4">
        <f>発電電力量!W4/eELE!J$12</f>
        <v>0</v>
      </c>
      <c r="Y4">
        <f>発電電力量!X4/eELE!K$12</f>
        <v>0.29046623042581166</v>
      </c>
      <c r="Z4">
        <f>発電電力量!Y4/eELE!L$12</f>
        <v>0.11027890434022726</v>
      </c>
      <c r="AA4">
        <f>発電電力量!Z4/eELE!M$12</f>
        <v>3.3061556548524024E-2</v>
      </c>
      <c r="AB4">
        <f>発電電力量!AA4/eELE!N$12</f>
        <v>0.29149825225787274</v>
      </c>
      <c r="AC4" s="3">
        <f>SUM(P4:AB4)</f>
        <v>14.421519005374389</v>
      </c>
    </row>
    <row r="5" spans="1:29" x14ac:dyDescent="0.55000000000000004">
      <c r="A5" s="55">
        <v>2030</v>
      </c>
      <c r="B5">
        <f>発電電力量!B5/eELE!B$12+最終エネルギー消費!C25</f>
        <v>4.4312269289354527</v>
      </c>
      <c r="C5">
        <f>発電電力量!C5/eELE!C$12</f>
        <v>0</v>
      </c>
      <c r="D5">
        <f>発電電力量!D5/eELE!D$12+最終エネルギー消費!D25</f>
        <v>4.7034038860400722</v>
      </c>
      <c r="E5">
        <f>発電電力量!E5/eELE!E$12</f>
        <v>0</v>
      </c>
      <c r="F5">
        <f>発電電力量!F5/eELE!F$12+最終エネルギー消費!E25</f>
        <v>4.1108245208536642</v>
      </c>
      <c r="G5">
        <f>発電電力量!G5/eELE!G$12</f>
        <v>0</v>
      </c>
      <c r="H5">
        <f>発電電力量!H5/eELE!H$12</f>
        <v>0.45715139594287896</v>
      </c>
      <c r="I5">
        <f>発電電力量!I5/eELE!I$12+最終エネルギー消費!F25</f>
        <v>0.65643900129517063</v>
      </c>
      <c r="J5">
        <f>発電電力量!J5/eELE!J$12</f>
        <v>0</v>
      </c>
      <c r="K5">
        <f>発電電力量!K5/eELE!K$12</f>
        <v>0.30507467749158201</v>
      </c>
      <c r="L5">
        <f>発電電力量!L5/eELE!L$12</f>
        <v>7.7033234524108388E-2</v>
      </c>
      <c r="M5">
        <f>発電電力量!M5/eELE!M$12</f>
        <v>3.5866398507924217E-2</v>
      </c>
      <c r="N5">
        <f>発電電力量!N5/eELE!N$12</f>
        <v>0.30579557674514996</v>
      </c>
      <c r="O5" s="3">
        <f t="shared" ref="O5:O7" si="0">SUM(B5:N5)</f>
        <v>15.082815620336001</v>
      </c>
      <c r="P5" s="9">
        <f>発電電力量!O5/eELE!B$12+最終エネルギー消費!H25</f>
        <v>4.4312269289354527</v>
      </c>
      <c r="Q5">
        <f>発電電力量!P5/eELE!C$12</f>
        <v>0</v>
      </c>
      <c r="R5">
        <f>発電電力量!Q5/eELE!D$12+最終エネルギー消費!I25</f>
        <v>4.7034038860400722</v>
      </c>
      <c r="S5">
        <f>発電電力量!R5/eELE!E$12</f>
        <v>0</v>
      </c>
      <c r="T5">
        <f>発電電力量!S5/eELE!F$12+最終エネルギー消費!J25</f>
        <v>4.1108245208536642</v>
      </c>
      <c r="U5">
        <f>発電電力量!T5/eELE!G$12</f>
        <v>0</v>
      </c>
      <c r="V5">
        <f>発電電力量!U5/eELE!H$12</f>
        <v>0.45715139594287896</v>
      </c>
      <c r="W5">
        <f>発電電力量!V5/eELE!I$12+最終エネルギー消費!K25</f>
        <v>0.65643900129517063</v>
      </c>
      <c r="X5">
        <f>発電電力量!W5/eELE!J$12</f>
        <v>0</v>
      </c>
      <c r="Y5">
        <f>発電電力量!X5/eELE!K$12</f>
        <v>0.30507467749158201</v>
      </c>
      <c r="Z5">
        <f>発電電力量!Y5/eELE!L$12</f>
        <v>7.7033234524108388E-2</v>
      </c>
      <c r="AA5">
        <f>発電電力量!Z5/eELE!M$12</f>
        <v>3.5866398507924217E-2</v>
      </c>
      <c r="AB5">
        <f>発電電力量!AA5/eELE!N$12</f>
        <v>0.30579557674514996</v>
      </c>
      <c r="AC5" s="3">
        <f t="shared" ref="AC5:AC7" si="1">SUM(P5:AB5)</f>
        <v>15.082815620336001</v>
      </c>
    </row>
    <row r="6" spans="1:29" x14ac:dyDescent="0.55000000000000004">
      <c r="A6" s="55">
        <v>2040</v>
      </c>
      <c r="B6">
        <f>発電電力量!B6/eELE!B$12+最終エネルギー消費!C26</f>
        <v>4.6158244288387893</v>
      </c>
      <c r="C6">
        <f>発電電力量!C6/eELE!C$12</f>
        <v>0</v>
      </c>
      <c r="D6">
        <f>発電電力量!D6/eELE!D$12+最終エネルギー消費!D26</f>
        <v>4.8322275998987161</v>
      </c>
      <c r="E6">
        <f>発電電力量!E6/eELE!E$12</f>
        <v>0</v>
      </c>
      <c r="F6">
        <f>発電電力量!F6/eELE!F$12+最終エネルギー消費!E26</f>
        <v>4.2451992699784284</v>
      </c>
      <c r="G6">
        <f>発電電力量!G6/eELE!G$12</f>
        <v>0</v>
      </c>
      <c r="H6">
        <f>発電電力量!H6/eELE!H$12</f>
        <v>0.47453744967085604</v>
      </c>
      <c r="I6">
        <f>発電電力量!I6/eELE!I$12+最終エネルギー消費!F26</f>
        <v>0.68618708855631394</v>
      </c>
      <c r="J6">
        <f>発電電力量!J6/eELE!J$12</f>
        <v>0</v>
      </c>
      <c r="K6">
        <f>発電電力量!K6/eELE!K$12</f>
        <v>0.31492213254960705</v>
      </c>
      <c r="L6">
        <f>発電電力量!L6/eELE!L$12</f>
        <v>3.9665602259336935E-2</v>
      </c>
      <c r="M6">
        <f>発電電力量!M6/eELE!M$12</f>
        <v>3.8197471201381589E-2</v>
      </c>
      <c r="N6">
        <f>発電電力量!N6/eELE!N$12</f>
        <v>0.31529333470978815</v>
      </c>
      <c r="O6" s="3">
        <f t="shared" si="0"/>
        <v>15.56205437766322</v>
      </c>
      <c r="P6" s="9">
        <f>発電電力量!O6/eELE!B$12+最終エネルギー消費!H26</f>
        <v>4.6158244288387893</v>
      </c>
      <c r="Q6">
        <f>発電電力量!P6/eELE!C$12</f>
        <v>0</v>
      </c>
      <c r="R6">
        <f>発電電力量!Q6/eELE!D$12+最終エネルギー消費!I26</f>
        <v>4.8322275998987161</v>
      </c>
      <c r="S6">
        <f>発電電力量!R6/eELE!E$12</f>
        <v>0</v>
      </c>
      <c r="T6">
        <f>発電電力量!S6/eELE!F$12+最終エネルギー消費!J26</f>
        <v>4.2451992699784284</v>
      </c>
      <c r="U6">
        <f>発電電力量!T6/eELE!G$12</f>
        <v>0</v>
      </c>
      <c r="V6">
        <f>発電電力量!U6/eELE!H$12</f>
        <v>0.47453744967085604</v>
      </c>
      <c r="W6">
        <f>発電電力量!V6/eELE!I$12+最終エネルギー消費!K26</f>
        <v>0.68618708855631394</v>
      </c>
      <c r="X6">
        <f>発電電力量!W6/eELE!J$12</f>
        <v>0</v>
      </c>
      <c r="Y6">
        <f>発電電力量!X6/eELE!K$12</f>
        <v>0.31492213254960705</v>
      </c>
      <c r="Z6">
        <f>発電電力量!Y6/eELE!L$12</f>
        <v>3.9665602259336935E-2</v>
      </c>
      <c r="AA6">
        <f>発電電力量!Z6/eELE!M$12</f>
        <v>3.8197471201381589E-2</v>
      </c>
      <c r="AB6">
        <f>発電電力量!AA6/eELE!N$12</f>
        <v>0.31529333470978815</v>
      </c>
      <c r="AC6" s="3">
        <f t="shared" si="1"/>
        <v>15.56205437766322</v>
      </c>
    </row>
    <row r="7" spans="1:29" x14ac:dyDescent="0.55000000000000004">
      <c r="A7" s="56">
        <v>2050</v>
      </c>
      <c r="B7" s="5">
        <f>発電電力量!B7/eELE!B$12+最終エネルギー消費!C27</f>
        <v>4.8144440050376272</v>
      </c>
      <c r="C7" s="5">
        <f>発電電力量!C7/eELE!C$12</f>
        <v>0</v>
      </c>
      <c r="D7" s="5">
        <f>発電電力量!D7/eELE!D$12+最終エネルギー消費!D27</f>
        <v>4.9538030997262732</v>
      </c>
      <c r="E7" s="5">
        <f>発電電力量!E7/eELE!E$12</f>
        <v>0</v>
      </c>
      <c r="F7" s="5">
        <f>発電電力量!F7/eELE!F$12+最終エネルギー消費!E27</f>
        <v>4.4011061489618228</v>
      </c>
      <c r="G7" s="5">
        <f>発電電力量!G7/eELE!G$12</f>
        <v>0</v>
      </c>
      <c r="H7" s="5">
        <f>発電電力量!H7/eELE!H$12</f>
        <v>0.49446607899092915</v>
      </c>
      <c r="I7" s="5">
        <f>発電電力量!I7/eELE!I$12+最終エネルギー消費!F27</f>
        <v>0.71841657269937254</v>
      </c>
      <c r="J7" s="5">
        <f>発電電力量!J7/eELE!J$12</f>
        <v>0</v>
      </c>
      <c r="K7" s="5">
        <f>発電電力量!K7/eELE!K$12</f>
        <v>0.32634761213401314</v>
      </c>
      <c r="L7" s="5">
        <f>発電電力量!L7/eELE!L$12</f>
        <v>0</v>
      </c>
      <c r="M7" s="5">
        <f>発電電力量!M7/eELE!M$12</f>
        <v>4.0793451516751629E-2</v>
      </c>
      <c r="N7" s="5">
        <f>発電電力量!N7/eELE!N$12</f>
        <v>0.32634761213401314</v>
      </c>
      <c r="O7" s="6">
        <f t="shared" si="0"/>
        <v>16.075724581200802</v>
      </c>
      <c r="P7" s="8">
        <f>発電電力量!O7/eELE!B$12+最終エネルギー消費!H27</f>
        <v>4.8144440050376272</v>
      </c>
      <c r="Q7" s="5">
        <f>発電電力量!P7/eELE!C$12</f>
        <v>0</v>
      </c>
      <c r="R7" s="5">
        <f>発電電力量!Q7/eELE!D$12+最終エネルギー消費!I27</f>
        <v>4.9538030997262732</v>
      </c>
      <c r="S7" s="5">
        <f>発電電力量!R7/eELE!E$12</f>
        <v>0</v>
      </c>
      <c r="T7" s="5">
        <f>発電電力量!S7/eELE!F$12+最終エネルギー消費!J27</f>
        <v>4.4011061489618228</v>
      </c>
      <c r="U7" s="5">
        <f>発電電力量!T7/eELE!G$12</f>
        <v>0</v>
      </c>
      <c r="V7" s="5">
        <f>発電電力量!U7/eELE!H$12</f>
        <v>0.49446607899092915</v>
      </c>
      <c r="W7" s="5">
        <f>発電電力量!V7/eELE!I$12+最終エネルギー消費!K27</f>
        <v>0.71841657269937254</v>
      </c>
      <c r="X7" s="5">
        <f>発電電力量!W7/eELE!J$12</f>
        <v>0</v>
      </c>
      <c r="Y7" s="5">
        <f>発電電力量!X7/eELE!K$12</f>
        <v>0.32634761213401314</v>
      </c>
      <c r="Z7" s="5">
        <f>発電電力量!Y7/eELE!L$12</f>
        <v>0</v>
      </c>
      <c r="AA7" s="5">
        <f>発電電力量!Z7/eELE!M$12</f>
        <v>4.0793451516751629E-2</v>
      </c>
      <c r="AB7" s="5">
        <f>発電電力量!AA7/eELE!N$12</f>
        <v>0.32634761213401314</v>
      </c>
      <c r="AC7" s="6">
        <f t="shared" si="1"/>
        <v>16.075724581200802</v>
      </c>
    </row>
  </sheetData>
  <sheetProtection sheet="1" objects="1" scenarios="1"/>
  <mergeCells count="2">
    <mergeCell ref="B1:O1"/>
    <mergeCell ref="P1:AC1"/>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E4A25-6773-4CA0-B528-DF2A17651DAE}">
  <sheetPr>
    <tabColor theme="4"/>
  </sheetPr>
  <dimension ref="A1:AA7"/>
  <sheetViews>
    <sheetView workbookViewId="0">
      <selection activeCell="I43" sqref="I43"/>
    </sheetView>
  </sheetViews>
  <sheetFormatPr defaultRowHeight="18" x14ac:dyDescent="0.55000000000000004"/>
  <cols>
    <col min="2" max="2" width="13.33203125" bestFit="1" customWidth="1"/>
  </cols>
  <sheetData>
    <row r="1" spans="1:27" x14ac:dyDescent="0.55000000000000004">
      <c r="A1" s="57"/>
      <c r="B1" s="173" t="s">
        <v>0</v>
      </c>
      <c r="C1" s="173"/>
      <c r="D1" s="173"/>
      <c r="E1" s="173"/>
      <c r="F1" s="173"/>
      <c r="G1" s="173"/>
      <c r="H1" s="173"/>
      <c r="I1" s="173"/>
      <c r="J1" s="173"/>
      <c r="K1" s="173"/>
      <c r="L1" s="173"/>
      <c r="M1" s="173"/>
      <c r="N1" s="174"/>
      <c r="O1" s="173" t="s">
        <v>6</v>
      </c>
      <c r="P1" s="173"/>
      <c r="Q1" s="173"/>
      <c r="R1" s="173"/>
      <c r="S1" s="173"/>
      <c r="T1" s="173"/>
      <c r="U1" s="173"/>
      <c r="V1" s="173"/>
      <c r="W1" s="173"/>
      <c r="X1" s="173"/>
      <c r="Y1" s="173"/>
      <c r="Z1" s="173"/>
      <c r="AA1" s="174"/>
    </row>
    <row r="2" spans="1:27" x14ac:dyDescent="0.55000000000000004">
      <c r="A2" s="56"/>
      <c r="B2" s="4" t="s">
        <v>7</v>
      </c>
      <c r="C2" s="4" t="s">
        <v>76</v>
      </c>
      <c r="D2" s="4" t="s">
        <v>8</v>
      </c>
      <c r="E2" s="4" t="s">
        <v>77</v>
      </c>
      <c r="F2" s="4" t="s">
        <v>9</v>
      </c>
      <c r="G2" s="4" t="s">
        <v>78</v>
      </c>
      <c r="H2" s="4" t="s">
        <v>79</v>
      </c>
      <c r="I2" s="4" t="s">
        <v>10</v>
      </c>
      <c r="J2" s="4" t="s">
        <v>80</v>
      </c>
      <c r="K2" s="4" t="s">
        <v>81</v>
      </c>
      <c r="L2" s="4" t="s">
        <v>82</v>
      </c>
      <c r="M2" s="4" t="s">
        <v>83</v>
      </c>
      <c r="N2" s="53" t="s">
        <v>84</v>
      </c>
      <c r="O2" s="4" t="s">
        <v>7</v>
      </c>
      <c r="P2" s="4" t="s">
        <v>76</v>
      </c>
      <c r="Q2" s="4" t="s">
        <v>8</v>
      </c>
      <c r="R2" s="4" t="s">
        <v>77</v>
      </c>
      <c r="S2" s="4" t="s">
        <v>9</v>
      </c>
      <c r="T2" s="4" t="s">
        <v>78</v>
      </c>
      <c r="U2" s="4" t="s">
        <v>79</v>
      </c>
      <c r="V2" s="4" t="s">
        <v>10</v>
      </c>
      <c r="W2" s="4" t="s">
        <v>80</v>
      </c>
      <c r="X2" s="4" t="s">
        <v>81</v>
      </c>
      <c r="Y2" s="4" t="s">
        <v>82</v>
      </c>
      <c r="Z2" s="4" t="s">
        <v>83</v>
      </c>
      <c r="AA2" s="53" t="s">
        <v>84</v>
      </c>
    </row>
    <row r="3" spans="1:27" x14ac:dyDescent="0.55000000000000004">
      <c r="A3" s="55">
        <v>2010</v>
      </c>
      <c r="B3" s="4">
        <f>sELE!B3*最終エネルギー消費!$G23/LOSS!$B$12</f>
        <v>1.1594328282856896</v>
      </c>
      <c r="C3" s="4">
        <f>sELE!C3*最終エネルギー消費!$G23/LOSS!$B$12</f>
        <v>0</v>
      </c>
      <c r="D3" s="4">
        <f>sELE!D3*最終エネルギー消費!$G23/LOSS!$B$12</f>
        <v>0.33189357696572164</v>
      </c>
      <c r="E3" s="4">
        <f>sELE!E3*最終エネルギー消費!$G23/LOSS!$B$12</f>
        <v>0</v>
      </c>
      <c r="F3" s="4">
        <f>sELE!F3*最終エネルギー消費!$G23/LOSS!$B$12</f>
        <v>1.2144225405344946</v>
      </c>
      <c r="G3" s="4">
        <f>sELE!G3*最終エネルギー消費!$G23/LOSS!$B$12</f>
        <v>0</v>
      </c>
      <c r="H3" s="4">
        <f>sELE!H3*最終エネルギー消費!$G23/LOSS!$B$12</f>
        <v>1.0534151775537079</v>
      </c>
      <c r="I3" s="4">
        <f>sELE!I3*最終エネルギー消費!$G23/LOSS!$B$12</f>
        <v>7.5321213594020039E-2</v>
      </c>
      <c r="J3" s="4">
        <f>sELE!J3*最終エネルギー消費!$G23/LOSS!$B$12</f>
        <v>0</v>
      </c>
      <c r="K3" s="4">
        <f>sELE!K3*最終エネルギー消費!$G23/LOSS!$B$12</f>
        <v>0.30626996453873956</v>
      </c>
      <c r="L3" s="4">
        <f>sELE!L3*最終エネルギー消費!$G23/LOSS!$B$12</f>
        <v>9.6193621320520527E-3</v>
      </c>
      <c r="M3" s="4">
        <f>sELE!M3*最終エネルギー消費!$G23/LOSS!$B$12</f>
        <v>1.4677567751641748E-2</v>
      </c>
      <c r="N3" s="53">
        <f>sELE!N3*最終エネルギー消費!$G23/LOSS!$B$12</f>
        <v>1.2948860195235742E-2</v>
      </c>
      <c r="O3" s="4">
        <f>sELE!O3*最終エネルギー消費!$L23/LOSS!$B$12</f>
        <v>1.1594328282856896</v>
      </c>
      <c r="P3" s="4">
        <f>sELE!P3*最終エネルギー消費!$L23/LOSS!$B$12</f>
        <v>0</v>
      </c>
      <c r="Q3" s="4">
        <f>sELE!Q3*最終エネルギー消費!$L23/LOSS!$B$12</f>
        <v>0.33189357696572164</v>
      </c>
      <c r="R3" s="4">
        <f>sELE!R3*最終エネルギー消費!$L23/LOSS!$B$12</f>
        <v>0</v>
      </c>
      <c r="S3" s="4">
        <f>sELE!S3*最終エネルギー消費!$L23/LOSS!$B$12</f>
        <v>1.2144225405344946</v>
      </c>
      <c r="T3" s="4">
        <f>sELE!T3*最終エネルギー消費!$L23/LOSS!$B$12</f>
        <v>0</v>
      </c>
      <c r="U3" s="4">
        <f>sELE!U3*最終エネルギー消費!$L23/LOSS!$B$12</f>
        <v>1.0534151775537079</v>
      </c>
      <c r="V3" s="4">
        <f>sELE!V3*最終エネルギー消費!$L23/LOSS!$B$12</f>
        <v>7.5321213594020039E-2</v>
      </c>
      <c r="W3" s="4">
        <f>sELE!W3*最終エネルギー消費!$L23/LOSS!$B$12</f>
        <v>0</v>
      </c>
      <c r="X3" s="4">
        <f>sELE!X3*最終エネルギー消費!$L23/LOSS!$B$12</f>
        <v>0.30626996453873956</v>
      </c>
      <c r="Y3" s="4">
        <f>sELE!Y3*最終エネルギー消費!$L23/LOSS!$B$12</f>
        <v>9.6193621320520527E-3</v>
      </c>
      <c r="Z3" s="4">
        <f>sELE!Z3*最終エネルギー消費!$L23/LOSS!$B$12</f>
        <v>1.4677567751641748E-2</v>
      </c>
      <c r="AA3" s="53">
        <f>sELE!AA3*最終エネルギー消費!$L23/LOSS!$B$12</f>
        <v>1.2948860195235742E-2</v>
      </c>
    </row>
    <row r="4" spans="1:27" x14ac:dyDescent="0.55000000000000004">
      <c r="A4" s="55">
        <v>2020</v>
      </c>
      <c r="B4">
        <f>sELE!B13*最終エネルギー消費!$G24/LOSS!$B$12</f>
        <v>1.1461339603488307</v>
      </c>
      <c r="C4">
        <f>sELE!C13*最終エネルギー消費!$G24/LOSS!$B$12</f>
        <v>0</v>
      </c>
      <c r="D4">
        <f>sELE!D13*最終エネルギー消費!$G24/LOSS!$B$12</f>
        <v>0.11752148612594081</v>
      </c>
      <c r="E4">
        <f>sELE!E13*最終エネルギー消費!$G24/LOSS!$B$12</f>
        <v>0</v>
      </c>
      <c r="F4">
        <f>sELE!F13*最終エネルギー消費!$G24/LOSS!$B$12</f>
        <v>1.4551839553362556</v>
      </c>
      <c r="G4">
        <f>sELE!G13*最終エネルギー消費!$G24/LOSS!$B$12</f>
        <v>0</v>
      </c>
      <c r="H4">
        <f>sELE!H13*最終エネルギー消費!$G24/LOSS!$B$12</f>
        <v>0.14283182155723539</v>
      </c>
      <c r="I4">
        <f>sELE!I13*最終エネルギー消費!$G24/LOSS!$B$12</f>
        <v>0.16905623346835569</v>
      </c>
      <c r="J4">
        <f>sELE!J13*最終エネルギー消費!$G24/LOSS!$B$12</f>
        <v>0</v>
      </c>
      <c r="K4">
        <f>sELE!K13*最終エネルギー消費!$G24/LOSS!$B$12</f>
        <v>0.29046623042581166</v>
      </c>
      <c r="L4">
        <f>sELE!L13*最終エネルギー消費!$G24/LOSS!$B$12</f>
        <v>1.1027890434022726E-2</v>
      </c>
      <c r="M4">
        <f>sELE!M13*最終エネルギー消費!$G24/LOSS!$B$12</f>
        <v>3.3061556548524024E-2</v>
      </c>
      <c r="N4" s="3">
        <f>sELE!N13*最終エネルギー消費!$G24/LOSS!$B$12</f>
        <v>0.29149825225787274</v>
      </c>
      <c r="O4">
        <f>sELE!O13*最終エネルギー消費!$L24/LOSS!$B$12</f>
        <v>1.1461339603488307</v>
      </c>
      <c r="P4">
        <f>sELE!P13*最終エネルギー消費!$L24/LOSS!$B$12</f>
        <v>0</v>
      </c>
      <c r="Q4">
        <f>sELE!Q13*最終エネルギー消費!$L24/LOSS!$B$12</f>
        <v>0.11752148612594081</v>
      </c>
      <c r="R4">
        <f>sELE!R13*最終エネルギー消費!$L24/LOSS!$B$12</f>
        <v>0</v>
      </c>
      <c r="S4">
        <f>sELE!S13*最終エネルギー消費!$L24/LOSS!$B$12</f>
        <v>1.4551839553362556</v>
      </c>
      <c r="T4">
        <f>sELE!T13*最終エネルギー消費!$L24/LOSS!$B$12</f>
        <v>0</v>
      </c>
      <c r="U4">
        <f>sELE!U13*最終エネルギー消費!$L24/LOSS!$B$12</f>
        <v>0.14283182155723539</v>
      </c>
      <c r="V4">
        <f>sELE!V13*最終エネルギー消費!$L24/LOSS!$B$12</f>
        <v>0.16905623346835569</v>
      </c>
      <c r="W4">
        <f>sELE!W13*最終エネルギー消費!$L24/LOSS!$B$12</f>
        <v>0</v>
      </c>
      <c r="X4">
        <f>sELE!X13*最終エネルギー消費!$L24/LOSS!$B$12</f>
        <v>0.29046623042581166</v>
      </c>
      <c r="Y4">
        <f>sELE!Y13*最終エネルギー消費!$L24/LOSS!$B$12</f>
        <v>1.1027890434022726E-2</v>
      </c>
      <c r="Z4">
        <f>sELE!Z13*最終エネルギー消費!$L24/LOSS!$B$12</f>
        <v>3.3061556548524024E-2</v>
      </c>
      <c r="AA4" s="3">
        <f>sELE!AA13*最終エネルギー消費!$L24/LOSS!$B$12</f>
        <v>0.29149825225787274</v>
      </c>
    </row>
    <row r="5" spans="1:27" x14ac:dyDescent="0.55000000000000004">
      <c r="A5" s="55">
        <v>2030</v>
      </c>
      <c r="B5">
        <f>sELE!B23*最終エネルギー消費!$G25/LOSS!$B$12</f>
        <v>1.1965382696379605</v>
      </c>
      <c r="C5">
        <f>sELE!C23*最終エネルギー消費!$G25/LOSS!$B$12</f>
        <v>0</v>
      </c>
      <c r="D5">
        <f>sELE!D23*最終エネルギー消費!$G25/LOSS!$B$12</f>
        <v>0.12040803047555884</v>
      </c>
      <c r="E5">
        <f>sELE!E23*最終エネルギー消費!$G25/LOSS!$B$12</f>
        <v>0</v>
      </c>
      <c r="F5">
        <f>sELE!F23*最終エネルギー消費!$G25/LOSS!$B$12</f>
        <v>1.5273661589659873</v>
      </c>
      <c r="G5">
        <f>sELE!G23*最終エネルギー消費!$G25/LOSS!$B$12</f>
        <v>0</v>
      </c>
      <c r="H5">
        <f>sELE!H23*最終エネルギー消費!$G25/LOSS!$B$12</f>
        <v>0.15085996066115007</v>
      </c>
      <c r="I5">
        <f>sELE!I23*最終エネルギー消費!$G25/LOSS!$B$12</f>
        <v>0.18195040161418721</v>
      </c>
      <c r="J5">
        <f>sELE!J23*最終エネルギー消費!$G25/LOSS!$B$12</f>
        <v>0</v>
      </c>
      <c r="K5">
        <f>sELE!K23*最終エネルギー消費!$G25/LOSS!$B$12</f>
        <v>0.30507467749158201</v>
      </c>
      <c r="L5">
        <f>sELE!L23*最終エネルギー消費!$G25/LOSS!$B$12</f>
        <v>7.7033234524108395E-3</v>
      </c>
      <c r="M5">
        <f>sELE!M23*最終エネルギー消費!$G25/LOSS!$B$12</f>
        <v>3.5866398507924217E-2</v>
      </c>
      <c r="N5" s="3">
        <f>sELE!N23*最終エネルギー消費!$G25/LOSS!$B$12</f>
        <v>0.30579557674514996</v>
      </c>
      <c r="O5">
        <f>sELE!O23*最終エネルギー消費!$L25/LOSS!$B$12</f>
        <v>1.1965382696379605</v>
      </c>
      <c r="P5">
        <f>sELE!P23*最終エネルギー消費!$L25/LOSS!$B$12</f>
        <v>0</v>
      </c>
      <c r="Q5">
        <f>sELE!Q23*最終エネルギー消費!$L25/LOSS!$B$12</f>
        <v>0.12040803047555884</v>
      </c>
      <c r="R5">
        <f>sELE!R23*最終エネルギー消費!$L25/LOSS!$B$12</f>
        <v>0</v>
      </c>
      <c r="S5">
        <f>sELE!S23*最終エネルギー消費!$L25/LOSS!$B$12</f>
        <v>1.5273661589659873</v>
      </c>
      <c r="T5">
        <f>sELE!T23*最終エネルギー消費!$L25/LOSS!$B$12</f>
        <v>0</v>
      </c>
      <c r="U5">
        <f>sELE!U23*最終エネルギー消費!$L25/LOSS!$B$12</f>
        <v>0.15085996066115007</v>
      </c>
      <c r="V5">
        <f>sELE!V23*最終エネルギー消費!$L25/LOSS!$B$12</f>
        <v>0.18195040161418721</v>
      </c>
      <c r="W5">
        <f>sELE!W23*最終エネルギー消費!$L25/LOSS!$B$12</f>
        <v>0</v>
      </c>
      <c r="X5">
        <f>sELE!X23*最終エネルギー消費!$L25/LOSS!$B$12</f>
        <v>0.30507467749158201</v>
      </c>
      <c r="Y5">
        <f>sELE!Y23*最終エネルギー消費!$L25/LOSS!$B$12</f>
        <v>7.7033234524108395E-3</v>
      </c>
      <c r="Z5">
        <f>sELE!Z23*最終エネルギー消費!$L25/LOSS!$B$12</f>
        <v>3.5866398507924217E-2</v>
      </c>
      <c r="AA5" s="3">
        <f>sELE!AA23*最終エネルギー消費!$L25/LOSS!$B$12</f>
        <v>0.30579557674514996</v>
      </c>
    </row>
    <row r="6" spans="1:27" x14ac:dyDescent="0.55000000000000004">
      <c r="A6" s="55">
        <v>2040</v>
      </c>
      <c r="B6">
        <f>sELE!B33*最終エネルギー消費!$G26/LOSS!$B$12</f>
        <v>1.2277246038440852</v>
      </c>
      <c r="C6">
        <f>sELE!C33*最終エネルギー消費!$G26/LOSS!$B$12</f>
        <v>0</v>
      </c>
      <c r="D6">
        <f>sELE!D33*最終エネルギー消費!$G26/LOSS!$B$12</f>
        <v>0.1211878805573602</v>
      </c>
      <c r="E6">
        <f>sELE!E33*最終エネルギー消費!$G26/LOSS!$B$12</f>
        <v>0</v>
      </c>
      <c r="F6">
        <f>sELE!F33*最終エネルギー消費!$G26/LOSS!$B$12</f>
        <v>1.575636771576536</v>
      </c>
      <c r="G6">
        <f>sELE!G33*最終エネルギー消費!$G26/LOSS!$B$12</f>
        <v>0</v>
      </c>
      <c r="H6">
        <f>sELE!H33*最終エネルギー消費!$G26/LOSS!$B$12</f>
        <v>0.1565973583913825</v>
      </c>
      <c r="I6">
        <f>sELE!I33*最終エネルギー消費!$G26/LOSS!$B$12</f>
        <v>0.19233561528156512</v>
      </c>
      <c r="J6">
        <f>sELE!J33*最終エネルギー消費!$G26/LOSS!$B$12</f>
        <v>0</v>
      </c>
      <c r="K6">
        <f>sELE!K33*最終エネルギー消費!$G26/LOSS!$B$12</f>
        <v>0.31492213254960705</v>
      </c>
      <c r="L6">
        <f>sELE!L33*最終エネルギー消費!$G26/LOSS!$B$12</f>
        <v>3.9665602259336937E-3</v>
      </c>
      <c r="M6">
        <f>sELE!M33*最終エネルギー消費!$G26/LOSS!$B$12</f>
        <v>3.8197471201381589E-2</v>
      </c>
      <c r="N6" s="3">
        <f>sELE!N33*最終エネルギー消費!$G26/LOSS!$B$12</f>
        <v>0.31529333470978815</v>
      </c>
      <c r="O6">
        <f>sELE!O33*最終エネルギー消費!$L26/LOSS!$B$12</f>
        <v>1.2277246038440852</v>
      </c>
      <c r="P6">
        <f>sELE!P33*最終エネルギー消費!$L26/LOSS!$B$12</f>
        <v>0</v>
      </c>
      <c r="Q6">
        <f>sELE!Q33*最終エネルギー消費!$L26/LOSS!$B$12</f>
        <v>0.1211878805573602</v>
      </c>
      <c r="R6">
        <f>sELE!R33*最終エネルギー消費!$L26/LOSS!$B$12</f>
        <v>0</v>
      </c>
      <c r="S6">
        <f>sELE!S33*最終エネルギー消費!$L26/LOSS!$B$12</f>
        <v>1.575636771576536</v>
      </c>
      <c r="T6">
        <f>sELE!T33*最終エネルギー消費!$L26/LOSS!$B$12</f>
        <v>0</v>
      </c>
      <c r="U6">
        <f>sELE!U33*最終エネルギー消費!$L26/LOSS!$B$12</f>
        <v>0.1565973583913825</v>
      </c>
      <c r="V6">
        <f>sELE!V33*最終エネルギー消費!$L26/LOSS!$B$12</f>
        <v>0.19233561528156512</v>
      </c>
      <c r="W6">
        <f>sELE!W33*最終エネルギー消費!$L26/LOSS!$B$12</f>
        <v>0</v>
      </c>
      <c r="X6">
        <f>sELE!X33*最終エネルギー消費!$L26/LOSS!$B$12</f>
        <v>0.31492213254960705</v>
      </c>
      <c r="Y6">
        <f>sELE!Y33*最終エネルギー消費!$L26/LOSS!$B$12</f>
        <v>3.9665602259336937E-3</v>
      </c>
      <c r="Z6">
        <f>sELE!Z33*最終エネルギー消費!$L26/LOSS!$B$12</f>
        <v>3.8197471201381589E-2</v>
      </c>
      <c r="AA6" s="3">
        <f>sELE!AA33*最終エネルギー消費!$L26/LOSS!$B$12</f>
        <v>0.31529333470978815</v>
      </c>
    </row>
    <row r="7" spans="1:27" x14ac:dyDescent="0.55000000000000004">
      <c r="A7" s="56">
        <v>2050</v>
      </c>
      <c r="B7" s="5">
        <f>sELE!B43*最終エネルギー消費!$G27/LOSS!$B$12</f>
        <v>1.2645969970193012</v>
      </c>
      <c r="C7" s="5">
        <f>sELE!C43*最終エネルギー消費!$G27/LOSS!$B$12</f>
        <v>0</v>
      </c>
      <c r="D7" s="5">
        <f>sELE!D43*最終エネルギー消費!$G27/LOSS!$B$12</f>
        <v>0.12238035455025495</v>
      </c>
      <c r="E7" s="5">
        <f>sELE!E43*最終エネルギー消費!$G27/LOSS!$B$12</f>
        <v>0</v>
      </c>
      <c r="F7" s="5">
        <f>sELE!F43*最終エネルギー消費!$G27/LOSS!$B$12</f>
        <v>1.631738060670066</v>
      </c>
      <c r="G7" s="5">
        <f>sELE!G43*最終エネルギー消費!$G27/LOSS!$B$12</f>
        <v>0</v>
      </c>
      <c r="H7" s="5">
        <f>sELE!H43*最終エネルギー消費!$G27/LOSS!$B$12</f>
        <v>0.16317380606700663</v>
      </c>
      <c r="I7" s="5">
        <f>sELE!I43*最終エネルギー消費!$G27/LOSS!$B$12</f>
        <v>0.20396725758375819</v>
      </c>
      <c r="J7" s="5">
        <f>sELE!J43*最終エネルギー消費!$G27/LOSS!$B$12</f>
        <v>0</v>
      </c>
      <c r="K7" s="5">
        <f>sELE!K43*最終エネルギー消費!$G27/LOSS!$B$12</f>
        <v>0.32634761213401314</v>
      </c>
      <c r="L7" s="5">
        <f>sELE!L43*最終エネルギー消費!$G27/LOSS!$B$12</f>
        <v>0</v>
      </c>
      <c r="M7" s="5">
        <f>sELE!M43*最終エネルギー消費!$G27/LOSS!$B$12</f>
        <v>4.0793451516751629E-2</v>
      </c>
      <c r="N7" s="6">
        <f>sELE!N43*最終エネルギー消費!$G27/LOSS!$B$12</f>
        <v>0.32634761213401314</v>
      </c>
      <c r="O7" s="5">
        <f>sELE!O43*最終エネルギー消費!$L27/LOSS!$B$12</f>
        <v>1.2645969970193012</v>
      </c>
      <c r="P7" s="5">
        <f>sELE!P43*最終エネルギー消費!$L27/LOSS!$B$12</f>
        <v>0</v>
      </c>
      <c r="Q7" s="5">
        <f>sELE!Q43*最終エネルギー消費!$L27/LOSS!$B$12</f>
        <v>0.12238035455025495</v>
      </c>
      <c r="R7" s="5">
        <f>sELE!R43*最終エネルギー消費!$L27/LOSS!$B$12</f>
        <v>0</v>
      </c>
      <c r="S7" s="5">
        <f>sELE!S43*最終エネルギー消費!$L27/LOSS!$B$12</f>
        <v>1.631738060670066</v>
      </c>
      <c r="T7" s="5">
        <f>sELE!T43*最終エネルギー消費!$L27/LOSS!$B$12</f>
        <v>0</v>
      </c>
      <c r="U7" s="5">
        <f>sELE!U43*最終エネルギー消費!$L27/LOSS!$B$12</f>
        <v>0.16317380606700663</v>
      </c>
      <c r="V7" s="5">
        <f>sELE!V43*最終エネルギー消費!$L27/LOSS!$B$12</f>
        <v>0.20396725758375819</v>
      </c>
      <c r="W7" s="5">
        <f>sELE!W43*最終エネルギー消費!$L27/LOSS!$B$12</f>
        <v>0</v>
      </c>
      <c r="X7" s="5">
        <f>sELE!X43*最終エネルギー消費!$L27/LOSS!$B$12</f>
        <v>0.32634761213401314</v>
      </c>
      <c r="Y7" s="5">
        <f>sELE!Y43*最終エネルギー消費!$L27/LOSS!$B$12</f>
        <v>0</v>
      </c>
      <c r="Z7" s="5">
        <f>sELE!Z43*最終エネルギー消費!$L27/LOSS!$B$12</f>
        <v>4.0793451516751629E-2</v>
      </c>
      <c r="AA7" s="6">
        <f>sELE!AA43*最終エネルギー消費!$L27/LOSS!$B$12</f>
        <v>0.32634761213401314</v>
      </c>
    </row>
  </sheetData>
  <sheetProtection sheet="1" objects="1" scenarios="1"/>
  <mergeCells count="2">
    <mergeCell ref="B1:N1"/>
    <mergeCell ref="O1:AA1"/>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D789-E9B3-419A-B517-A43FE1BC550E}">
  <sheetPr>
    <tabColor theme="4"/>
  </sheetPr>
  <dimension ref="A1:F10"/>
  <sheetViews>
    <sheetView workbookViewId="0">
      <selection activeCell="L34" sqref="L34"/>
    </sheetView>
  </sheetViews>
  <sheetFormatPr defaultRowHeight="18" x14ac:dyDescent="0.55000000000000004"/>
  <cols>
    <col min="1" max="1" width="16.33203125" customWidth="1"/>
    <col min="2" max="6" width="12.58203125" customWidth="1"/>
  </cols>
  <sheetData>
    <row r="1" spans="1:6" ht="36" customHeight="1" x14ac:dyDescent="0.55000000000000004">
      <c r="A1" s="33" t="s">
        <v>107</v>
      </c>
      <c r="B1" s="30">
        <v>2010</v>
      </c>
      <c r="C1" s="30">
        <v>2020</v>
      </c>
      <c r="D1" s="31" t="s">
        <v>106</v>
      </c>
      <c r="E1" s="31" t="s">
        <v>92</v>
      </c>
      <c r="F1" s="31" t="s">
        <v>93</v>
      </c>
    </row>
    <row r="2" spans="1:6" x14ac:dyDescent="0.55000000000000004">
      <c r="A2" s="27" t="s">
        <v>2</v>
      </c>
      <c r="B2" s="28">
        <f>[1]部門別CO2排出量!P3</f>
        <v>269.51474216725944</v>
      </c>
      <c r="C2" s="28">
        <f>[1]部門別CO2排出量!P4</f>
        <v>209.4235083709562</v>
      </c>
      <c r="D2" s="28">
        <v>257.81349782866999</v>
      </c>
      <c r="E2" s="28">
        <f>部門別CO2排出量!P7</f>
        <v>260.01618074402859</v>
      </c>
      <c r="F2" s="28">
        <f>部門別CO2排出量!AD7</f>
        <v>260.01618074402859</v>
      </c>
    </row>
    <row r="3" spans="1:6" x14ac:dyDescent="0.55000000000000004">
      <c r="A3" s="29" t="s">
        <v>3</v>
      </c>
      <c r="B3" s="32">
        <f>[1]部門別CO2排出量!P8</f>
        <v>249.02275586606845</v>
      </c>
      <c r="C3" s="32">
        <f>[1]部門別CO2排出量!P9</f>
        <v>196.15609230500672</v>
      </c>
      <c r="D3" s="32">
        <v>170.69003462550376</v>
      </c>
      <c r="E3" s="32">
        <f>部門別CO2排出量!P12</f>
        <v>210.67040851814829</v>
      </c>
      <c r="F3" s="32">
        <f>部門別CO2排出量!AD12</f>
        <v>210.67040851814829</v>
      </c>
    </row>
    <row r="4" spans="1:6" x14ac:dyDescent="0.55000000000000004">
      <c r="A4" s="27" t="s">
        <v>4</v>
      </c>
      <c r="B4" s="28">
        <f>[1]部門別CO2排出量!P13</f>
        <v>63.618347666356769</v>
      </c>
      <c r="C4" s="28">
        <f>[1]部門別CO2排出量!P14</f>
        <v>52.883709709806709</v>
      </c>
      <c r="D4" s="28">
        <v>65.1157721973603</v>
      </c>
      <c r="E4" s="28">
        <f>部門別CO2排出量!P17</f>
        <v>66.032474177397248</v>
      </c>
      <c r="F4" s="28">
        <f>部門別CO2排出量!AD17</f>
        <v>66.032474177397248</v>
      </c>
    </row>
    <row r="5" spans="1:6" x14ac:dyDescent="0.55000000000000004">
      <c r="A5" s="29" t="s">
        <v>5</v>
      </c>
      <c r="B5" s="32">
        <f>[1]部門別CO2排出量!P18</f>
        <v>69.588005432578569</v>
      </c>
      <c r="C5" s="32">
        <f>[1]部門別CO2排出量!P14</f>
        <v>52.883709709806709</v>
      </c>
      <c r="D5" s="32">
        <v>52.398256859873904</v>
      </c>
      <c r="E5" s="32">
        <f>部門別CO2排出量!P22</f>
        <v>52.527941152998537</v>
      </c>
      <c r="F5" s="32">
        <f>部門別CO2排出量!AD22</f>
        <v>52.527941152998537</v>
      </c>
    </row>
    <row r="6" spans="1:6" x14ac:dyDescent="0.55000000000000004">
      <c r="A6" s="27" t="s">
        <v>30</v>
      </c>
      <c r="B6" s="28">
        <f>部門別CO2排出量!P23</f>
        <v>476.37955455993358</v>
      </c>
      <c r="C6" s="28">
        <f>部門別CO2排出量!P24</f>
        <v>449.00553720294573</v>
      </c>
      <c r="D6" s="28">
        <v>502.31165964392062</v>
      </c>
      <c r="E6" s="28">
        <f>部門別CO2排出量!P27</f>
        <v>496.52581315955877</v>
      </c>
      <c r="F6" s="28">
        <f>部門別CO2排出量!AD27</f>
        <v>496.52581315955877</v>
      </c>
    </row>
    <row r="7" spans="1:6" x14ac:dyDescent="0.55000000000000004">
      <c r="A7" s="29" t="s">
        <v>73</v>
      </c>
      <c r="B7" s="32">
        <f>[1]部門別CO2排出量!P28</f>
        <v>28.775119328906975</v>
      </c>
      <c r="C7" s="32">
        <f>[1]部門別CO2排出量!P29</f>
        <v>25.99212785621209</v>
      </c>
      <c r="D7" s="32">
        <v>22.617687534623279</v>
      </c>
      <c r="E7" s="32">
        <f>部門別CO2排出量!P32</f>
        <v>22.660005374260319</v>
      </c>
      <c r="F7" s="32">
        <f>部門別CO2排出量!AD32</f>
        <v>22.660005374260319</v>
      </c>
    </row>
    <row r="8" spans="1:6" x14ac:dyDescent="0.55000000000000004">
      <c r="A8" s="27" t="s">
        <v>74</v>
      </c>
      <c r="B8" s="28">
        <f>[1]部門別CO2排出量!P33</f>
        <v>29.46362437612942</v>
      </c>
      <c r="C8" s="28">
        <f>[1]部門別CO2排出量!P34</f>
        <v>31.085649151718691</v>
      </c>
      <c r="D8" s="28">
        <v>27.049940013143782</v>
      </c>
      <c r="E8" s="28">
        <f>部門別CO2排出量!P37</f>
        <v>27.100550625829783</v>
      </c>
      <c r="F8" s="28">
        <f>部門別CO2排出量!AD37</f>
        <v>27.100550625829783</v>
      </c>
    </row>
    <row r="9" spans="1:6" x14ac:dyDescent="0.55000000000000004">
      <c r="A9" s="29" t="s">
        <v>75</v>
      </c>
      <c r="B9" s="32">
        <v>-46</v>
      </c>
      <c r="C9" s="32">
        <v>-46</v>
      </c>
      <c r="D9" s="32">
        <v>-46</v>
      </c>
      <c r="E9" s="32">
        <f>部門別CO2排出量!P42</f>
        <v>-46</v>
      </c>
      <c r="F9" s="32">
        <f>部門別CO2排出量!AD42</f>
        <v>-46</v>
      </c>
    </row>
    <row r="10" spans="1:6" x14ac:dyDescent="0.55000000000000004">
      <c r="A10" s="27" t="s">
        <v>27</v>
      </c>
      <c r="B10" s="28">
        <f>SUM(B2:B9)</f>
        <v>1140.3621493972332</v>
      </c>
      <c r="C10" s="28">
        <f>SUM(C2:C9)</f>
        <v>971.43033430645278</v>
      </c>
      <c r="D10" s="28">
        <f>SUM(D2:D9)</f>
        <v>1051.9968487030956</v>
      </c>
      <c r="E10" s="28">
        <f>SUM(E2:E9)</f>
        <v>1089.5333737522215</v>
      </c>
      <c r="F10" s="28">
        <f>SUM(F2:F9)</f>
        <v>1089.5333737522215</v>
      </c>
    </row>
  </sheetData>
  <sheetProtection sheet="1" objects="1" scenarios="1"/>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818DD-901F-4F85-8C69-BA0FD18C0045}">
  <sheetPr>
    <tabColor theme="4"/>
  </sheetPr>
  <dimension ref="A1:AZ61"/>
  <sheetViews>
    <sheetView zoomScale="80" zoomScaleNormal="80" workbookViewId="0">
      <selection activeCell="I28" sqref="I28"/>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t="str">
        <f>シナリオ!E1&amp;CHAR(10) &amp;"（2050年）"</f>
        <v>ベースライン
（2050年）</v>
      </c>
      <c r="B5">
        <v>4.8144440050376272</v>
      </c>
      <c r="C5">
        <v>0</v>
      </c>
      <c r="D5">
        <v>4.9538030997262732</v>
      </c>
      <c r="E5">
        <v>0</v>
      </c>
      <c r="F5">
        <v>4.4011061489618228</v>
      </c>
      <c r="G5">
        <v>0</v>
      </c>
      <c r="H5">
        <v>0.49446607899092915</v>
      </c>
      <c r="I5">
        <v>0.71841657269937254</v>
      </c>
      <c r="J5">
        <v>0</v>
      </c>
      <c r="K5">
        <v>0.32634761213401314</v>
      </c>
      <c r="L5">
        <v>0</v>
      </c>
      <c r="M5">
        <v>4.0793451516751629E-2</v>
      </c>
      <c r="N5">
        <v>0.32634761213401314</v>
      </c>
      <c r="O5">
        <v>1.2645969970193012</v>
      </c>
      <c r="P5">
        <v>0</v>
      </c>
      <c r="Q5">
        <v>0.12238035455025495</v>
      </c>
      <c r="R5">
        <v>0</v>
      </c>
      <c r="S5">
        <v>1.631738060670066</v>
      </c>
      <c r="T5">
        <v>0</v>
      </c>
      <c r="U5">
        <v>0.16317380606700663</v>
      </c>
      <c r="V5">
        <v>0.20396725758375819</v>
      </c>
      <c r="W5">
        <v>0</v>
      </c>
      <c r="X5">
        <v>0.32634761213401314</v>
      </c>
      <c r="Y5">
        <v>0</v>
      </c>
      <c r="Z5">
        <v>4.0793451516751629E-2</v>
      </c>
      <c r="AA5">
        <v>0.32634761213401314</v>
      </c>
      <c r="AB5">
        <v>1.7300610854783565</v>
      </c>
      <c r="AC5">
        <v>4.5829535404830768</v>
      </c>
      <c r="AD5">
        <v>1.2631483399809271</v>
      </c>
      <c r="AE5">
        <v>0.2548546236453767</v>
      </c>
      <c r="AF5">
        <v>3.6521083762943514</v>
      </c>
      <c r="AG5">
        <v>1.7300610854783565</v>
      </c>
      <c r="AH5">
        <v>0.85192221094408571</v>
      </c>
      <c r="AI5">
        <v>0.5421323160553273</v>
      </c>
      <c r="AJ5">
        <v>0.15489494744437934</v>
      </c>
      <c r="AK5">
        <v>1.3940545269994127</v>
      </c>
      <c r="AL5">
        <v>0</v>
      </c>
      <c r="AM5">
        <v>2.7218399033352489</v>
      </c>
      <c r="AN5">
        <v>0</v>
      </c>
      <c r="AO5">
        <v>2.8060205189023208E-2</v>
      </c>
      <c r="AP5">
        <v>5.6120410378046416E-2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t="str">
        <f>シナリオ!E1&amp;CHAR(10) &amp;"（2050年）"</f>
        <v>ベースライン
（2050年）</v>
      </c>
      <c r="J10" s="26" t="str">
        <f>シナリオ!F1&amp;CHAR(10) &amp;"（2050年）"</f>
        <v>シナリオ1
（2050年）</v>
      </c>
      <c r="K10" s="26" t="str">
        <f>シナリオ!H1&amp;CHAR(10) &amp;"（2050年）"</f>
        <v>シナリオ2
（2050年）</v>
      </c>
    </row>
    <row r="11" spans="1:52" x14ac:dyDescent="0.55000000000000004">
      <c r="A11" s="2">
        <v>2010</v>
      </c>
      <c r="B11" s="2">
        <v>1070.7741439646545</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978.76242648442098</v>
      </c>
      <c r="C12" s="2">
        <f>部門別CO2排出量!P44</f>
        <v>978.76242648442098</v>
      </c>
      <c r="D12" s="2">
        <f>部門別CO2排出量!AD44</f>
        <v>978.76242648442098</v>
      </c>
      <c r="F12" s="2" t="s">
        <v>3</v>
      </c>
      <c r="G12">
        <f>CO2排出量!B3</f>
        <v>249.02275586606845</v>
      </c>
      <c r="H12">
        <f>CO2排出量!C3</f>
        <v>196.15609230500672</v>
      </c>
      <c r="I12">
        <v>210.67040851814829</v>
      </c>
      <c r="J12">
        <f>CO2排出量!E3</f>
        <v>210.67040851814829</v>
      </c>
      <c r="K12">
        <f>CO2排出量!F3</f>
        <v>210.67040851814829</v>
      </c>
    </row>
    <row r="13" spans="1:52" x14ac:dyDescent="0.55000000000000004">
      <c r="A13" s="2">
        <v>2030</v>
      </c>
      <c r="B13" s="2">
        <v>1022.4934872153367</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1055.0267159154703</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1089.5333737522215</v>
      </c>
      <c r="C15" s="2">
        <f>部門別CO2排出量!P47</f>
        <v>1089.5333737522215</v>
      </c>
      <c r="D15" s="2">
        <f>部門別CO2排出量!AD47</f>
        <v>1089.5333737522215</v>
      </c>
      <c r="F15" s="2" t="s">
        <v>30</v>
      </c>
      <c r="G15">
        <f>CO2排出量!B6</f>
        <v>476.37955455993358</v>
      </c>
      <c r="H15">
        <f>CO2排出量!C6</f>
        <v>449.00553720294573</v>
      </c>
      <c r="I15">
        <v>496.52581315955877</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10.108792247987818</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10.123591036918908</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10.138389825849998</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78.415161398242631</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87.818187725973928</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87.991282939933384</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88.141303878119331</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70.929391695956568</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76.3870734590121</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76.475990160001643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76.564977227166807</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sheetProtection sheet="1" objects="1" scenarios="1"/>
  <mergeCells count="7">
    <mergeCell ref="AL1:AP1"/>
    <mergeCell ref="AQ1:AU1"/>
    <mergeCell ref="AV1:AZ1"/>
    <mergeCell ref="B1:N1"/>
    <mergeCell ref="O1:AA1"/>
    <mergeCell ref="AB1:AF1"/>
    <mergeCell ref="AG1:AK1"/>
  </mergeCells>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660AA-3DB0-4A87-90B5-20FBEE54069F}">
  <sheetPr>
    <tabColor rgb="FFFF0000"/>
  </sheetPr>
  <dimension ref="A1:AZ61"/>
  <sheetViews>
    <sheetView topLeftCell="A9" zoomScale="80" zoomScaleNormal="80" workbookViewId="0">
      <selection activeCell="K27" sqref="K27"/>
    </sheetView>
  </sheetViews>
  <sheetFormatPr defaultRowHeight="18" x14ac:dyDescent="0.55000000000000004"/>
  <cols>
    <col min="1" max="52" width="28.83203125" customWidth="1"/>
    <col min="53" max="60" width="14.33203125" customWidth="1"/>
  </cols>
  <sheetData>
    <row r="1" spans="1:52" ht="37.5" customHeight="1" x14ac:dyDescent="0.55000000000000004">
      <c r="B1" s="176" t="s">
        <v>85</v>
      </c>
      <c r="C1" s="176"/>
      <c r="D1" s="176"/>
      <c r="E1" s="176"/>
      <c r="F1" s="176"/>
      <c r="G1" s="176"/>
      <c r="H1" s="176"/>
      <c r="I1" s="176"/>
      <c r="J1" s="176"/>
      <c r="K1" s="176"/>
      <c r="L1" s="176"/>
      <c r="M1" s="176"/>
      <c r="N1" s="176"/>
      <c r="O1" s="176" t="s">
        <v>86</v>
      </c>
      <c r="P1" s="176"/>
      <c r="Q1" s="176"/>
      <c r="R1" s="176"/>
      <c r="S1" s="176"/>
      <c r="T1" s="176"/>
      <c r="U1" s="176"/>
      <c r="V1" s="176"/>
      <c r="W1" s="176"/>
      <c r="X1" s="176"/>
      <c r="Y1" s="176"/>
      <c r="Z1" s="176"/>
      <c r="AA1" s="176"/>
      <c r="AB1" s="175" t="s">
        <v>87</v>
      </c>
      <c r="AC1" s="175"/>
      <c r="AD1" s="175"/>
      <c r="AE1" s="175"/>
      <c r="AF1" s="175"/>
      <c r="AG1" s="175" t="s">
        <v>88</v>
      </c>
      <c r="AH1" s="175"/>
      <c r="AI1" s="175"/>
      <c r="AJ1" s="175"/>
      <c r="AK1" s="175"/>
      <c r="AL1" s="175" t="s">
        <v>89</v>
      </c>
      <c r="AM1" s="175"/>
      <c r="AN1" s="175"/>
      <c r="AO1" s="175"/>
      <c r="AP1" s="175"/>
      <c r="AQ1" s="175" t="s">
        <v>90</v>
      </c>
      <c r="AR1" s="175"/>
      <c r="AS1" s="175"/>
      <c r="AT1" s="175"/>
      <c r="AU1" s="175"/>
      <c r="AV1" s="175" t="s">
        <v>91</v>
      </c>
      <c r="AW1" s="175"/>
      <c r="AX1" s="175"/>
      <c r="AY1" s="175"/>
      <c r="AZ1" s="175"/>
    </row>
    <row r="2" spans="1:52" x14ac:dyDescent="0.55000000000000004">
      <c r="B2" t="s">
        <v>7</v>
      </c>
      <c r="C2" t="s">
        <v>76</v>
      </c>
      <c r="D2" t="s">
        <v>8</v>
      </c>
      <c r="E2" t="s">
        <v>77</v>
      </c>
      <c r="F2" t="s">
        <v>9</v>
      </c>
      <c r="G2" t="s">
        <v>78</v>
      </c>
      <c r="H2" t="s">
        <v>79</v>
      </c>
      <c r="I2" t="s">
        <v>10</v>
      </c>
      <c r="J2" t="s">
        <v>80</v>
      </c>
      <c r="K2" t="s">
        <v>81</v>
      </c>
      <c r="L2" t="s">
        <v>82</v>
      </c>
      <c r="M2" t="s">
        <v>83</v>
      </c>
      <c r="N2" t="s">
        <v>84</v>
      </c>
      <c r="O2" t="s">
        <v>7</v>
      </c>
      <c r="P2" t="s">
        <v>76</v>
      </c>
      <c r="Q2" t="s">
        <v>8</v>
      </c>
      <c r="R2" t="s">
        <v>77</v>
      </c>
      <c r="S2" t="s">
        <v>9</v>
      </c>
      <c r="T2" t="s">
        <v>78</v>
      </c>
      <c r="U2" t="s">
        <v>79</v>
      </c>
      <c r="V2" t="s">
        <v>10</v>
      </c>
      <c r="W2" t="s">
        <v>80</v>
      </c>
      <c r="X2" t="s">
        <v>81</v>
      </c>
      <c r="Y2" t="s">
        <v>82</v>
      </c>
      <c r="Z2" t="s">
        <v>83</v>
      </c>
      <c r="AA2" t="s">
        <v>84</v>
      </c>
      <c r="AB2" t="s">
        <v>7</v>
      </c>
      <c r="AC2" t="s">
        <v>8</v>
      </c>
      <c r="AD2" t="s">
        <v>9</v>
      </c>
      <c r="AE2" t="s">
        <v>10</v>
      </c>
      <c r="AF2" t="s">
        <v>11</v>
      </c>
      <c r="AG2" t="s">
        <v>7</v>
      </c>
      <c r="AH2" t="s">
        <v>8</v>
      </c>
      <c r="AI2" t="s">
        <v>9</v>
      </c>
      <c r="AJ2" t="s">
        <v>10</v>
      </c>
      <c r="AK2" t="s">
        <v>11</v>
      </c>
      <c r="AL2" t="s">
        <v>7</v>
      </c>
      <c r="AM2" t="s">
        <v>8</v>
      </c>
      <c r="AN2" t="s">
        <v>9</v>
      </c>
      <c r="AO2" t="s">
        <v>10</v>
      </c>
      <c r="AP2" t="s">
        <v>11</v>
      </c>
      <c r="AQ2" t="s">
        <v>7</v>
      </c>
      <c r="AR2" t="s">
        <v>8</v>
      </c>
      <c r="AS2" t="s">
        <v>9</v>
      </c>
      <c r="AT2" t="s">
        <v>10</v>
      </c>
      <c r="AU2" t="s">
        <v>11</v>
      </c>
      <c r="AV2" t="s">
        <v>7</v>
      </c>
      <c r="AW2" t="s">
        <v>8</v>
      </c>
      <c r="AX2" t="s">
        <v>9</v>
      </c>
      <c r="AY2" t="s">
        <v>10</v>
      </c>
      <c r="AZ2" t="s">
        <v>11</v>
      </c>
    </row>
    <row r="3" spans="1:52" x14ac:dyDescent="0.55000000000000004">
      <c r="A3" s="2">
        <v>2010</v>
      </c>
      <c r="B3">
        <f>一次エネルギー供給!B3</f>
        <v>4.6214429510245836</v>
      </c>
      <c r="C3">
        <f>一次エネルギー供給!C3</f>
        <v>0</v>
      </c>
      <c r="D3">
        <f>一次エネルギー供給!D3</f>
        <v>6.3598072392570062</v>
      </c>
      <c r="E3">
        <f>一次エネルギー供給!E3</f>
        <v>0</v>
      </c>
      <c r="F3">
        <f>一次エネルギー供給!F3</f>
        <v>3.5416367594791192</v>
      </c>
      <c r="G3">
        <f>一次エネルギー供給!G3</f>
        <v>0</v>
      </c>
      <c r="H3">
        <f>一次エネルギー供給!H3</f>
        <v>3.1921672047082059</v>
      </c>
      <c r="I3">
        <f>一次エネルギー供給!I3</f>
        <v>0.37536473688953492</v>
      </c>
      <c r="J3">
        <f>一次エネルギー供給!J3</f>
        <v>0</v>
      </c>
      <c r="K3">
        <f>一次エネルギー供給!K3</f>
        <v>0.30626996453873956</v>
      </c>
      <c r="L3">
        <f>一次エネルギー供給!L3</f>
        <v>9.619362132052052E-2</v>
      </c>
      <c r="M3">
        <f>一次エネルギー供給!M3</f>
        <v>1.4677567751641748E-2</v>
      </c>
      <c r="N3">
        <f>一次エネルギー供給!N3</f>
        <v>1.2948860195235742E-2</v>
      </c>
      <c r="O3">
        <f>発電電力量!B3</f>
        <v>1.1594328282856896</v>
      </c>
      <c r="P3">
        <f>発電電力量!C3</f>
        <v>0</v>
      </c>
      <c r="Q3">
        <f>発電電力量!D3</f>
        <v>0.33189357696572164</v>
      </c>
      <c r="R3">
        <f>発電電力量!E3</f>
        <v>0</v>
      </c>
      <c r="S3">
        <f>発電電力量!F3</f>
        <v>1.2144225405344946</v>
      </c>
      <c r="T3">
        <f>発電電力量!G3</f>
        <v>0</v>
      </c>
      <c r="U3">
        <f>発電電力量!H3</f>
        <v>1.0534151775537079</v>
      </c>
      <c r="V3">
        <f>発電電力量!I3</f>
        <v>7.5321213594020039E-2</v>
      </c>
      <c r="W3">
        <f>発電電力量!J3</f>
        <v>0</v>
      </c>
      <c r="X3">
        <f>発電電力量!K3</f>
        <v>0.30626996453873956</v>
      </c>
      <c r="Y3">
        <f>発電電力量!L3</f>
        <v>9.6193621320520527E-3</v>
      </c>
      <c r="Z3">
        <f>発電電力量!M3</f>
        <v>1.4677567751641748E-2</v>
      </c>
      <c r="AA3">
        <f>発電電力量!N3</f>
        <v>1.2948860195235742E-2</v>
      </c>
      <c r="AB3">
        <f>最終エネルギー消費!C23</f>
        <v>1.7935580039863157</v>
      </c>
      <c r="AC3">
        <f>最終エネルギー消費!D23</f>
        <v>5.3540691272396677</v>
      </c>
      <c r="AD3">
        <f>最終エネルギー消費!E23</f>
        <v>1.2062087969127833</v>
      </c>
      <c r="AE3">
        <f>最終エネルギー消費!F23</f>
        <v>0.20418016053948937</v>
      </c>
      <c r="AF3">
        <f>最終エネルギー消費!G23</f>
        <v>3.7404319113217492</v>
      </c>
      <c r="AG3">
        <f>最終エネルギー消費!C3</f>
        <v>1.7832728242011091</v>
      </c>
      <c r="AH3">
        <f>最終エネルギー消費!D3</f>
        <v>0.97419637188492003</v>
      </c>
      <c r="AI3">
        <f>最終エネルギー消費!E3</f>
        <v>0.45301842805600184</v>
      </c>
      <c r="AJ3">
        <f>最終エネルギー消費!F3</f>
        <v>0.13971205722135449</v>
      </c>
      <c r="AK3">
        <f>最終エネルギー消費!G3</f>
        <v>1.3636103186366102</v>
      </c>
      <c r="AL3">
        <f>最終エネルギー消費!C8</f>
        <v>4.1999987243639028E-5</v>
      </c>
      <c r="AM3">
        <f>最終エネルギー消費!D8</f>
        <v>3.2142520237578185</v>
      </c>
      <c r="AN3">
        <f>最終エネルギー消費!E8</f>
        <v>4.2009987240601756E-3</v>
      </c>
      <c r="AO3">
        <f>最終エネルギー消費!F8</f>
        <v>8.299997479100072E-3</v>
      </c>
      <c r="AP3">
        <f>最終エネルギー消費!G8</f>
        <v>6.5678980051785033E-2</v>
      </c>
      <c r="AQ3">
        <f>最終エネルギー消費!C13</f>
        <v>1.0243179797963074E-2</v>
      </c>
      <c r="AR3">
        <f>最終エネルギー消費!D13</f>
        <v>0.54780723886409621</v>
      </c>
      <c r="AS3">
        <f>最終エネルギー消費!E13</f>
        <v>0.36094585685184333</v>
      </c>
      <c r="AT3">
        <f>最終エネルギー消費!F13</f>
        <v>5.5761227810565077E-2</v>
      </c>
      <c r="AU3">
        <f>最終エネルギー消費!G13</f>
        <v>1.2272144966755287</v>
      </c>
      <c r="AV3">
        <f>最終エネルギー消費!C18</f>
        <v>0</v>
      </c>
      <c r="AW3">
        <f>最終エネルギー消費!D18</f>
        <v>0.61781349273283348</v>
      </c>
      <c r="AX3">
        <f>最終エネルギー消費!E18</f>
        <v>0.38804351328087799</v>
      </c>
      <c r="AY3">
        <f>最終エネルギー消費!F18</f>
        <v>4.0687802846971861E-4</v>
      </c>
      <c r="AZ3">
        <f>最終エネルギー消費!G18</f>
        <v>1.0839281159578253</v>
      </c>
    </row>
    <row r="4" spans="1:52" x14ac:dyDescent="0.55000000000000004">
      <c r="A4" s="2">
        <v>2020</v>
      </c>
      <c r="B4">
        <f>一次エネルギー供給!B4</f>
        <v>4.1996589281993275</v>
      </c>
      <c r="C4">
        <f>一次エネルギー供給!C4</f>
        <v>0</v>
      </c>
      <c r="D4">
        <f>一次エネルギー供給!D4</f>
        <v>4.5301466613559338</v>
      </c>
      <c r="E4">
        <f>一次エネルギー供給!E4</f>
        <v>0</v>
      </c>
      <c r="F4">
        <f>一次エネルギー供給!F4</f>
        <v>3.9173540691601554</v>
      </c>
      <c r="G4">
        <f>一次エネルギー供給!G4</f>
        <v>0</v>
      </c>
      <c r="H4">
        <f>一次エネルギー供給!H4</f>
        <v>0.43282370168859208</v>
      </c>
      <c r="I4">
        <f>一次エネルギー供給!I4</f>
        <v>0.61623070139794456</v>
      </c>
      <c r="J4">
        <f>一次エネルギー供給!J4</f>
        <v>0</v>
      </c>
      <c r="K4">
        <f>一次エネルギー供給!K4</f>
        <v>0.29046623042581166</v>
      </c>
      <c r="L4">
        <f>一次エネルギー供給!L4</f>
        <v>0.11027890434022726</v>
      </c>
      <c r="M4">
        <f>一次エネルギー供給!M4</f>
        <v>3.3061556548524024E-2</v>
      </c>
      <c r="N4">
        <f>一次エネルギー供給!N4</f>
        <v>0.29149825225787274</v>
      </c>
      <c r="O4">
        <f>発電電力量!B4</f>
        <v>1.1461339603488307</v>
      </c>
      <c r="P4">
        <f>発電電力量!C4</f>
        <v>0</v>
      </c>
      <c r="Q4">
        <f>発電電力量!D4</f>
        <v>0.11752148612594081</v>
      </c>
      <c r="R4">
        <f>発電電力量!E4</f>
        <v>0</v>
      </c>
      <c r="S4">
        <f>発電電力量!F4</f>
        <v>1.4551839553362556</v>
      </c>
      <c r="T4">
        <f>発電電力量!G4</f>
        <v>0</v>
      </c>
      <c r="U4">
        <f>発電電力量!H4</f>
        <v>0.14283182155723539</v>
      </c>
      <c r="V4">
        <f>発電電力量!I4</f>
        <v>0.16905623346835569</v>
      </c>
      <c r="W4">
        <f>発電電力量!J4</f>
        <v>0</v>
      </c>
      <c r="X4">
        <f>発電電力量!K4</f>
        <v>0.29046623042581166</v>
      </c>
      <c r="Y4">
        <f>発電電力量!L4</f>
        <v>1.1027890434022726E-2</v>
      </c>
      <c r="Z4">
        <f>発電電力量!M4</f>
        <v>3.3061556548524024E-2</v>
      </c>
      <c r="AA4">
        <f>発電電力量!N4</f>
        <v>0.29149825225787274</v>
      </c>
      <c r="AB4">
        <f>最終エネルギー消費!C24</f>
        <v>1.4042102444216913</v>
      </c>
      <c r="AC4">
        <f>最終エネルギー消費!D24</f>
        <v>4.1740209458227797</v>
      </c>
      <c r="AD4">
        <f>最終エネルギー消費!E24</f>
        <v>1.1189233858212027</v>
      </c>
      <c r="AE4">
        <f>最終エネルギー消費!F24</f>
        <v>0.23201198896986344</v>
      </c>
      <c r="AF4">
        <f>最終エネルギー消費!G24</f>
        <v>3.2738004349644645</v>
      </c>
      <c r="AG4">
        <f>最終エネルギー消費!C4</f>
        <v>1.398922421627145</v>
      </c>
      <c r="AH4">
        <f>最終エネルギー消費!D4</f>
        <v>0.68893591189137815</v>
      </c>
      <c r="AI4">
        <f>最終エネルギー消費!E4</f>
        <v>0.42356163466373675</v>
      </c>
      <c r="AJ4">
        <f>最終エネルギー消費!F4</f>
        <v>0.14016420277594438</v>
      </c>
      <c r="AK4">
        <f>最終エネルギー消費!G4</f>
        <v>1.1454168290418023</v>
      </c>
      <c r="AL4">
        <f>最終エネルギー消費!C9</f>
        <v>3.6000013765472229E-5</v>
      </c>
      <c r="AM4">
        <f>最終エネルギー消費!D9</f>
        <v>2.5335019687454952</v>
      </c>
      <c r="AN4">
        <f>最終エネルギー消費!E9</f>
        <v>1.0630004064638078E-3</v>
      </c>
      <c r="AO4">
        <f>最終エネルギー消費!F9</f>
        <v>1.8345007014655246E-2</v>
      </c>
      <c r="AP4">
        <f>最終エネルギー消費!G9</f>
        <v>6.2294023819620369E-2</v>
      </c>
      <c r="AQ4">
        <f>最終エネルギー消費!C14</f>
        <v>5.2518227807806907E-3</v>
      </c>
      <c r="AR4">
        <f>最終エネルギー消費!D14</f>
        <v>0.45773392623303627</v>
      </c>
      <c r="AS4">
        <f>最終エネルギー消費!E14</f>
        <v>0.302286655691762</v>
      </c>
      <c r="AT4">
        <f>最終エネルギー消費!F14</f>
        <v>7.31609496673198E-2</v>
      </c>
      <c r="AU4">
        <f>最終エネルギー消費!G14</f>
        <v>1.108536645627096</v>
      </c>
      <c r="AV4">
        <f>最終エネルギー消費!C19</f>
        <v>0</v>
      </c>
      <c r="AW4">
        <f>最終エネルギー消費!D19</f>
        <v>0.4938491389528698</v>
      </c>
      <c r="AX4">
        <f>最終エネルギー消費!E19</f>
        <v>0.39201209505924012</v>
      </c>
      <c r="AY4">
        <f>最終エネルギー消費!F19</f>
        <v>3.4182951194402361E-4</v>
      </c>
      <c r="AZ4">
        <f>最終エネルギー消費!G19</f>
        <v>0.95755293647594575</v>
      </c>
    </row>
    <row r="5" spans="1:52" x14ac:dyDescent="0.55000000000000004">
      <c r="A5" s="2">
        <v>2050</v>
      </c>
      <c r="B5">
        <v>4.805558553177983</v>
      </c>
      <c r="C5">
        <v>0</v>
      </c>
      <c r="D5">
        <v>4.4424687694952762</v>
      </c>
      <c r="E5">
        <v>0</v>
      </c>
      <c r="F5">
        <v>4.3920663592286848</v>
      </c>
      <c r="G5">
        <v>0</v>
      </c>
      <c r="H5">
        <v>0.49304162727540435</v>
      </c>
      <c r="I5">
        <v>0.71182067507746649</v>
      </c>
      <c r="J5">
        <v>0</v>
      </c>
      <c r="K5">
        <v>0.32540747400176678</v>
      </c>
      <c r="L5">
        <v>0</v>
      </c>
      <c r="M5">
        <v>4.0675934250220827E-2</v>
      </c>
      <c r="N5">
        <v>0.32540747400176678</v>
      </c>
      <c r="O5">
        <v>1.2609539617568468</v>
      </c>
      <c r="P5">
        <v>0</v>
      </c>
      <c r="Q5">
        <v>0.12202780275066254</v>
      </c>
      <c r="R5">
        <v>0</v>
      </c>
      <c r="S5">
        <v>1.6270373700088341</v>
      </c>
      <c r="T5">
        <v>0</v>
      </c>
      <c r="U5">
        <v>0.16270373700088345</v>
      </c>
      <c r="V5">
        <v>0.2033796712511042</v>
      </c>
      <c r="W5">
        <v>0</v>
      </c>
      <c r="X5">
        <v>0.32540747400176678</v>
      </c>
      <c r="Y5">
        <v>0</v>
      </c>
      <c r="Z5">
        <v>4.0675934250220827E-2</v>
      </c>
      <c r="AA5">
        <v>0.32540747400176678</v>
      </c>
      <c r="AB5">
        <v>1.7300610854783565</v>
      </c>
      <c r="AC5">
        <v>4.0726875490387231</v>
      </c>
      <c r="AD5">
        <v>1.2631483399809271</v>
      </c>
      <c r="AE5">
        <v>0.24959414950677511</v>
      </c>
      <c r="AF5">
        <v>3.6415874280171483</v>
      </c>
      <c r="AG5">
        <v>1.7300610854783565</v>
      </c>
      <c r="AH5">
        <v>0.85192221094408571</v>
      </c>
      <c r="AI5">
        <v>0.5421323160553273</v>
      </c>
      <c r="AJ5">
        <v>0.15489494744437934</v>
      </c>
      <c r="AK5">
        <v>1.3940545269994127</v>
      </c>
      <c r="AL5">
        <v>0</v>
      </c>
      <c r="AM5">
        <v>2.2115739118908952</v>
      </c>
      <c r="AN5">
        <v>0</v>
      </c>
      <c r="AO5">
        <v>2.2799731050421618E-2</v>
      </c>
      <c r="AP5">
        <v>4.5599462100843237E-2</v>
      </c>
      <c r="AQ5">
        <v>0</v>
      </c>
      <c r="AR5">
        <v>0.57519576809579487</v>
      </c>
      <c r="AS5">
        <v>0.38346384539719652</v>
      </c>
      <c r="AT5">
        <v>7.189947101197415E-2</v>
      </c>
      <c r="AU5">
        <v>1.3660899492275129</v>
      </c>
      <c r="AV5">
        <v>0</v>
      </c>
      <c r="AW5">
        <v>0.43399565810794716</v>
      </c>
      <c r="AX5">
        <v>0.33755217852840336</v>
      </c>
      <c r="AY5">
        <v>2.7883794688587406E-18</v>
      </c>
      <c r="AZ5">
        <v>0.8358434896893796</v>
      </c>
    </row>
    <row r="6" spans="1:52" x14ac:dyDescent="0.55000000000000004">
      <c r="A6" s="2" t="str">
        <f>シナリオ!F1&amp;CHAR(10) &amp;"（2050年）"</f>
        <v>シナリオ1
（2050年）</v>
      </c>
      <c r="B6">
        <f>一次エネルギー供給!B7</f>
        <v>4.8144440050376272</v>
      </c>
      <c r="C6">
        <f>一次エネルギー供給!C7</f>
        <v>0</v>
      </c>
      <c r="D6">
        <f>一次エネルギー供給!D7</f>
        <v>4.9538030997262732</v>
      </c>
      <c r="E6">
        <f>一次エネルギー供給!E7</f>
        <v>0</v>
      </c>
      <c r="F6">
        <f>一次エネルギー供給!F7</f>
        <v>4.4011061489618228</v>
      </c>
      <c r="G6">
        <f>一次エネルギー供給!G7</f>
        <v>0</v>
      </c>
      <c r="H6">
        <f>一次エネルギー供給!H7</f>
        <v>0.49446607899092915</v>
      </c>
      <c r="I6">
        <f>一次エネルギー供給!I7</f>
        <v>0.71841657269937254</v>
      </c>
      <c r="J6">
        <f>一次エネルギー供給!J7</f>
        <v>0</v>
      </c>
      <c r="K6">
        <f>一次エネルギー供給!K7</f>
        <v>0.32634761213401314</v>
      </c>
      <c r="L6">
        <f>一次エネルギー供給!L7</f>
        <v>0</v>
      </c>
      <c r="M6">
        <f>一次エネルギー供給!M7</f>
        <v>4.0793451516751629E-2</v>
      </c>
      <c r="N6">
        <f>一次エネルギー供給!N7</f>
        <v>0.32634761213401314</v>
      </c>
      <c r="O6">
        <f>発電電力量!B7</f>
        <v>1.2645969970193012</v>
      </c>
      <c r="P6">
        <f>発電電力量!C7</f>
        <v>0</v>
      </c>
      <c r="Q6">
        <f>発電電力量!D7</f>
        <v>0.12238035455025495</v>
      </c>
      <c r="R6">
        <f>発電電力量!E7</f>
        <v>0</v>
      </c>
      <c r="S6">
        <f>発電電力量!F7</f>
        <v>1.631738060670066</v>
      </c>
      <c r="T6">
        <f>発電電力量!G7</f>
        <v>0</v>
      </c>
      <c r="U6">
        <f>発電電力量!H7</f>
        <v>0.16317380606700663</v>
      </c>
      <c r="V6">
        <f>発電電力量!I7</f>
        <v>0.20396725758375819</v>
      </c>
      <c r="W6">
        <f>発電電力量!J7</f>
        <v>0</v>
      </c>
      <c r="X6">
        <f>発電電力量!K7</f>
        <v>0.32634761213401314</v>
      </c>
      <c r="Y6">
        <f>発電電力量!L7</f>
        <v>0</v>
      </c>
      <c r="Z6">
        <f>発電電力量!M7</f>
        <v>4.0793451516751629E-2</v>
      </c>
      <c r="AA6">
        <f>発電電力量!N7</f>
        <v>0.32634761213401314</v>
      </c>
      <c r="AB6">
        <f>最終エネルギー消費!C27</f>
        <v>1.7300610854783565</v>
      </c>
      <c r="AC6">
        <f>最終エネルギー消費!D27</f>
        <v>4.5829535404830768</v>
      </c>
      <c r="AD6">
        <f>最終エネルギー消費!E27</f>
        <v>1.2631483399809271</v>
      </c>
      <c r="AE6">
        <f>最終エネルギー消費!F27</f>
        <v>0.2548546236453767</v>
      </c>
      <c r="AF6">
        <f>最終エネルギー消費!G27</f>
        <v>3.6521083762943514</v>
      </c>
      <c r="AG6">
        <f>最終エネルギー消費!C7</f>
        <v>1.7300610854783565</v>
      </c>
      <c r="AH6">
        <f>最終エネルギー消費!D7</f>
        <v>0.85192221094408571</v>
      </c>
      <c r="AI6">
        <f>最終エネルギー消費!E7</f>
        <v>0.5421323160553273</v>
      </c>
      <c r="AJ6">
        <f>最終エネルギー消費!F7</f>
        <v>0.15489494744437934</v>
      </c>
      <c r="AK6">
        <f>最終エネルギー消費!G7</f>
        <v>1.3940545269994127</v>
      </c>
      <c r="AL6">
        <f>最終エネルギー消費!C12</f>
        <v>0</v>
      </c>
      <c r="AM6">
        <f>最終エネルギー消費!D12</f>
        <v>2.7218399033352489</v>
      </c>
      <c r="AN6">
        <f>最終エネルギー消費!E12</f>
        <v>0</v>
      </c>
      <c r="AO6">
        <f>最終エネルギー消費!F12</f>
        <v>2.8060205189023208E-2</v>
      </c>
      <c r="AP6">
        <f>最終エネルギー消費!G12</f>
        <v>5.6120410378046416E-2</v>
      </c>
      <c r="AQ6">
        <f>最終エネルギー消費!C17</f>
        <v>0</v>
      </c>
      <c r="AR6">
        <f>最終エネルギー消費!D17</f>
        <v>0.57519576809579487</v>
      </c>
      <c r="AS6">
        <f>最終エネルギー消費!E17</f>
        <v>0.38346384539719652</v>
      </c>
      <c r="AT6">
        <f>最終エネルギー消費!F17</f>
        <v>7.189947101197415E-2</v>
      </c>
      <c r="AU6">
        <f>最終エネルギー消費!G17</f>
        <v>1.3660899492275129</v>
      </c>
      <c r="AV6">
        <f>最終エネルギー消費!C22</f>
        <v>0</v>
      </c>
      <c r="AW6">
        <f>最終エネルギー消費!D22</f>
        <v>0.43399565810794716</v>
      </c>
      <c r="AX6">
        <f>最終エネルギー消費!E22</f>
        <v>0.33755217852840336</v>
      </c>
      <c r="AY6">
        <f>最終エネルギー消費!F22</f>
        <v>2.7883794688587406E-18</v>
      </c>
      <c r="AZ6">
        <f>最終エネルギー消費!G22</f>
        <v>0.8358434896893796</v>
      </c>
    </row>
    <row r="7" spans="1:52" x14ac:dyDescent="0.55000000000000004">
      <c r="A7" s="2" t="str">
        <f>シナリオ!H1&amp;CHAR(10) &amp;"（2050年）"</f>
        <v>シナリオ2
（2050年）</v>
      </c>
      <c r="B7">
        <f>一次エネルギー供給!P7</f>
        <v>4.8144440050376272</v>
      </c>
      <c r="C7">
        <f>一次エネルギー供給!Q7</f>
        <v>0</v>
      </c>
      <c r="D7">
        <f>一次エネルギー供給!R7</f>
        <v>4.9538030997262732</v>
      </c>
      <c r="E7">
        <f>一次エネルギー供給!S7</f>
        <v>0</v>
      </c>
      <c r="F7">
        <f>一次エネルギー供給!T7</f>
        <v>4.4011061489618228</v>
      </c>
      <c r="G7">
        <f>一次エネルギー供給!U7</f>
        <v>0</v>
      </c>
      <c r="H7">
        <f>一次エネルギー供給!V7</f>
        <v>0.49446607899092915</v>
      </c>
      <c r="I7">
        <f>一次エネルギー供給!W7</f>
        <v>0.71841657269937254</v>
      </c>
      <c r="J7">
        <f>一次エネルギー供給!X7</f>
        <v>0</v>
      </c>
      <c r="K7">
        <f>一次エネルギー供給!Y7</f>
        <v>0.32634761213401314</v>
      </c>
      <c r="L7">
        <f>一次エネルギー供給!Z7</f>
        <v>0</v>
      </c>
      <c r="M7">
        <f>一次エネルギー供給!AA7</f>
        <v>4.0793451516751629E-2</v>
      </c>
      <c r="N7">
        <f>一次エネルギー供給!AB7</f>
        <v>0.32634761213401314</v>
      </c>
      <c r="O7">
        <f>発電電力量!O7</f>
        <v>1.2645969970193012</v>
      </c>
      <c r="P7">
        <f>発電電力量!P7</f>
        <v>0</v>
      </c>
      <c r="Q7">
        <f>発電電力量!Q7</f>
        <v>0.12238035455025495</v>
      </c>
      <c r="R7">
        <f>発電電力量!R7</f>
        <v>0</v>
      </c>
      <c r="S7">
        <f>発電電力量!S7</f>
        <v>1.631738060670066</v>
      </c>
      <c r="T7">
        <f>発電電力量!T7</f>
        <v>0</v>
      </c>
      <c r="U7">
        <f>発電電力量!U7</f>
        <v>0.16317380606700663</v>
      </c>
      <c r="V7">
        <f>発電電力量!V7</f>
        <v>0.20396725758375819</v>
      </c>
      <c r="W7">
        <f>発電電力量!W7</f>
        <v>0</v>
      </c>
      <c r="X7">
        <f>発電電力量!X7</f>
        <v>0.32634761213401314</v>
      </c>
      <c r="Y7">
        <f>発電電力量!Y7</f>
        <v>0</v>
      </c>
      <c r="Z7">
        <f>発電電力量!Z7</f>
        <v>4.0793451516751629E-2</v>
      </c>
      <c r="AA7">
        <f>発電電力量!AA7</f>
        <v>0.32634761213401314</v>
      </c>
      <c r="AB7">
        <f>最終エネルギー消費!H27</f>
        <v>1.7300610854783565</v>
      </c>
      <c r="AC7">
        <f>最終エネルギー消費!I27</f>
        <v>4.5829535404830768</v>
      </c>
      <c r="AD7">
        <f>最終エネルギー消費!J27</f>
        <v>1.2631483399809271</v>
      </c>
      <c r="AE7">
        <f>最終エネルギー消費!K27</f>
        <v>0.2548546236453767</v>
      </c>
      <c r="AF7">
        <f>最終エネルギー消費!L27</f>
        <v>3.6521083762943514</v>
      </c>
      <c r="AG7">
        <f>最終エネルギー消費!H7</f>
        <v>1.7300610854783565</v>
      </c>
      <c r="AH7">
        <f>最終エネルギー消費!I7</f>
        <v>0.85192221094408571</v>
      </c>
      <c r="AI7">
        <f>最終エネルギー消費!J7</f>
        <v>0.5421323160553273</v>
      </c>
      <c r="AJ7">
        <f>最終エネルギー消費!K7</f>
        <v>0.15489494744437934</v>
      </c>
      <c r="AK7">
        <f>最終エネルギー消費!L7</f>
        <v>1.3940545269994127</v>
      </c>
      <c r="AL7">
        <f>最終エネルギー消費!H12</f>
        <v>0</v>
      </c>
      <c r="AM7">
        <f>最終エネルギー消費!I12</f>
        <v>2.7218399033352489</v>
      </c>
      <c r="AN7">
        <f>最終エネルギー消費!J12</f>
        <v>0</v>
      </c>
      <c r="AO7">
        <f>最終エネルギー消費!K12</f>
        <v>2.8060205189023208E-2</v>
      </c>
      <c r="AP7">
        <f>最終エネルギー消費!L12</f>
        <v>5.6120410378046416E-2</v>
      </c>
      <c r="AQ7">
        <f>最終エネルギー消費!H17</f>
        <v>0</v>
      </c>
      <c r="AR7">
        <f>最終エネルギー消費!I17</f>
        <v>0.57519576809579487</v>
      </c>
      <c r="AS7">
        <f>最終エネルギー消費!J17</f>
        <v>0.38346384539719652</v>
      </c>
      <c r="AT7">
        <f>最終エネルギー消費!K17</f>
        <v>7.189947101197415E-2</v>
      </c>
      <c r="AU7">
        <f>最終エネルギー消費!L17</f>
        <v>1.3660899492275129</v>
      </c>
      <c r="AV7">
        <f>最終エネルギー消費!H22</f>
        <v>0</v>
      </c>
      <c r="AW7">
        <f>最終エネルギー消費!I22</f>
        <v>0.43399565810794716</v>
      </c>
      <c r="AX7">
        <f>最終エネルギー消費!J22</f>
        <v>0.33755217852840336</v>
      </c>
      <c r="AY7">
        <f>最終エネルギー消費!K22</f>
        <v>2.7883794688587406E-18</v>
      </c>
      <c r="AZ7">
        <f>最終エネルギー消費!L22</f>
        <v>0.8358434896893796</v>
      </c>
    </row>
    <row r="8" spans="1:52" x14ac:dyDescent="0.55000000000000004">
      <c r="A8" s="2"/>
    </row>
    <row r="9" spans="1:52" x14ac:dyDescent="0.55000000000000004">
      <c r="A9" s="2"/>
    </row>
    <row r="10" spans="1:52" ht="36" x14ac:dyDescent="0.55000000000000004">
      <c r="A10" s="2" t="s">
        <v>94</v>
      </c>
      <c r="B10" s="2" t="str">
        <f>シナリオ!E1</f>
        <v>ベースライン</v>
      </c>
      <c r="C10" s="2" t="str">
        <f>シナリオ!F1</f>
        <v>シナリオ1</v>
      </c>
      <c r="D10" s="2" t="str">
        <f>シナリオ!H1</f>
        <v>シナリオ2</v>
      </c>
      <c r="G10" s="2">
        <v>2010</v>
      </c>
      <c r="H10" s="2">
        <v>2020</v>
      </c>
      <c r="I10" s="2">
        <v>2050</v>
      </c>
      <c r="J10" s="26" t="str">
        <f>シナリオ!F1&amp;CHAR(10) &amp;"（2050年）"</f>
        <v>シナリオ1
（2050年）</v>
      </c>
      <c r="K10" s="26" t="str">
        <f>シナリオ!H1&amp;CHAR(10) &amp;"（2050年）"</f>
        <v>シナリオ2
（2050年）</v>
      </c>
    </row>
    <row r="11" spans="1:52" x14ac:dyDescent="0.55000000000000004">
      <c r="A11" s="2">
        <v>2010</v>
      </c>
      <c r="B11" s="2">
        <v>1070.7741439646547</v>
      </c>
      <c r="C11" s="2">
        <f>部門別CO2排出量!P43</f>
        <v>1070.7741439646545</v>
      </c>
      <c r="D11" s="2">
        <f>部門別CO2排出量!AD43</f>
        <v>1070.7741439646545</v>
      </c>
      <c r="F11" s="2" t="s">
        <v>2</v>
      </c>
      <c r="G11">
        <f>CO2排出量!B2</f>
        <v>269.51474216725944</v>
      </c>
      <c r="H11">
        <f>CO2排出量!C2</f>
        <v>209.4235083709562</v>
      </c>
      <c r="I11">
        <v>260.01618074402859</v>
      </c>
      <c r="J11">
        <f>CO2排出量!E2</f>
        <v>260.01618074402859</v>
      </c>
      <c r="K11">
        <f>CO2排出量!F2</f>
        <v>260.01618074402859</v>
      </c>
    </row>
    <row r="12" spans="1:52" x14ac:dyDescent="0.55000000000000004">
      <c r="A12" s="2">
        <v>2020</v>
      </c>
      <c r="B12" s="2">
        <v>978.76242648442167</v>
      </c>
      <c r="C12" s="2">
        <f>部門別CO2排出量!P44</f>
        <v>978.76242648442098</v>
      </c>
      <c r="D12" s="2">
        <f>部門別CO2排出量!AD44</f>
        <v>978.76242648442098</v>
      </c>
      <c r="F12" s="2" t="s">
        <v>3</v>
      </c>
      <c r="G12">
        <f>CO2排出量!B3</f>
        <v>249.02275586606845</v>
      </c>
      <c r="H12">
        <f>CO2排出量!C3</f>
        <v>196.15609230500672</v>
      </c>
      <c r="I12">
        <v>171.17582078035531</v>
      </c>
      <c r="J12">
        <f>CO2排出量!E3</f>
        <v>210.67040851814829</v>
      </c>
      <c r="K12">
        <f>CO2排出量!F3</f>
        <v>210.67040851814829</v>
      </c>
    </row>
    <row r="13" spans="1:52" x14ac:dyDescent="0.55000000000000004">
      <c r="A13" s="2">
        <v>2030</v>
      </c>
      <c r="B13" s="2">
        <v>1007.4537582833925</v>
      </c>
      <c r="C13" s="2">
        <f>部門別CO2排出量!P45</f>
        <v>1022.4934872153367</v>
      </c>
      <c r="D13" s="2">
        <f>部門別CO2排出量!AD45</f>
        <v>1022.4934872153367</v>
      </c>
      <c r="F13" s="2" t="s">
        <v>4</v>
      </c>
      <c r="G13">
        <f>CO2排出量!B4</f>
        <v>63.618347666356769</v>
      </c>
      <c r="H13">
        <f>CO2排出量!C4</f>
        <v>52.883709709806709</v>
      </c>
      <c r="I13">
        <v>66.032474177397248</v>
      </c>
      <c r="J13">
        <f>CO2排出量!E4</f>
        <v>66.032474177397248</v>
      </c>
      <c r="K13">
        <f>CO2排出量!F4</f>
        <v>66.032474177397248</v>
      </c>
    </row>
    <row r="14" spans="1:52" x14ac:dyDescent="0.55000000000000004">
      <c r="A14" s="2">
        <v>2040</v>
      </c>
      <c r="B14" s="2">
        <v>1026.3482276252621</v>
      </c>
      <c r="C14" s="2">
        <f>部門別CO2排出量!P46</f>
        <v>1055.0267159154703</v>
      </c>
      <c r="D14" s="2">
        <f>部門別CO2排出量!AD46</f>
        <v>1055.0267159154703</v>
      </c>
      <c r="F14" s="2" t="s">
        <v>5</v>
      </c>
      <c r="G14">
        <f>CO2排出量!B5</f>
        <v>69.588005432578569</v>
      </c>
      <c r="H14">
        <f>CO2排出量!C5</f>
        <v>52.883709709806709</v>
      </c>
      <c r="I14">
        <v>52.527941152998537</v>
      </c>
      <c r="J14">
        <f>CO2排出量!E5</f>
        <v>52.527941152998537</v>
      </c>
      <c r="K14">
        <f>CO2排出量!F5</f>
        <v>52.527941152998537</v>
      </c>
    </row>
    <row r="15" spans="1:52" x14ac:dyDescent="0.55000000000000004">
      <c r="A15" s="2">
        <v>2050</v>
      </c>
      <c r="B15" s="2">
        <v>1048.6084006423907</v>
      </c>
      <c r="C15" s="2">
        <f>部門別CO2排出量!P47</f>
        <v>1089.5333737522215</v>
      </c>
      <c r="D15" s="2">
        <f>部門別CO2排出量!AD47</f>
        <v>1089.5333737522215</v>
      </c>
      <c r="F15" s="2" t="s">
        <v>30</v>
      </c>
      <c r="G15">
        <f>CO2排出量!B6</f>
        <v>476.37955455993358</v>
      </c>
      <c r="H15">
        <f>CO2排出量!C6</f>
        <v>449.00553720294573</v>
      </c>
      <c r="I15">
        <v>495.09542778752109</v>
      </c>
      <c r="J15">
        <f>CO2排出量!E6</f>
        <v>496.52581315955877</v>
      </c>
      <c r="K15">
        <f>CO2排出量!F6</f>
        <v>496.52581315955877</v>
      </c>
    </row>
    <row r="16" spans="1:52" x14ac:dyDescent="0.55000000000000004">
      <c r="A16" s="2"/>
      <c r="B16" s="2"/>
      <c r="C16" s="2"/>
      <c r="D16" s="2"/>
      <c r="F16" s="2" t="s">
        <v>73</v>
      </c>
      <c r="G16">
        <f>CO2排出量!B7</f>
        <v>28.775119328906975</v>
      </c>
      <c r="H16">
        <f>CO2排出量!C7</f>
        <v>25.99212785621209</v>
      </c>
      <c r="I16">
        <v>22.660005374260319</v>
      </c>
      <c r="J16">
        <f>CO2排出量!E7</f>
        <v>22.660005374260319</v>
      </c>
      <c r="K16">
        <f>CO2排出量!F7</f>
        <v>22.660005374260319</v>
      </c>
    </row>
    <row r="17" spans="1:11" x14ac:dyDescent="0.55000000000000004">
      <c r="A17" s="2" t="s">
        <v>95</v>
      </c>
      <c r="B17" s="26" t="s">
        <v>98</v>
      </c>
      <c r="C17" s="2" t="str">
        <f>シナリオ!F1</f>
        <v>シナリオ1</v>
      </c>
      <c r="D17" s="2" t="str">
        <f>シナリオ!H1</f>
        <v>シナリオ2</v>
      </c>
      <c r="F17" s="2" t="s">
        <v>74</v>
      </c>
      <c r="G17">
        <f>CO2排出量!B8</f>
        <v>29.46362437612942</v>
      </c>
      <c r="H17">
        <f>CO2排出量!C8</f>
        <v>31.085649151718691</v>
      </c>
      <c r="I17">
        <v>27.100550625829783</v>
      </c>
      <c r="J17">
        <f>CO2排出量!E8</f>
        <v>27.100550625829783</v>
      </c>
      <c r="K17">
        <f>CO2排出量!F8</f>
        <v>27.100550625829783</v>
      </c>
    </row>
    <row r="18" spans="1:11" x14ac:dyDescent="0.55000000000000004">
      <c r="A18" s="2">
        <v>2010</v>
      </c>
      <c r="B18" s="2">
        <v>10.202671385469241</v>
      </c>
      <c r="C18" s="2">
        <f>SUMPRODUCT(LCOE!$A$2:$M$2,発電電力量!B3:N3)/SUM(発電電力量!B3:N3)</f>
        <v>10.202671385469241</v>
      </c>
      <c r="D18" s="2">
        <f>SUMPRODUCT(LCOE!$A$2:$M$2,発電電力量!O3:AA3)/SUM(発電電力量!O3:AA3)</f>
        <v>10.202671385469241</v>
      </c>
      <c r="F18" s="2" t="s">
        <v>75</v>
      </c>
      <c r="G18">
        <f>CO2排出量!B9</f>
        <v>-46</v>
      </c>
      <c r="H18">
        <f>CO2排出量!C9</f>
        <v>-46</v>
      </c>
      <c r="I18">
        <v>-46</v>
      </c>
      <c r="J18">
        <f>CO2排出量!E9</f>
        <v>-46</v>
      </c>
      <c r="K18">
        <f>CO2排出量!F9</f>
        <v>-46</v>
      </c>
    </row>
    <row r="19" spans="1:11" x14ac:dyDescent="0.55000000000000004">
      <c r="A19" s="2">
        <v>2020</v>
      </c>
      <c r="B19" s="2">
        <v>10.093993459056732</v>
      </c>
      <c r="C19" s="2">
        <f>SUMPRODUCT(LCOE!$A$2:$M$2,発電電力量!B4:N4)/SUM(発電電力量!B4:N4)</f>
        <v>10.093993459056732</v>
      </c>
      <c r="D19" s="2">
        <f>SUMPRODUCT(LCOE!$A$2:$M$2,発電電力量!O4:AA4)/SUM(発電電力量!O4:AA4)</f>
        <v>10.093993459056732</v>
      </c>
    </row>
    <row r="20" spans="1:11" x14ac:dyDescent="0.55000000000000004">
      <c r="A20" s="2">
        <v>2030</v>
      </c>
      <c r="B20" s="2">
        <v>10.10879224798782</v>
      </c>
      <c r="C20" s="2">
        <f>SUMPRODUCT(LCOE!$A$2:$M$2,発電電力量!B5:N5)/SUM(発電電力量!B5:N5)</f>
        <v>10.108792247987818</v>
      </c>
      <c r="D20" s="2">
        <f>SUMPRODUCT(LCOE!$A$2:$M$2,発電電力量!O5:AA5)/SUM(発電電力量!O5:AA5)</f>
        <v>10.108792247987818</v>
      </c>
      <c r="F20" s="2" t="s">
        <v>109</v>
      </c>
      <c r="G20" s="26" t="s">
        <v>98</v>
      </c>
      <c r="H20" s="2" t="str">
        <f>シナリオ!F1</f>
        <v>シナリオ1</v>
      </c>
      <c r="I20" s="2" t="str">
        <f>シナリオ!H1</f>
        <v>シナリオ2</v>
      </c>
    </row>
    <row r="21" spans="1:11" x14ac:dyDescent="0.55000000000000004">
      <c r="A21" s="2">
        <v>2040</v>
      </c>
      <c r="B21" s="2">
        <v>10.123591036918906</v>
      </c>
      <c r="C21" s="2">
        <f>SUMPRODUCT(LCOE!$A$2:$M$2,発電電力量!B6:N6)/SUM(発電電力量!B6:N6)</f>
        <v>10.123591036918908</v>
      </c>
      <c r="D21" s="2">
        <f>SUMPRODUCT(LCOE!$A$2:$M$2,発電電力量!O6:AA6)/SUM(発電電力量!O6:AA6)</f>
        <v>10.123591036918908</v>
      </c>
      <c r="F21" s="2">
        <v>2010</v>
      </c>
      <c r="G21">
        <v>782.38668992371868</v>
      </c>
      <c r="H21">
        <f>GDP・POP!C2*137/10^6</f>
        <v>782.38668992371868</v>
      </c>
      <c r="I21">
        <f>GDP・POP!D2*137/10^6</f>
        <v>782.38668992371868</v>
      </c>
    </row>
    <row r="22" spans="1:11" x14ac:dyDescent="0.55000000000000004">
      <c r="A22" s="2">
        <v>2050</v>
      </c>
      <c r="B22" s="2">
        <v>10.138389825849996</v>
      </c>
      <c r="C22" s="2">
        <f>SUMPRODUCT(LCOE!$A$2:$M$2,発電電力量!B7:N7)/SUM(発電電力量!B7:N7)</f>
        <v>10.138389825849998</v>
      </c>
      <c r="D22" s="2">
        <f>SUMPRODUCT(LCOE!$A$2:$M$2,発電電力量!O7:AA7)/SUM(発電電力量!O7:AA7)</f>
        <v>10.138389825849998</v>
      </c>
      <c r="F22" s="2">
        <v>2020</v>
      </c>
      <c r="G22">
        <v>866.96846537374427</v>
      </c>
      <c r="H22">
        <f>GDP・POP!C12*137/10^6</f>
        <v>866.96846537374427</v>
      </c>
      <c r="I22">
        <f>GDP・POP!D12*137/10^6</f>
        <v>866.96846537374427</v>
      </c>
    </row>
    <row r="23" spans="1:11" x14ac:dyDescent="0.55000000000000004">
      <c r="A23" s="2"/>
      <c r="B23" s="2"/>
      <c r="C23" s="2"/>
      <c r="D23" s="2"/>
      <c r="F23" s="2">
        <v>2030</v>
      </c>
      <c r="G23">
        <v>933.64564358249686</v>
      </c>
      <c r="H23">
        <f>GDP・POP!C22*137/10^6</f>
        <v>933.64564358249686</v>
      </c>
      <c r="I23">
        <f>GDP・POP!D22*137/10^6</f>
        <v>933.64564358249686</v>
      </c>
    </row>
    <row r="24" spans="1:11" x14ac:dyDescent="0.55000000000000004">
      <c r="A24" s="2" t="s">
        <v>96</v>
      </c>
      <c r="B24" s="26" t="s">
        <v>98</v>
      </c>
      <c r="C24" s="2" t="str">
        <f>シナリオ!F1</f>
        <v>シナリオ1</v>
      </c>
      <c r="D24" s="2" t="str">
        <f>シナリオ!H1</f>
        <v>シナリオ2</v>
      </c>
      <c r="F24" s="2">
        <v>2040</v>
      </c>
      <c r="G24">
        <v>1000.3228217912479</v>
      </c>
      <c r="H24">
        <f>GDP・POP!C32*137/10^6</f>
        <v>1000.3228217912479</v>
      </c>
      <c r="I24">
        <f>GDP・POP!D32*137/10^6</f>
        <v>1000.3228217912479</v>
      </c>
    </row>
    <row r="25" spans="1:11" x14ac:dyDescent="0.55000000000000004">
      <c r="A25" s="2">
        <v>2010</v>
      </c>
      <c r="B25" s="2">
        <v>78.415161398242645</v>
      </c>
      <c r="C25" s="2">
        <f>SUM(一次エネルギー供給!B3:G3)/一次エネルギー供給!O3*100</f>
        <v>78.415161398242631</v>
      </c>
      <c r="D25" s="2">
        <f>SUM(一次エネルギー供給!P3:U3)/一次エネルギー供給!AC3*100</f>
        <v>78.415161398242631</v>
      </c>
      <c r="F25" s="2">
        <v>2050</v>
      </c>
      <c r="G25">
        <v>1067.0000000000007</v>
      </c>
      <c r="H25">
        <f>GDP・POP!C42*137/10^6</f>
        <v>1067.0000000000007</v>
      </c>
      <c r="I25">
        <f>GDP・POP!D42*137/10^6</f>
        <v>1067.0000000000007</v>
      </c>
    </row>
    <row r="26" spans="1:11" x14ac:dyDescent="0.55000000000000004">
      <c r="A26" s="2">
        <v>2020</v>
      </c>
      <c r="B26" s="2">
        <v>87.696446220417343</v>
      </c>
      <c r="C26" s="2">
        <f>SUM(一次エネルギー供給!B4:G4)/一次エネルギー供給!O4*100</f>
        <v>87.696446220417343</v>
      </c>
      <c r="D26" s="2">
        <f>SUM(一次エネルギー供給!P4:U4)/一次エネルギー供給!AC4*100</f>
        <v>87.696446220417343</v>
      </c>
    </row>
    <row r="27" spans="1:11" x14ac:dyDescent="0.55000000000000004">
      <c r="A27" s="2">
        <v>2030</v>
      </c>
      <c r="B27" s="2">
        <v>87.679987619523601</v>
      </c>
      <c r="C27" s="2">
        <f>SUM(一次エネルギー供給!B5:G5)/一次エネルギー供給!O5*100</f>
        <v>87.818187725973928</v>
      </c>
      <c r="D27" s="2">
        <f>SUM(一次エネルギー供給!P5:U5)/一次エネルギー供給!AC5*100</f>
        <v>87.818187725973928</v>
      </c>
      <c r="F27" s="2" t="s">
        <v>108</v>
      </c>
      <c r="G27" s="26" t="s">
        <v>98</v>
      </c>
      <c r="H27" s="2" t="str">
        <f>シナリオ!F1</f>
        <v>シナリオ1</v>
      </c>
      <c r="I27" s="2" t="str">
        <f>シナリオ!H2</f>
        <v>(2050年)</v>
      </c>
    </row>
    <row r="28" spans="1:11" x14ac:dyDescent="0.55000000000000004">
      <c r="A28" s="2">
        <v>2040</v>
      </c>
      <c r="B28" s="2">
        <v>87.737934506124816</v>
      </c>
      <c r="C28" s="2">
        <f>SUM(一次エネルギー供給!B6:G6)/一次エネルギー供給!O6*100</f>
        <v>87.991282939933384</v>
      </c>
      <c r="D28" s="2">
        <f>SUM(一次エネルギー供給!P6:U6)/一次エネルギー供給!AC6*100</f>
        <v>87.991282939933384</v>
      </c>
      <c r="F28" s="2">
        <v>2010</v>
      </c>
      <c r="G28">
        <v>127.917537122642</v>
      </c>
      <c r="H28">
        <f>GDP・POP!G2/10^3</f>
        <v>127.917537122642</v>
      </c>
      <c r="I28">
        <f>GDP・POP!H2/10^3</f>
        <v>127.917537122642</v>
      </c>
    </row>
    <row r="29" spans="1:11" ht="19" customHeight="1" x14ac:dyDescent="0.55000000000000004">
      <c r="A29" s="2">
        <v>2050</v>
      </c>
      <c r="B29" s="2">
        <v>87.79416425840239</v>
      </c>
      <c r="C29" s="2">
        <f>SUM(一次エネルギー供給!B7:G7)/一次エネルギー供給!O7*100</f>
        <v>88.141303878119331</v>
      </c>
      <c r="D29" s="2">
        <f>SUM(一次エネルギー供給!P7:U7)/一次エネルギー供給!AC7*100</f>
        <v>88.141303878119331</v>
      </c>
      <c r="F29" s="2">
        <v>2020</v>
      </c>
      <c r="G29">
        <v>126.175348017836</v>
      </c>
      <c r="H29">
        <f>GDP・POP!G12/10^3</f>
        <v>126.175348017836</v>
      </c>
      <c r="I29">
        <f>GDP・POP!H12/10^3</f>
        <v>126.175348017836</v>
      </c>
    </row>
    <row r="30" spans="1:11" x14ac:dyDescent="0.55000000000000004">
      <c r="A30" s="17"/>
      <c r="F30" s="2">
        <v>2030</v>
      </c>
      <c r="G30">
        <v>120.78356534522399</v>
      </c>
      <c r="H30">
        <f>GDP・POP!G22/10^3</f>
        <v>120.78356534522399</v>
      </c>
      <c r="I30">
        <f>GDP・POP!H22/10^3</f>
        <v>120.78356534522399</v>
      </c>
    </row>
    <row r="31" spans="1:11" x14ac:dyDescent="0.55000000000000004">
      <c r="A31" s="26" t="s">
        <v>102</v>
      </c>
      <c r="B31" s="26" t="s">
        <v>98</v>
      </c>
      <c r="C31" s="2" t="str">
        <f>シナリオ!F1</f>
        <v>シナリオ1</v>
      </c>
      <c r="D31" s="2" t="str">
        <f>シナリオ!H1</f>
        <v>シナリオ2</v>
      </c>
      <c r="F31" s="2">
        <v>2040</v>
      </c>
      <c r="G31">
        <v>115.391782672612</v>
      </c>
      <c r="H31">
        <f>GDP・POP!G32/10^3</f>
        <v>115.391782672612</v>
      </c>
      <c r="I31">
        <f>GDP・POP!H32/10^3</f>
        <v>115.391782672612</v>
      </c>
    </row>
    <row r="32" spans="1:11" x14ac:dyDescent="0.55000000000000004">
      <c r="A32" s="2">
        <v>2010</v>
      </c>
      <c r="B32" s="2">
        <v>70.943107201375042</v>
      </c>
      <c r="C32" s="2">
        <f>(SUMPRODUCT(最終エネルギー消費!C18:F18,EPT!B2:E2)+最終エネルギー消費!G18*EPT!F2)/GDP・POP!G2*10^9/10^6</f>
        <v>70.929391695956568</v>
      </c>
      <c r="D32" s="2">
        <f>(SUMPRODUCT(最終エネルギー消費!H18:K18,EPT!B2:E2)+最終エネルギー消費!L18*EPT!F2)/GDP・POP!H2*10^9/10^6</f>
        <v>70.929391695956568</v>
      </c>
      <c r="F32" s="2">
        <v>2050</v>
      </c>
      <c r="G32">
        <v>110</v>
      </c>
      <c r="H32">
        <f>GDP・POP!G42/10^3</f>
        <v>110</v>
      </c>
      <c r="I32">
        <f>GDP・POP!H42/10^3</f>
        <v>110</v>
      </c>
    </row>
    <row r="33" spans="1:4" x14ac:dyDescent="0.55000000000000004">
      <c r="A33" s="2">
        <v>2020</v>
      </c>
      <c r="B33" s="2">
        <v>76.403160940504492</v>
      </c>
      <c r="C33" s="2">
        <f>(SUMPRODUCT(最終エネルギー消費!C19:F19,EPT!$B$3:$E$3)+最終エネルギー消費!G19*EPT!$F$3)/GDP・POP!G12*10^9/10^6</f>
        <v>76.3870734590121</v>
      </c>
      <c r="D33" s="2">
        <f>(SUMPRODUCT(最終エネルギー消費!H19:K19,EPT!$B$3:$E$3)+最終エネルギー消費!L19*EPT!$F$3)/GDP・POP!H12*10^9/10^6</f>
        <v>76.3870734590121</v>
      </c>
    </row>
    <row r="34" spans="1:4" x14ac:dyDescent="0.55000000000000004">
      <c r="A34" s="2">
        <v>2030</v>
      </c>
      <c r="B34" s="2">
        <v>76.486715147663233</v>
      </c>
      <c r="C34" s="2">
        <f>(SUMPRODUCT(最終エネルギー消費!C20:F20,EPT!$B$3:$E$3)+最終エネルギー消費!G20*EPT!$F$3*C20/$C$19)/GDP・POP!G22*10^9/10^6</f>
        <v>76.475990160001643</v>
      </c>
      <c r="D34" s="2">
        <f>(SUMPRODUCT(最終エネルギー消費!H20:K20,EPT!$B$3:$E$3)+最終エネルギー消費!L20*EPT!$F$3*D20/$D$19)/GDP・POP!H22*10^9/10^6</f>
        <v>76.475990160001643</v>
      </c>
    </row>
    <row r="35" spans="1:4" x14ac:dyDescent="0.55000000000000004">
      <c r="A35" s="2">
        <v>2040</v>
      </c>
      <c r="B35" s="2">
        <v>76.570339720997595</v>
      </c>
      <c r="C35" s="2">
        <f>(SUMPRODUCT(最終エネルギー消費!C21:F21,EPT!$B$3:$E$3)+最終エネルギー消費!G21*EPT!$F$3*C21/$C$19)/GDP・POP!G32*10^9/10^6</f>
        <v>76.564977227166807</v>
      </c>
      <c r="D35" s="2">
        <f>(SUMPRODUCT(最終エネルギー消費!H21:K21,EPT!$B$3:$E$3)+最終エネルギー消費!L21*EPT!$F$3*D21/$D$19)/GDP・POP!H32*10^9/10^6</f>
        <v>76.564977227166807</v>
      </c>
    </row>
    <row r="36" spans="1:4" x14ac:dyDescent="0.55000000000000004">
      <c r="A36" s="2">
        <v>2050</v>
      </c>
      <c r="B36" s="2">
        <v>76.654034660507619</v>
      </c>
      <c r="C36" s="2">
        <f>(SUMPRODUCT(最終エネルギー消費!C22:F22,EPT!$B$3:$E$3)+最終エネルギー消費!G22*EPT!$F$3*C22/$C$19)/GDP・POP!G42*10^9/10^6</f>
        <v>76.654034660507619</v>
      </c>
      <c r="D36" s="2">
        <f>(SUMPRODUCT(最終エネルギー消費!H22:K22,EPT!$B$3:$E$3)+最終エネルギー消費!L22*EPT!$F$3*D22/$D$19)/GDP・POP!H42*10^9/10^6</f>
        <v>76.654034660507619</v>
      </c>
    </row>
    <row r="37" spans="1:4" x14ac:dyDescent="0.55000000000000004">
      <c r="A37" s="17"/>
    </row>
    <row r="38" spans="1:4" x14ac:dyDescent="0.55000000000000004">
      <c r="A38" s="17"/>
    </row>
    <row r="39" spans="1:4" ht="37.5" customHeight="1" x14ac:dyDescent="0.55000000000000004">
      <c r="A39" s="17"/>
    </row>
    <row r="40" spans="1:4" x14ac:dyDescent="0.55000000000000004">
      <c r="A40" s="17"/>
    </row>
    <row r="41" spans="1:4" ht="18.75" customHeight="1" x14ac:dyDescent="0.55000000000000004">
      <c r="A41" s="17"/>
    </row>
    <row r="42" spans="1:4" x14ac:dyDescent="0.55000000000000004">
      <c r="A42" s="17"/>
    </row>
    <row r="43" spans="1:4" x14ac:dyDescent="0.55000000000000004">
      <c r="A43" s="17"/>
    </row>
    <row r="44" spans="1:4" ht="37.5" customHeight="1" x14ac:dyDescent="0.55000000000000004">
      <c r="A44" s="17"/>
    </row>
    <row r="45" spans="1:4" x14ac:dyDescent="0.55000000000000004">
      <c r="A45" s="17"/>
    </row>
    <row r="46" spans="1:4" ht="18.75" customHeight="1" x14ac:dyDescent="0.55000000000000004">
      <c r="A46" s="17"/>
    </row>
    <row r="47" spans="1:4" x14ac:dyDescent="0.55000000000000004">
      <c r="A47" s="17"/>
    </row>
    <row r="48" spans="1:4" x14ac:dyDescent="0.55000000000000004">
      <c r="A48" s="17"/>
    </row>
    <row r="49" spans="1:1" ht="37.5" customHeight="1" x14ac:dyDescent="0.55000000000000004">
      <c r="A49" s="17"/>
    </row>
    <row r="50" spans="1:1" x14ac:dyDescent="0.55000000000000004">
      <c r="A50" s="17"/>
    </row>
    <row r="51" spans="1:1" ht="18.75" customHeight="1" x14ac:dyDescent="0.55000000000000004">
      <c r="A51" s="17"/>
    </row>
    <row r="52" spans="1:1" x14ac:dyDescent="0.55000000000000004">
      <c r="A52" s="17"/>
    </row>
    <row r="53" spans="1:1" x14ac:dyDescent="0.55000000000000004">
      <c r="A53" s="17"/>
    </row>
    <row r="56" spans="1:1" ht="18.75" customHeight="1" x14ac:dyDescent="0.55000000000000004"/>
    <row r="61" spans="1:1" ht="18.75" customHeight="1" x14ac:dyDescent="0.55000000000000004"/>
  </sheetData>
  <mergeCells count="7">
    <mergeCell ref="AV1:AZ1"/>
    <mergeCell ref="B1:N1"/>
    <mergeCell ref="O1:AA1"/>
    <mergeCell ref="AB1:AF1"/>
    <mergeCell ref="AG1:AK1"/>
    <mergeCell ref="AL1:AP1"/>
    <mergeCell ref="AQ1:AU1"/>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B19A5-7503-4513-BF71-2D7E23416D9A}">
  <dimension ref="A1"/>
  <sheetViews>
    <sheetView zoomScale="85" zoomScaleNormal="85" workbookViewId="0">
      <selection activeCell="O104" sqref="O104"/>
    </sheetView>
  </sheetViews>
  <sheetFormatPr defaultRowHeight="18" x14ac:dyDescent="0.55000000000000004"/>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BDC0A-B774-4127-9811-6E05EDCA9F07}">
  <dimension ref="A1:AD47"/>
  <sheetViews>
    <sheetView topLeftCell="F1" workbookViewId="0">
      <selection activeCell="Q36" sqref="Q36"/>
    </sheetView>
  </sheetViews>
  <sheetFormatPr defaultRowHeight="18" x14ac:dyDescent="0.55000000000000004"/>
  <sheetData>
    <row r="1" spans="1:30" x14ac:dyDescent="0.55000000000000004">
      <c r="A1" s="10"/>
      <c r="B1" s="4"/>
      <c r="C1" s="177" t="s">
        <v>0</v>
      </c>
      <c r="D1" s="173"/>
      <c r="E1" s="173"/>
      <c r="F1" s="173"/>
      <c r="G1" s="173"/>
      <c r="H1" s="173"/>
      <c r="I1" s="173"/>
      <c r="J1" s="173"/>
      <c r="K1" s="173"/>
      <c r="L1" s="173"/>
      <c r="M1" s="173"/>
      <c r="N1" s="173"/>
      <c r="O1" s="173"/>
      <c r="P1" s="174"/>
      <c r="Q1" s="177" t="s">
        <v>6</v>
      </c>
      <c r="R1" s="173"/>
      <c r="S1" s="173"/>
      <c r="T1" s="173"/>
      <c r="U1" s="173"/>
      <c r="V1" s="173"/>
      <c r="W1" s="173"/>
      <c r="X1" s="173"/>
      <c r="Y1" s="173"/>
      <c r="Z1" s="173"/>
      <c r="AA1" s="173"/>
      <c r="AB1" s="173"/>
      <c r="AC1" s="173"/>
      <c r="AD1" s="174"/>
    </row>
    <row r="2" spans="1:30" x14ac:dyDescent="0.55000000000000004">
      <c r="A2" s="8"/>
      <c r="B2" s="5"/>
      <c r="C2" s="25" t="s">
        <v>12</v>
      </c>
      <c r="D2" s="11" t="s">
        <v>13</v>
      </c>
      <c r="E2" s="11" t="s">
        <v>14</v>
      </c>
      <c r="F2" s="11" t="s">
        <v>15</v>
      </c>
      <c r="G2" s="11" t="s">
        <v>16</v>
      </c>
      <c r="H2" s="11" t="s">
        <v>17</v>
      </c>
      <c r="I2" s="11" t="s">
        <v>18</v>
      </c>
      <c r="J2" s="11" t="s">
        <v>19</v>
      </c>
      <c r="K2" s="11" t="s">
        <v>20</v>
      </c>
      <c r="L2" s="11" t="s">
        <v>21</v>
      </c>
      <c r="M2" s="11" t="s">
        <v>22</v>
      </c>
      <c r="N2" s="11" t="s">
        <v>23</v>
      </c>
      <c r="O2" s="11" t="s">
        <v>24</v>
      </c>
      <c r="P2" s="7" t="s">
        <v>28</v>
      </c>
      <c r="Q2" s="25" t="s">
        <v>12</v>
      </c>
      <c r="R2" s="11" t="s">
        <v>13</v>
      </c>
      <c r="S2" s="11" t="s">
        <v>14</v>
      </c>
      <c r="T2" s="11" t="s">
        <v>15</v>
      </c>
      <c r="U2" s="11" t="s">
        <v>16</v>
      </c>
      <c r="V2" s="11" t="s">
        <v>17</v>
      </c>
      <c r="W2" s="11" t="s">
        <v>18</v>
      </c>
      <c r="X2" s="11" t="s">
        <v>19</v>
      </c>
      <c r="Y2" s="11" t="s">
        <v>20</v>
      </c>
      <c r="Z2" s="11" t="s">
        <v>21</v>
      </c>
      <c r="AA2" s="11" t="s">
        <v>22</v>
      </c>
      <c r="AB2" s="11" t="s">
        <v>23</v>
      </c>
      <c r="AC2" s="11" t="s">
        <v>24</v>
      </c>
      <c r="AD2" s="7" t="s">
        <v>28</v>
      </c>
    </row>
    <row r="3" spans="1:30" x14ac:dyDescent="0.55000000000000004">
      <c r="A3" s="10" t="s">
        <v>2</v>
      </c>
      <c r="B3">
        <v>2010</v>
      </c>
      <c r="C3" s="9">
        <f>最終エネルギー消費!C3*EMF!$A$2</f>
        <v>168.69760916942491</v>
      </c>
      <c r="E3">
        <f>最終エネルギー消費!D3*EMF!$C$2</f>
        <v>75.40279918389281</v>
      </c>
      <c r="G3">
        <f>最終エネルギー消費!E3*EMF!$E$2</f>
        <v>25.414333813941703</v>
      </c>
      <c r="P3" s="3">
        <f t="shared" ref="P3" si="0">SUM(C3:O3)</f>
        <v>269.51474216725944</v>
      </c>
      <c r="Q3" s="9">
        <f>最終エネルギー消費!H3*EMF!$A$2</f>
        <v>168.69760916942491</v>
      </c>
      <c r="S3">
        <f>最終エネルギー消費!I3*EMF!$C$2</f>
        <v>75.40279918389281</v>
      </c>
      <c r="U3">
        <f>最終エネルギー消費!J3*EMF!$E$2</f>
        <v>25.414333813941703</v>
      </c>
      <c r="AD3" s="3">
        <f t="shared" ref="AD3" si="1">SUM(Q3:AC3)</f>
        <v>269.51474216725944</v>
      </c>
    </row>
    <row r="4" spans="1:30" x14ac:dyDescent="0.55000000000000004">
      <c r="A4" s="9"/>
      <c r="B4" s="3">
        <v>2020</v>
      </c>
      <c r="C4">
        <f>最終エネルギー消費!C4*EMF!$A$2</f>
        <v>132.3380610859279</v>
      </c>
      <c r="E4">
        <f>最終エネルギー消費!D4*EMF!$C$2</f>
        <v>53.323639580392673</v>
      </c>
      <c r="G4">
        <f>最終エネルギー消費!E4*EMF!$E$2</f>
        <v>23.761807704635633</v>
      </c>
      <c r="P4" s="3">
        <f t="shared" ref="P4:P27" si="2">SUM(C4:O4)</f>
        <v>209.4235083709562</v>
      </c>
      <c r="Q4" s="9">
        <f>最終エネルギー消費!H4*EMF!$A$2</f>
        <v>132.3380610859279</v>
      </c>
      <c r="S4">
        <f>最終エネルギー消費!I4*EMF!$C$2</f>
        <v>53.323639580392673</v>
      </c>
      <c r="U4">
        <f>最終エネルギー消費!J4*EMF!$E$2</f>
        <v>23.761807704635633</v>
      </c>
      <c r="AD4" s="3">
        <f t="shared" ref="AD4:AD27" si="3">SUM(Q4:AC4)</f>
        <v>209.4235083709562</v>
      </c>
    </row>
    <row r="5" spans="1:30" x14ac:dyDescent="0.55000000000000004">
      <c r="A5" s="9"/>
      <c r="B5" s="3">
        <v>2030</v>
      </c>
      <c r="C5" s="9">
        <f>最終エネルギー消費!C5*EMF!$A$2</f>
        <v>142.74697278879486</v>
      </c>
      <c r="E5">
        <f>最終エネルギー消費!D5*EMF!$C$2</f>
        <v>57.515686928140688</v>
      </c>
      <c r="G5">
        <f>最終エネルギー消費!E5*EMF!$E$2</f>
        <v>25.930363417597039</v>
      </c>
      <c r="P5" s="3">
        <f t="shared" si="2"/>
        <v>226.19302313453261</v>
      </c>
      <c r="Q5" s="9">
        <f>最終エネルギー消費!H5*EMF!$A$2</f>
        <v>142.74697278879486</v>
      </c>
      <c r="S5">
        <f>最終エネルギー消費!I5*EMF!$C$2</f>
        <v>57.515686928140688</v>
      </c>
      <c r="U5">
        <f>最終エネルギー消費!J5*EMF!$E$2</f>
        <v>25.930363417597039</v>
      </c>
      <c r="AD5" s="3">
        <f t="shared" si="3"/>
        <v>226.19302313453261</v>
      </c>
    </row>
    <row r="6" spans="1:30" x14ac:dyDescent="0.55000000000000004">
      <c r="A6" s="9"/>
      <c r="B6" s="3">
        <v>2040</v>
      </c>
      <c r="C6" s="9">
        <f>最終エネルギー消費!C6*EMF!$A$2</f>
        <v>153.18887865556951</v>
      </c>
      <c r="E6">
        <f>最終エネルギー消費!D6*EMF!$C$2</f>
        <v>61.72073344370046</v>
      </c>
      <c r="G6">
        <f>最終エネルギー消費!E6*EMF!$E$2</f>
        <v>28.147635159619739</v>
      </c>
      <c r="P6" s="3">
        <f t="shared" si="2"/>
        <v>243.0572472588897</v>
      </c>
      <c r="Q6" s="9">
        <f>最終エネルギー消費!H6*EMF!$A$2</f>
        <v>153.18887865556951</v>
      </c>
      <c r="S6">
        <f>最終エネルギー消費!I6*EMF!$C$2</f>
        <v>61.72073344370046</v>
      </c>
      <c r="U6">
        <f>最終エネルギー消費!J6*EMF!$E$2</f>
        <v>28.147635159619739</v>
      </c>
      <c r="AD6" s="3">
        <f t="shared" si="3"/>
        <v>243.0572472588897</v>
      </c>
    </row>
    <row r="7" spans="1:30" x14ac:dyDescent="0.55000000000000004">
      <c r="A7" s="9"/>
      <c r="B7" s="3">
        <v>2050</v>
      </c>
      <c r="C7" s="9">
        <f>最終エネルギー消費!C7*EMF!$A$2</f>
        <v>163.6637786862525</v>
      </c>
      <c r="E7">
        <f>最終エネルギー消費!D7*EMF!$C$2</f>
        <v>65.938779127072237</v>
      </c>
      <c r="G7">
        <f>最終エネルギー消費!E7*EMF!$E$2</f>
        <v>30.413622930703863</v>
      </c>
      <c r="P7" s="3">
        <f t="shared" si="2"/>
        <v>260.01618074402859</v>
      </c>
      <c r="Q7" s="9">
        <f>最終エネルギー消費!H7*EMF!$A$2</f>
        <v>163.6637786862525</v>
      </c>
      <c r="S7">
        <f>最終エネルギー消費!I7*EMF!$C$2</f>
        <v>65.938779127072237</v>
      </c>
      <c r="U7">
        <f>最終エネルギー消費!J7*EMF!$E$2</f>
        <v>30.413622930703863</v>
      </c>
      <c r="AD7" s="3">
        <f t="shared" si="3"/>
        <v>260.01618074402859</v>
      </c>
    </row>
    <row r="8" spans="1:30" x14ac:dyDescent="0.55000000000000004">
      <c r="A8" s="9" t="s">
        <v>3</v>
      </c>
      <c r="B8">
        <v>2010</v>
      </c>
      <c r="C8" s="9">
        <f>最終エネルギー消費!C8*EMF!$A$2</f>
        <v>3.9731987932482516E-3</v>
      </c>
      <c r="E8">
        <f>最終エネルギー消費!D8*EMF!$C$2</f>
        <v>248.78310663885517</v>
      </c>
      <c r="G8">
        <f>最終エネルギー消費!E8*EMF!$E$2</f>
        <v>0.23567602841977586</v>
      </c>
      <c r="P8" s="3">
        <f t="shared" ref="P8" si="4">SUM(C8:O8)</f>
        <v>249.02275586606822</v>
      </c>
      <c r="Q8" s="9">
        <f>最終エネルギー消費!H8*EMF!$A$2</f>
        <v>3.9731987932482516E-3</v>
      </c>
      <c r="S8">
        <f>最終エネルギー消費!I8*EMF!$C$2</f>
        <v>248.78310663885517</v>
      </c>
      <c r="U8">
        <f>最終エネルギー消費!J8*EMF!$E$2</f>
        <v>0.23567602841977586</v>
      </c>
      <c r="AD8" s="3">
        <f t="shared" ref="AD8" si="5">SUM(Q8:AC8)</f>
        <v>249.02275586606822</v>
      </c>
    </row>
    <row r="9" spans="1:30" x14ac:dyDescent="0.55000000000000004">
      <c r="A9" s="9"/>
      <c r="B9" s="3">
        <v>2020</v>
      </c>
      <c r="C9" s="9">
        <f>最終エネルギー消費!C9*EMF!$A$2</f>
        <v>3.4056013022136728E-3</v>
      </c>
      <c r="E9">
        <f>最終エネルギー消費!D9*EMF!$C$2</f>
        <v>196.09305238090133</v>
      </c>
      <c r="G9">
        <f>最終エネルギー消費!E9*EMF!$E$2</f>
        <v>5.963432280261962E-2</v>
      </c>
      <c r="P9" s="3">
        <f t="shared" si="2"/>
        <v>196.15609230500615</v>
      </c>
      <c r="Q9" s="9">
        <f>最終エネルギー消費!H9*EMF!$A$2</f>
        <v>3.4056013022136728E-3</v>
      </c>
      <c r="S9">
        <f>最終エネルギー消費!I9*EMF!$C$2</f>
        <v>196.09305238090133</v>
      </c>
      <c r="U9">
        <f>最終エネルギー消費!J9*EMF!$E$2</f>
        <v>5.963432280261962E-2</v>
      </c>
      <c r="AD9" s="3">
        <f t="shared" si="3"/>
        <v>196.15609230500615</v>
      </c>
    </row>
    <row r="10" spans="1:30" x14ac:dyDescent="0.55000000000000004">
      <c r="A10" s="9"/>
      <c r="B10" s="3">
        <v>2030</v>
      </c>
      <c r="C10" s="9">
        <f>最終エネルギー消費!C10*EMF!$A$2</f>
        <v>2.3405323717412196E-3</v>
      </c>
      <c r="E10">
        <f>最終エネルギー消費!D10*EMF!$C$2</f>
        <v>202.23752502088084</v>
      </c>
      <c r="G10">
        <f>最終エネルギー消費!E10*EMF!$E$2</f>
        <v>4.0984264040442003E-2</v>
      </c>
      <c r="P10" s="3">
        <f t="shared" si="2"/>
        <v>202.28084981729302</v>
      </c>
      <c r="Q10" s="9">
        <f>最終エネルギー消費!H10*EMF!$A$2</f>
        <v>2.3405323717412196E-3</v>
      </c>
      <c r="S10">
        <f>最終エネルギー消費!I10*EMF!$C$2</f>
        <v>202.23752502088084</v>
      </c>
      <c r="U10">
        <f>最終エネルギー消費!J10*EMF!$E$2</f>
        <v>4.0984264040442003E-2</v>
      </c>
      <c r="AD10" s="3">
        <f t="shared" si="3"/>
        <v>202.28084981729302</v>
      </c>
    </row>
    <row r="11" spans="1:30" x14ac:dyDescent="0.55000000000000004">
      <c r="A11" s="9"/>
      <c r="B11" s="3">
        <v>2040</v>
      </c>
      <c r="C11" s="9">
        <f>最終エネルギー消費!C11*EMF!$A$2</f>
        <v>1.1978702971402236E-3</v>
      </c>
      <c r="E11">
        <f>最終エネルギー消費!D11*EMF!$C$2</f>
        <v>207.09720010543484</v>
      </c>
      <c r="G11">
        <f>最終エネルギー消費!E11*EMF!$E$2</f>
        <v>2.0975498197307433E-2</v>
      </c>
      <c r="P11" s="3">
        <f t="shared" si="2"/>
        <v>207.1193734739293</v>
      </c>
      <c r="Q11" s="9">
        <f>最終エネルギー消費!H11*EMF!$A$2</f>
        <v>1.1978702971402236E-3</v>
      </c>
      <c r="S11">
        <f>最終エネルギー消費!I11*EMF!$C$2</f>
        <v>207.09720010543484</v>
      </c>
      <c r="U11">
        <f>最終エネルギー消費!J11*EMF!$E$2</f>
        <v>2.0975498197307433E-2</v>
      </c>
      <c r="AD11" s="3">
        <f t="shared" si="3"/>
        <v>207.1193734739293</v>
      </c>
    </row>
    <row r="12" spans="1:30" x14ac:dyDescent="0.55000000000000004">
      <c r="A12" s="9"/>
      <c r="B12" s="3">
        <v>2050</v>
      </c>
      <c r="C12" s="9">
        <f>最終エネルギー消費!C12*EMF!$A$2</f>
        <v>0</v>
      </c>
      <c r="E12">
        <f>最終エネルギー消費!D12*EMF!$C$2</f>
        <v>210.67040851814829</v>
      </c>
      <c r="G12">
        <f>最終エネルギー消費!E12*EMF!$E$2</f>
        <v>0</v>
      </c>
      <c r="P12" s="3">
        <f t="shared" si="2"/>
        <v>210.67040851814829</v>
      </c>
      <c r="Q12" s="9">
        <f>最終エネルギー消費!H12*EMF!$A$2</f>
        <v>0</v>
      </c>
      <c r="S12">
        <f>最終エネルギー消費!I12*EMF!$C$2</f>
        <v>210.67040851814829</v>
      </c>
      <c r="U12">
        <f>最終エネルギー消費!J12*EMF!$E$2</f>
        <v>0</v>
      </c>
      <c r="AD12" s="3">
        <f t="shared" si="3"/>
        <v>210.67040851814829</v>
      </c>
    </row>
    <row r="13" spans="1:30" x14ac:dyDescent="0.55000000000000004">
      <c r="A13" s="9" t="s">
        <v>4</v>
      </c>
      <c r="B13">
        <v>2010</v>
      </c>
      <c r="C13" s="9">
        <f>最終エネルギー消費!C13*EMF!$A$2</f>
        <v>0.96900480888730678</v>
      </c>
      <c r="E13">
        <f>最終エネルギー消費!D13*EMF!$C$2</f>
        <v>42.400280288081049</v>
      </c>
      <c r="G13">
        <f>最終エネルギー消費!E13*EMF!$E$2</f>
        <v>20.249062569388411</v>
      </c>
      <c r="P13" s="3">
        <f t="shared" ref="P13" si="6">SUM(C13:O13)</f>
        <v>63.618347666356769</v>
      </c>
      <c r="Q13" s="9">
        <f>最終エネルギー消費!H13*EMF!$A$2</f>
        <v>0.96900480888730678</v>
      </c>
      <c r="S13">
        <f>最終エネルギー消費!I13*EMF!$C$2</f>
        <v>42.400280288081049</v>
      </c>
      <c r="U13">
        <f>最終エネルギー消費!J13*EMF!$E$2</f>
        <v>20.249062569388411</v>
      </c>
      <c r="AD13" s="3">
        <f t="shared" ref="AD13" si="7">SUM(Q13:AC13)</f>
        <v>63.618347666356769</v>
      </c>
    </row>
    <row r="14" spans="1:30" x14ac:dyDescent="0.55000000000000004">
      <c r="A14" s="9"/>
      <c r="B14" s="3">
        <v>2020</v>
      </c>
      <c r="C14" s="9">
        <f>最終エネルギー消費!C14*EMF!$A$2</f>
        <v>0.49682243506185331</v>
      </c>
      <c r="E14">
        <f>最終エネルギー消費!D14*EMF!$C$2</f>
        <v>35.428605890437012</v>
      </c>
      <c r="G14">
        <f>最終エネルギー消費!E14*EMF!$E$2</f>
        <v>16.958281384307849</v>
      </c>
      <c r="P14" s="3">
        <f t="shared" si="2"/>
        <v>52.883709709806709</v>
      </c>
      <c r="Q14" s="9">
        <f>最終エネルギー消費!H14*EMF!$A$2</f>
        <v>0.49682243506185331</v>
      </c>
      <c r="S14">
        <f>最終エネルギー消費!I14*EMF!$C$2</f>
        <v>35.428605890437012</v>
      </c>
      <c r="U14">
        <f>最終エネルギー消費!J14*EMF!$E$2</f>
        <v>16.958281384307849</v>
      </c>
      <c r="AD14" s="3">
        <f t="shared" si="3"/>
        <v>52.883709709806709</v>
      </c>
    </row>
    <row r="15" spans="1:30" x14ac:dyDescent="0.55000000000000004">
      <c r="A15" s="9"/>
      <c r="B15" s="3">
        <v>2030</v>
      </c>
      <c r="C15" s="9">
        <f>最終エネルギー消費!C15*EMF!$A$2</f>
        <v>0.36543633234410039</v>
      </c>
      <c r="E15">
        <f>最終エネルギー消費!D15*EMF!$C$2</f>
        <v>39.360646279934372</v>
      </c>
      <c r="G15">
        <f>最終エネルギー消費!E15*EMF!$E$2</f>
        <v>18.900827857719033</v>
      </c>
      <c r="P15" s="3">
        <f t="shared" si="2"/>
        <v>58.626910469997512</v>
      </c>
      <c r="Q15" s="9">
        <f>最終エネルギー消費!H15*EMF!$A$2</f>
        <v>0.36543633234410039</v>
      </c>
      <c r="S15">
        <f>最終エネルギー消費!I15*EMF!$C$2</f>
        <v>39.360646279934372</v>
      </c>
      <c r="U15">
        <f>最終エネルギー消費!J15*EMF!$E$2</f>
        <v>18.900827857719033</v>
      </c>
      <c r="AD15" s="3">
        <f t="shared" si="3"/>
        <v>58.626910469997512</v>
      </c>
    </row>
    <row r="16" spans="1:30" x14ac:dyDescent="0.55000000000000004">
      <c r="A16" s="9"/>
      <c r="B16" s="3">
        <v>2040</v>
      </c>
      <c r="C16" s="9">
        <f>最終エネルギー消費!C16*EMF!$A$2</f>
        <v>0.19192048215972649</v>
      </c>
      <c r="E16">
        <f>最終エネルギー消費!D16*EMF!$C$2</f>
        <v>41.628189646365335</v>
      </c>
      <c r="G16">
        <f>最終エネルギー消費!E16*EMF!$E$2</f>
        <v>20.05273227069657</v>
      </c>
      <c r="P16" s="3">
        <f t="shared" si="2"/>
        <v>61.872842399221625</v>
      </c>
      <c r="Q16" s="9">
        <f>最終エネルギー消費!H16*EMF!$A$2</f>
        <v>0.19192048215972649</v>
      </c>
      <c r="S16">
        <f>最終エネルギー消費!I16*EMF!$C$2</f>
        <v>41.628189646365335</v>
      </c>
      <c r="U16">
        <f>最終エネルギー消費!J16*EMF!$E$2</f>
        <v>20.05273227069657</v>
      </c>
      <c r="AD16" s="3">
        <f t="shared" si="3"/>
        <v>61.872842399221625</v>
      </c>
    </row>
    <row r="17" spans="1:30" x14ac:dyDescent="0.55000000000000004">
      <c r="A17" s="9"/>
      <c r="B17" s="3">
        <v>2050</v>
      </c>
      <c r="C17" s="9">
        <f>最終エネルギー消費!C17*EMF!$A$2</f>
        <v>0</v>
      </c>
      <c r="E17">
        <f>最終エネルギー消費!D17*EMF!$C$2</f>
        <v>44.520152450614525</v>
      </c>
      <c r="G17">
        <f>最終エネルギー消費!E17*EMF!$E$2</f>
        <v>21.512321726782726</v>
      </c>
      <c r="P17" s="3">
        <f t="shared" si="2"/>
        <v>66.032474177397248</v>
      </c>
      <c r="Q17" s="9">
        <f>最終エネルギー消費!H17*EMF!$A$2</f>
        <v>0</v>
      </c>
      <c r="S17">
        <f>最終エネルギー消費!I17*EMF!$C$2</f>
        <v>44.520152450614525</v>
      </c>
      <c r="U17">
        <f>最終エネルギー消費!J17*EMF!$E$2</f>
        <v>21.512321726782726</v>
      </c>
      <c r="AD17" s="3">
        <f t="shared" si="3"/>
        <v>66.032474177397248</v>
      </c>
    </row>
    <row r="18" spans="1:30" x14ac:dyDescent="0.55000000000000004">
      <c r="A18" s="9" t="s">
        <v>5</v>
      </c>
      <c r="B18">
        <v>2010</v>
      </c>
      <c r="C18" s="9"/>
      <c r="P18" s="3"/>
      <c r="Q18" s="9"/>
      <c r="AD18" s="3"/>
    </row>
    <row r="19" spans="1:30" x14ac:dyDescent="0.55000000000000004">
      <c r="A19" s="9"/>
      <c r="B19" s="3">
        <v>2020</v>
      </c>
      <c r="C19" s="9">
        <f>最終エネルギー消費!C19*EMF!$A$2</f>
        <v>0</v>
      </c>
      <c r="E19">
        <f>最終エネルギー消費!D19*EMF!$C$2</f>
        <v>38.223923354952127</v>
      </c>
      <c r="G19">
        <f>最終エネルギー消費!E19*EMF!$E$2</f>
        <v>21.991878532823371</v>
      </c>
      <c r="P19" s="3">
        <f t="shared" si="2"/>
        <v>60.215801887775498</v>
      </c>
      <c r="Q19" s="9">
        <f>最終エネルギー消費!H19*EMF!$A$2</f>
        <v>0</v>
      </c>
      <c r="S19">
        <f>最終エネルギー消費!I19*EMF!$C$2</f>
        <v>38.223923354952127</v>
      </c>
      <c r="U19">
        <f>最終エネルギー消費!J19*EMF!$E$2</f>
        <v>21.991878532823371</v>
      </c>
      <c r="AD19" s="3">
        <f t="shared" si="3"/>
        <v>60.215801887775498</v>
      </c>
    </row>
    <row r="20" spans="1:30" x14ac:dyDescent="0.55000000000000004">
      <c r="A20" s="9"/>
      <c r="B20" s="3">
        <v>2030</v>
      </c>
      <c r="C20" s="9">
        <f>最終エネルギー消費!C20*EMF!$A$2</f>
        <v>0</v>
      </c>
      <c r="E20">
        <f>最終エネルギー消費!D20*EMF!$C$2</f>
        <v>36.68844631173279</v>
      </c>
      <c r="G20">
        <f>最終エネルギー消費!E20*EMF!$E$2</f>
        <v>20.965769469011214</v>
      </c>
      <c r="P20" s="3">
        <f t="shared" si="2"/>
        <v>57.654215780744003</v>
      </c>
      <c r="Q20" s="9">
        <f>最終エネルギー消費!H20*EMF!$A$2</f>
        <v>0</v>
      </c>
      <c r="S20">
        <f>最終エネルギー消費!I20*EMF!$C$2</f>
        <v>36.68844631173279</v>
      </c>
      <c r="U20">
        <f>最終エネルギー消費!J20*EMF!$E$2</f>
        <v>20.965769469011214</v>
      </c>
      <c r="AD20" s="3">
        <f t="shared" si="3"/>
        <v>57.654215780744003</v>
      </c>
    </row>
    <row r="21" spans="1:30" x14ac:dyDescent="0.55000000000000004">
      <c r="A21" s="9"/>
      <c r="B21" s="3">
        <v>2040</v>
      </c>
      <c r="C21" s="9">
        <f>最終エネルギー消費!C21*EMF!$A$2</f>
        <v>0</v>
      </c>
      <c r="E21">
        <f>最終エネルギー消費!D21*EMF!$C$2</f>
        <v>35.144226505933794</v>
      </c>
      <c r="G21">
        <f>最終エネルギー消費!E21*EMF!$E$2</f>
        <v>19.947369029884566</v>
      </c>
      <c r="P21" s="3">
        <f t="shared" si="2"/>
        <v>55.091595535818357</v>
      </c>
      <c r="Q21" s="9">
        <f>最終エネルギー消費!H21*EMF!$A$2</f>
        <v>0</v>
      </c>
      <c r="S21">
        <f>最終エネルギー消費!I21*EMF!$C$2</f>
        <v>35.144226505933794</v>
      </c>
      <c r="U21">
        <f>最終エネルギー消費!J21*EMF!$E$2</f>
        <v>19.947369029884566</v>
      </c>
      <c r="AD21" s="3">
        <f t="shared" si="3"/>
        <v>55.091595535818357</v>
      </c>
    </row>
    <row r="22" spans="1:30" x14ac:dyDescent="0.55000000000000004">
      <c r="A22" s="9"/>
      <c r="B22" s="3">
        <v>2050</v>
      </c>
      <c r="C22" s="9">
        <f>最終エネルギー消費!C22*EMF!$A$2</f>
        <v>0</v>
      </c>
      <c r="E22">
        <f>最終エネルギー消費!D22*EMF!$C$2</f>
        <v>33.591263937555112</v>
      </c>
      <c r="G22">
        <f>最終エネルギー消費!E22*EMF!$E$2</f>
        <v>18.936677215443428</v>
      </c>
      <c r="P22" s="3">
        <f t="shared" si="2"/>
        <v>52.527941152998537</v>
      </c>
      <c r="Q22" s="9">
        <f>最終エネルギー消費!H22*EMF!$A$2</f>
        <v>0</v>
      </c>
      <c r="S22">
        <f>最終エネルギー消費!I22*EMF!$C$2</f>
        <v>33.591263937555112</v>
      </c>
      <c r="U22">
        <f>最終エネルギー消費!J22*EMF!$E$2</f>
        <v>18.936677215443428</v>
      </c>
      <c r="AD22" s="3">
        <f t="shared" si="3"/>
        <v>52.527941152998537</v>
      </c>
    </row>
    <row r="23" spans="1:30" x14ac:dyDescent="0.55000000000000004">
      <c r="A23" s="9" t="s">
        <v>30</v>
      </c>
      <c r="B23">
        <v>2010</v>
      </c>
      <c r="C23" s="9">
        <f>発電電力量!B3/eELE!B$12*EMF!A$2</f>
        <v>267.5179159898201</v>
      </c>
      <c r="D23">
        <f>発電電力量!C3/eELE!C$12*EMF!B$2</f>
        <v>0</v>
      </c>
      <c r="E23">
        <f>発電電力量!D3/eELE!D$12*EMF!C$2</f>
        <v>77.844129870141998</v>
      </c>
      <c r="F23">
        <f>発電電力量!E3/eELE!E$12*EMF!D$2</f>
        <v>0</v>
      </c>
      <c r="G23">
        <f>発電電力量!F3/eELE!F$12*EMF!E$2</f>
        <v>131.01750869997144</v>
      </c>
      <c r="H23">
        <f>発電電力量!G3/eELE!G$12*EMF!F$2</f>
        <v>0</v>
      </c>
      <c r="I23">
        <f>発電電力量!H3/eELE!H$12*EMF!G$2</f>
        <v>0</v>
      </c>
      <c r="J23">
        <f>発電電力量!I3/eELE!I$12*EMF!H$2</f>
        <v>0</v>
      </c>
      <c r="K23">
        <f>発電電力量!J3/eELE!J$12*EMF!I$2</f>
        <v>0</v>
      </c>
      <c r="L23">
        <f>発電電力量!K3/eELE!K$12*EMF!J$2</f>
        <v>0</v>
      </c>
      <c r="M23">
        <f>発電電力量!L3/eELE!L$12*EMF!K$2</f>
        <v>0</v>
      </c>
      <c r="N23">
        <f>発電電力量!M3/eELE!M$12*EMF!L$2</f>
        <v>0</v>
      </c>
      <c r="O23">
        <f>発電電力量!N3/eELE!N$12*EMF!M$2</f>
        <v>0</v>
      </c>
      <c r="P23" s="3">
        <f t="shared" ref="P23" si="8">SUM(C23:O23)</f>
        <v>476.37955455993358</v>
      </c>
      <c r="Q23" s="9">
        <f>発電電力量!O3/eELE!B$12*EMF!A$2</f>
        <v>267.5179159898201</v>
      </c>
      <c r="R23">
        <f>発電電力量!P3/eELE!C$12*EMF!B$2</f>
        <v>0</v>
      </c>
      <c r="S23">
        <f>発電電力量!Q3/eELE!D$12*EMF!C$2</f>
        <v>77.844129870141998</v>
      </c>
      <c r="T23">
        <f>発電電力量!R3/eELE!E$12*EMF!D$2</f>
        <v>0</v>
      </c>
      <c r="U23">
        <f>発電電力量!S3/eELE!F$12*EMF!E$2</f>
        <v>131.01750869997144</v>
      </c>
      <c r="V23">
        <f>発電電力量!T3/eELE!G$12*EMF!F$2</f>
        <v>0</v>
      </c>
      <c r="W23">
        <f>発電電力量!U3/eELE!H$12*EMF!G$2</f>
        <v>0</v>
      </c>
      <c r="X23">
        <f>発電電力量!V3/eELE!I$12*EMF!H$2</f>
        <v>0</v>
      </c>
      <c r="Y23">
        <f>発電電力量!W3/eELE!J$12*EMF!I$2</f>
        <v>0</v>
      </c>
      <c r="Z23">
        <f>発電電力量!X3/eELE!K$12*EMF!J$2</f>
        <v>0</v>
      </c>
      <c r="AA23">
        <f>発電電力量!Y3/eELE!L$12*EMF!K$2</f>
        <v>0</v>
      </c>
      <c r="AB23">
        <f>発電電力量!Z3/eELE!M$12*EMF!L$2</f>
        <v>0</v>
      </c>
      <c r="AC23">
        <f>発電電力量!AA3/eELE!N$12*EMF!M$2</f>
        <v>0</v>
      </c>
      <c r="AD23" s="3">
        <f t="shared" ref="AD23" si="9">SUM(Q23:AC23)</f>
        <v>476.37955455993358</v>
      </c>
    </row>
    <row r="24" spans="1:30" x14ac:dyDescent="0.55000000000000004">
      <c r="A24" s="9"/>
      <c r="B24" s="3">
        <v>2020</v>
      </c>
      <c r="C24" s="9">
        <f>発電電力量!B4/eELE!B$12*EMF!A$2</f>
        <v>264.44944548536438</v>
      </c>
      <c r="D24">
        <f>発電電力量!C4/eELE!C$12*EMF!B$2</f>
        <v>0</v>
      </c>
      <c r="E24">
        <f>発電電力量!D4/eELE!D$12*EMF!C$2</f>
        <v>27.564130382266114</v>
      </c>
      <c r="F24">
        <f>発電電力量!E4/eELE!E$12*EMF!D$2</f>
        <v>0</v>
      </c>
      <c r="G24">
        <f>発電電力量!F4/eELE!F$12*EMF!E$2</f>
        <v>156.99196133531524</v>
      </c>
      <c r="H24">
        <f>発電電力量!G4/eELE!G$12*EMF!F$2</f>
        <v>0</v>
      </c>
      <c r="I24">
        <f>発電電力量!H4/eELE!H$12*EMF!G$2</f>
        <v>0</v>
      </c>
      <c r="J24">
        <f>発電電力量!I4/eELE!I$12*EMF!H$2</f>
        <v>0</v>
      </c>
      <c r="K24">
        <f>発電電力量!J4/eELE!J$12*EMF!I$2</f>
        <v>0</v>
      </c>
      <c r="L24">
        <f>発電電力量!K4/eELE!K$12*EMF!J$2</f>
        <v>0</v>
      </c>
      <c r="M24">
        <f>発電電力量!L4/eELE!L$12*EMF!K$2</f>
        <v>0</v>
      </c>
      <c r="N24">
        <f>発電電力量!M4/eELE!M$12*EMF!L$2</f>
        <v>0</v>
      </c>
      <c r="O24">
        <f>発電電力量!N4/eELE!N$12*EMF!M$2</f>
        <v>0</v>
      </c>
      <c r="P24" s="3">
        <f t="shared" si="2"/>
        <v>449.00553720294573</v>
      </c>
      <c r="Q24" s="9">
        <f>発電電力量!O4/eELE!B$12*EMF!A$2</f>
        <v>264.44944548536438</v>
      </c>
      <c r="R24">
        <f>発電電力量!P4/eELE!C$12*EMF!B$2</f>
        <v>0</v>
      </c>
      <c r="S24">
        <f>発電電力量!Q4/eELE!D$12*EMF!C$2</f>
        <v>27.564130382266114</v>
      </c>
      <c r="T24">
        <f>発電電力量!R4/eELE!E$12*EMF!D$2</f>
        <v>0</v>
      </c>
      <c r="U24">
        <f>発電電力量!S4/eELE!F$12*EMF!E$2</f>
        <v>156.99196133531524</v>
      </c>
      <c r="V24">
        <f>発電電力量!T4/eELE!G$12*EMF!F$2</f>
        <v>0</v>
      </c>
      <c r="W24">
        <f>発電電力量!U4/eELE!H$12*EMF!G$2</f>
        <v>0</v>
      </c>
      <c r="X24">
        <f>発電電力量!V4/eELE!I$12*EMF!H$2</f>
        <v>0</v>
      </c>
      <c r="Y24">
        <f>発電電力量!W4/eELE!J$12*EMF!I$2</f>
        <v>0</v>
      </c>
      <c r="Z24">
        <f>発電電力量!X4/eELE!K$12*EMF!J$2</f>
        <v>0</v>
      </c>
      <c r="AA24">
        <f>発電電力量!Y4/eELE!L$12*EMF!K$2</f>
        <v>0</v>
      </c>
      <c r="AB24">
        <f>発電電力量!Z4/eELE!M$12*EMF!L$2</f>
        <v>0</v>
      </c>
      <c r="AC24">
        <f>発電電力量!AA4/eELE!N$12*EMF!M$2</f>
        <v>0</v>
      </c>
      <c r="AD24" s="3">
        <f t="shared" si="3"/>
        <v>449.00553720294573</v>
      </c>
    </row>
    <row r="25" spans="1:30" x14ac:dyDescent="0.55000000000000004">
      <c r="A25" s="9"/>
      <c r="B25" s="3">
        <v>2030</v>
      </c>
      <c r="C25" s="9">
        <f>発電電力量!B5/eELE!B$12*EMF!A$2</f>
        <v>276.07931782378307</v>
      </c>
      <c r="D25">
        <f>発電電力量!C5/eELE!C$12*EMF!B$2</f>
        <v>0</v>
      </c>
      <c r="E25">
        <f>発電電力量!D5/eELE!D$12*EMF!C$2</f>
        <v>28.241156238812895</v>
      </c>
      <c r="F25">
        <f>発電電力量!E5/eELE!E$12*EMF!D$2</f>
        <v>0</v>
      </c>
      <c r="G25">
        <f>発電電力量!F5/eELE!F$12*EMF!E$2</f>
        <v>164.77931061152287</v>
      </c>
      <c r="H25">
        <f>発電電力量!G5/eELE!G$12*EMF!F$2</f>
        <v>0</v>
      </c>
      <c r="I25">
        <f>発電電力量!H5/eELE!H$12*EMF!G$2</f>
        <v>0</v>
      </c>
      <c r="J25">
        <f>発電電力量!I5/eELE!I$12*EMF!H$2</f>
        <v>0</v>
      </c>
      <c r="K25">
        <f>発電電力量!J5/eELE!J$12*EMF!I$2</f>
        <v>0</v>
      </c>
      <c r="L25">
        <f>発電電力量!K5/eELE!K$12*EMF!J$2</f>
        <v>0</v>
      </c>
      <c r="M25">
        <f>発電電力量!L5/eELE!L$12*EMF!K$2</f>
        <v>0</v>
      </c>
      <c r="N25">
        <f>発電電力量!M5/eELE!M$12*EMF!L$2</f>
        <v>0</v>
      </c>
      <c r="O25">
        <f>発電電力量!N5/eELE!N$12*EMF!M$2</f>
        <v>0</v>
      </c>
      <c r="P25" s="3">
        <f t="shared" si="2"/>
        <v>469.09978467411884</v>
      </c>
      <c r="Q25" s="9">
        <f>発電電力量!O5/eELE!B$12*EMF!A$2</f>
        <v>276.07931782378307</v>
      </c>
      <c r="R25">
        <f>発電電力量!P5/eELE!C$12*EMF!B$2</f>
        <v>0</v>
      </c>
      <c r="S25">
        <f>発電電力量!Q5/eELE!D$12*EMF!C$2</f>
        <v>28.241156238812895</v>
      </c>
      <c r="T25">
        <f>発電電力量!R5/eELE!E$12*EMF!D$2</f>
        <v>0</v>
      </c>
      <c r="U25">
        <f>発電電力量!S5/eELE!F$12*EMF!E$2</f>
        <v>164.77931061152287</v>
      </c>
      <c r="V25">
        <f>発電電力量!T5/eELE!G$12*EMF!F$2</f>
        <v>0</v>
      </c>
      <c r="W25">
        <f>発電電力量!U5/eELE!H$12*EMF!G$2</f>
        <v>0</v>
      </c>
      <c r="X25">
        <f>発電電力量!V5/eELE!I$12*EMF!H$2</f>
        <v>0</v>
      </c>
      <c r="Y25">
        <f>発電電力量!W5/eELE!J$12*EMF!I$2</f>
        <v>0</v>
      </c>
      <c r="Z25">
        <f>発電電力量!X5/eELE!K$12*EMF!J$2</f>
        <v>0</v>
      </c>
      <c r="AA25">
        <f>発電電力量!Y5/eELE!L$12*EMF!K$2</f>
        <v>0</v>
      </c>
      <c r="AB25">
        <f>発電電力量!Z5/eELE!M$12*EMF!L$2</f>
        <v>0</v>
      </c>
      <c r="AC25">
        <f>発電電力量!AA5/eELE!N$12*EMF!M$2</f>
        <v>0</v>
      </c>
      <c r="AD25" s="3">
        <f t="shared" si="3"/>
        <v>469.09978467411884</v>
      </c>
    </row>
    <row r="26" spans="1:30" x14ac:dyDescent="0.55000000000000004">
      <c r="A26" s="9"/>
      <c r="B26" s="3">
        <v>2040</v>
      </c>
      <c r="C26" s="9">
        <f>発電電力量!B6/eELE!B$12*EMF!A$2</f>
        <v>283.27499396012308</v>
      </c>
      <c r="D26">
        <f>発電電力量!C6/eELE!C$12*EMF!B$2</f>
        <v>0</v>
      </c>
      <c r="E26">
        <f>発電電力量!D6/eELE!D$12*EMF!C$2</f>
        <v>28.424066530726304</v>
      </c>
      <c r="F26">
        <f>発電電力量!E6/eELE!E$12*EMF!D$2</f>
        <v>0</v>
      </c>
      <c r="G26">
        <f>発電電力量!F6/eELE!F$12*EMF!E$2</f>
        <v>169.98696708739166</v>
      </c>
      <c r="H26">
        <f>発電電力量!G6/eELE!G$12*EMF!F$2</f>
        <v>0</v>
      </c>
      <c r="I26">
        <f>発電電力量!H6/eELE!H$12*EMF!G$2</f>
        <v>0</v>
      </c>
      <c r="J26">
        <f>発電電力量!I6/eELE!I$12*EMF!H$2</f>
        <v>0</v>
      </c>
      <c r="K26">
        <f>発電電力量!J6/eELE!J$12*EMF!I$2</f>
        <v>0</v>
      </c>
      <c r="L26">
        <f>発電電力量!K6/eELE!K$12*EMF!J$2</f>
        <v>0</v>
      </c>
      <c r="M26">
        <f>発電電力量!L6/eELE!L$12*EMF!K$2</f>
        <v>0</v>
      </c>
      <c r="N26">
        <f>発電電力量!M6/eELE!M$12*EMF!L$2</f>
        <v>0</v>
      </c>
      <c r="O26">
        <f>発電電力量!N6/eELE!N$12*EMF!M$2</f>
        <v>0</v>
      </c>
      <c r="P26" s="3">
        <f t="shared" si="2"/>
        <v>481.68602757824101</v>
      </c>
      <c r="Q26" s="9">
        <f>発電電力量!O6/eELE!B$12*EMF!A$2</f>
        <v>283.27499396012308</v>
      </c>
      <c r="R26">
        <f>発電電力量!P6/eELE!C$12*EMF!B$2</f>
        <v>0</v>
      </c>
      <c r="S26">
        <f>発電電力量!Q6/eELE!D$12*EMF!C$2</f>
        <v>28.424066530726304</v>
      </c>
      <c r="T26">
        <f>発電電力量!R6/eELE!E$12*EMF!D$2</f>
        <v>0</v>
      </c>
      <c r="U26">
        <f>発電電力量!S6/eELE!F$12*EMF!E$2</f>
        <v>169.98696708739166</v>
      </c>
      <c r="V26">
        <f>発電電力量!T6/eELE!G$12*EMF!F$2</f>
        <v>0</v>
      </c>
      <c r="W26">
        <f>発電電力量!U6/eELE!H$12*EMF!G$2</f>
        <v>0</v>
      </c>
      <c r="X26">
        <f>発電電力量!V6/eELE!I$12*EMF!H$2</f>
        <v>0</v>
      </c>
      <c r="Y26">
        <f>発電電力量!W6/eELE!J$12*EMF!I$2</f>
        <v>0</v>
      </c>
      <c r="Z26">
        <f>発電電力量!X6/eELE!K$12*EMF!J$2</f>
        <v>0</v>
      </c>
      <c r="AA26">
        <f>発電電力量!Y6/eELE!L$12*EMF!K$2</f>
        <v>0</v>
      </c>
      <c r="AB26">
        <f>発電電力量!Z6/eELE!M$12*EMF!L$2</f>
        <v>0</v>
      </c>
      <c r="AC26">
        <f>発電電力量!AA6/eELE!N$12*EMF!M$2</f>
        <v>0</v>
      </c>
      <c r="AD26" s="3">
        <f t="shared" si="3"/>
        <v>481.68602757824101</v>
      </c>
    </row>
    <row r="27" spans="1:30" x14ac:dyDescent="0.55000000000000004">
      <c r="A27" s="9"/>
      <c r="B27" s="3">
        <v>2050</v>
      </c>
      <c r="C27" s="9">
        <f>発電電力量!B7/eELE!B$12*EMF!A$2</f>
        <v>291.78262419030705</v>
      </c>
      <c r="D27">
        <f>発電電力量!C7/eELE!C$12*EMF!B$2</f>
        <v>0</v>
      </c>
      <c r="E27">
        <f>発電電力量!D7/eELE!D$12*EMF!C$2</f>
        <v>28.703755885423433</v>
      </c>
      <c r="F27">
        <f>発電電力量!E7/eELE!E$12*EMF!D$2</f>
        <v>0</v>
      </c>
      <c r="G27">
        <f>発電電力量!F7/eELE!F$12*EMF!E$2</f>
        <v>176.03943308382827</v>
      </c>
      <c r="H27">
        <f>発電電力量!G7/eELE!G$12*EMF!F$2</f>
        <v>0</v>
      </c>
      <c r="I27">
        <f>発電電力量!H7/eELE!H$12*EMF!G$2</f>
        <v>0</v>
      </c>
      <c r="J27">
        <f>発電電力量!I7/eELE!I$12*EMF!H$2</f>
        <v>0</v>
      </c>
      <c r="K27">
        <f>発電電力量!J7/eELE!J$12*EMF!I$2</f>
        <v>0</v>
      </c>
      <c r="L27">
        <f>発電電力量!K7/eELE!K$12*EMF!J$2</f>
        <v>0</v>
      </c>
      <c r="M27">
        <f>発電電力量!L7/eELE!L$12*EMF!K$2</f>
        <v>0</v>
      </c>
      <c r="N27">
        <f>発電電力量!M7/eELE!M$12*EMF!L$2</f>
        <v>0</v>
      </c>
      <c r="O27">
        <f>発電電力量!N7/eELE!N$12*EMF!M$2</f>
        <v>0</v>
      </c>
      <c r="P27" s="3">
        <f t="shared" si="2"/>
        <v>496.52581315955877</v>
      </c>
      <c r="Q27" s="9">
        <f>発電電力量!O7/eELE!B$12*EMF!A$2</f>
        <v>291.78262419030705</v>
      </c>
      <c r="R27">
        <f>発電電力量!P7/eELE!C$12*EMF!B$2</f>
        <v>0</v>
      </c>
      <c r="S27">
        <f>発電電力量!Q7/eELE!D$12*EMF!C$2</f>
        <v>28.703755885423433</v>
      </c>
      <c r="T27">
        <f>発電電力量!R7/eELE!E$12*EMF!D$2</f>
        <v>0</v>
      </c>
      <c r="U27">
        <f>発電電力量!S7/eELE!F$12*EMF!E$2</f>
        <v>176.03943308382827</v>
      </c>
      <c r="V27">
        <f>発電電力量!T7/eELE!G$12*EMF!F$2</f>
        <v>0</v>
      </c>
      <c r="W27">
        <f>発電電力量!U7/eELE!H$12*EMF!G$2</f>
        <v>0</v>
      </c>
      <c r="X27">
        <f>発電電力量!V7/eELE!I$12*EMF!H$2</f>
        <v>0</v>
      </c>
      <c r="Y27">
        <f>発電電力量!W7/eELE!J$12*EMF!I$2</f>
        <v>0</v>
      </c>
      <c r="Z27">
        <f>発電電力量!X7/eELE!K$12*EMF!J$2</f>
        <v>0</v>
      </c>
      <c r="AA27">
        <f>発電電力量!Y7/eELE!L$12*EMF!K$2</f>
        <v>0</v>
      </c>
      <c r="AB27">
        <f>発電電力量!Z7/eELE!M$12*EMF!L$2</f>
        <v>0</v>
      </c>
      <c r="AC27">
        <f>発電電力量!AA7/eELE!N$12*EMF!M$2</f>
        <v>0</v>
      </c>
      <c r="AD27" s="3">
        <f t="shared" si="3"/>
        <v>496.52581315955877</v>
      </c>
    </row>
    <row r="28" spans="1:30" x14ac:dyDescent="0.55000000000000004">
      <c r="A28" s="9" t="s">
        <v>73</v>
      </c>
      <c r="B28">
        <v>2010</v>
      </c>
      <c r="C28" s="9"/>
      <c r="P28" s="3">
        <f>Emissions!B3</f>
        <v>28.775119328906975</v>
      </c>
      <c r="Q28" s="9"/>
      <c r="AD28" s="3">
        <f>Emissions!C3</f>
        <v>28.775119328906975</v>
      </c>
    </row>
    <row r="29" spans="1:30" x14ac:dyDescent="0.55000000000000004">
      <c r="A29" s="9"/>
      <c r="B29" s="3">
        <v>2020</v>
      </c>
      <c r="C29" s="9"/>
      <c r="P29" s="3">
        <f>Emissions!B13</f>
        <v>25.99212785621209</v>
      </c>
      <c r="Q29" s="9"/>
      <c r="AD29" s="3">
        <f>Emissions!C13</f>
        <v>25.99212785621209</v>
      </c>
    </row>
    <row r="30" spans="1:30" x14ac:dyDescent="0.55000000000000004">
      <c r="A30" s="9"/>
      <c r="B30" s="3">
        <v>2030</v>
      </c>
      <c r="C30" s="9"/>
      <c r="P30" s="3">
        <f>Emissions!B23</f>
        <v>24.881420362228166</v>
      </c>
      <c r="Q30" s="9"/>
      <c r="AD30" s="3">
        <f>Emissions!C23</f>
        <v>24.881420362228166</v>
      </c>
    </row>
    <row r="31" spans="1:30" x14ac:dyDescent="0.55000000000000004">
      <c r="A31" s="9"/>
      <c r="B31" s="3">
        <v>2040</v>
      </c>
      <c r="C31" s="9"/>
      <c r="P31" s="3">
        <f>Emissions!B33</f>
        <v>23.770712868244242</v>
      </c>
      <c r="Q31" s="9"/>
      <c r="AD31" s="3">
        <f>Emissions!C33</f>
        <v>23.770712868244242</v>
      </c>
    </row>
    <row r="32" spans="1:30" x14ac:dyDescent="0.55000000000000004">
      <c r="A32" s="9"/>
      <c r="B32" s="3">
        <v>2050</v>
      </c>
      <c r="C32" s="9"/>
      <c r="P32" s="3">
        <f>Emissions!B43</f>
        <v>22.660005374260319</v>
      </c>
      <c r="Q32" s="9"/>
      <c r="AD32" s="3">
        <f>Emissions!C43</f>
        <v>22.660005374260319</v>
      </c>
    </row>
    <row r="33" spans="1:30" x14ac:dyDescent="0.55000000000000004">
      <c r="A33" s="9" t="s">
        <v>74</v>
      </c>
      <c r="B33">
        <v>2010</v>
      </c>
      <c r="C33" s="9"/>
      <c r="P33" s="3">
        <f>Emissions!D3</f>
        <v>29.46362437612942</v>
      </c>
      <c r="Q33" s="9"/>
      <c r="AD33" s="3">
        <f>Emissions!E3</f>
        <v>29.46362437612942</v>
      </c>
    </row>
    <row r="34" spans="1:30" x14ac:dyDescent="0.55000000000000004">
      <c r="A34" s="9"/>
      <c r="B34" s="3">
        <v>2020</v>
      </c>
      <c r="C34" s="9"/>
      <c r="P34" s="3">
        <f>Emissions!D13</f>
        <v>31.085649151718691</v>
      </c>
      <c r="Q34" s="9"/>
      <c r="AD34" s="3">
        <f>Emissions!E13</f>
        <v>31.085649151718691</v>
      </c>
    </row>
    <row r="35" spans="1:30" x14ac:dyDescent="0.55000000000000004">
      <c r="A35" s="9"/>
      <c r="B35" s="3">
        <v>2030</v>
      </c>
      <c r="C35" s="9"/>
      <c r="P35" s="3">
        <f>Emissions!D23</f>
        <v>29.757282976422385</v>
      </c>
      <c r="Q35" s="9"/>
      <c r="AD35" s="3">
        <f>Emissions!E23</f>
        <v>29.757282976422385</v>
      </c>
    </row>
    <row r="36" spans="1:30" x14ac:dyDescent="0.55000000000000004">
      <c r="A36" s="9"/>
      <c r="B36" s="3">
        <v>2040</v>
      </c>
      <c r="C36" s="9"/>
      <c r="P36" s="3">
        <f>Emissions!D33</f>
        <v>28.428916801126086</v>
      </c>
      <c r="Q36" s="9"/>
      <c r="AD36" s="3">
        <f>Emissions!E33</f>
        <v>28.428916801126086</v>
      </c>
    </row>
    <row r="37" spans="1:30" x14ac:dyDescent="0.55000000000000004">
      <c r="A37" s="9"/>
      <c r="B37" s="3">
        <v>2050</v>
      </c>
      <c r="C37" s="9"/>
      <c r="P37" s="3">
        <f>Emissions!D43</f>
        <v>27.100550625829783</v>
      </c>
      <c r="Q37" s="9"/>
      <c r="AD37" s="3">
        <f>Emissions!E43</f>
        <v>27.100550625829783</v>
      </c>
    </row>
    <row r="38" spans="1:30" x14ac:dyDescent="0.55000000000000004">
      <c r="A38" s="9" t="s">
        <v>75</v>
      </c>
      <c r="B38">
        <v>2010</v>
      </c>
      <c r="C38" s="9"/>
      <c r="P38" s="3">
        <f>Emissions!$F$3</f>
        <v>-46</v>
      </c>
      <c r="Q38" s="9"/>
      <c r="AD38" s="3">
        <f>Emissions!$F$3</f>
        <v>-46</v>
      </c>
    </row>
    <row r="39" spans="1:30" x14ac:dyDescent="0.55000000000000004">
      <c r="A39" s="9"/>
      <c r="B39" s="3">
        <v>2020</v>
      </c>
      <c r="C39" s="9"/>
      <c r="P39" s="3">
        <f>Emissions!$F$3</f>
        <v>-46</v>
      </c>
      <c r="Q39" s="9"/>
      <c r="AD39" s="3">
        <f>Emissions!$F$3</f>
        <v>-46</v>
      </c>
    </row>
    <row r="40" spans="1:30" x14ac:dyDescent="0.55000000000000004">
      <c r="A40" s="9"/>
      <c r="B40" s="3">
        <v>2030</v>
      </c>
      <c r="C40" s="9"/>
      <c r="P40" s="3">
        <f>Emissions!$F$3</f>
        <v>-46</v>
      </c>
      <c r="Q40" s="9"/>
      <c r="AD40" s="3">
        <f>Emissions!$F$3</f>
        <v>-46</v>
      </c>
    </row>
    <row r="41" spans="1:30" x14ac:dyDescent="0.55000000000000004">
      <c r="A41" s="9"/>
      <c r="B41" s="3">
        <v>2040</v>
      </c>
      <c r="C41" s="9"/>
      <c r="P41" s="3">
        <f>Emissions!$F$3</f>
        <v>-46</v>
      </c>
      <c r="Q41" s="9"/>
      <c r="AD41" s="3">
        <f>Emissions!$F$3</f>
        <v>-46</v>
      </c>
    </row>
    <row r="42" spans="1:30" x14ac:dyDescent="0.55000000000000004">
      <c r="A42" s="9"/>
      <c r="B42" s="3">
        <v>2050</v>
      </c>
      <c r="C42" s="9"/>
      <c r="P42" s="3">
        <f>Emissions!$F$3</f>
        <v>-46</v>
      </c>
      <c r="Q42" s="9"/>
      <c r="AD42" s="3">
        <f>Emissions!$F$3</f>
        <v>-46</v>
      </c>
    </row>
    <row r="43" spans="1:30" x14ac:dyDescent="0.55000000000000004">
      <c r="A43" s="9" t="s">
        <v>28</v>
      </c>
      <c r="B43">
        <v>2010</v>
      </c>
      <c r="C43" s="9">
        <f>SUM(C3,C8,C13,C18,C23,C28,C33,C38)</f>
        <v>437.18850316692556</v>
      </c>
      <c r="D43">
        <f t="shared" ref="D43:AC43" si="10">SUM(D3,D8,D13,D18,D23,D28,D33,D38)</f>
        <v>0</v>
      </c>
      <c r="E43">
        <f t="shared" si="10"/>
        <v>444.43031598097105</v>
      </c>
      <c r="F43">
        <f t="shared" si="10"/>
        <v>0</v>
      </c>
      <c r="G43">
        <f t="shared" si="10"/>
        <v>176.91658111172131</v>
      </c>
      <c r="H43">
        <f t="shared" si="10"/>
        <v>0</v>
      </c>
      <c r="I43">
        <f t="shared" si="10"/>
        <v>0</v>
      </c>
      <c r="J43">
        <f t="shared" si="10"/>
        <v>0</v>
      </c>
      <c r="K43">
        <f t="shared" si="10"/>
        <v>0</v>
      </c>
      <c r="L43">
        <f t="shared" si="10"/>
        <v>0</v>
      </c>
      <c r="M43">
        <f t="shared" si="10"/>
        <v>0</v>
      </c>
      <c r="N43">
        <f t="shared" si="10"/>
        <v>0</v>
      </c>
      <c r="O43">
        <f t="shared" si="10"/>
        <v>0</v>
      </c>
      <c r="P43" s="3">
        <f t="shared" si="10"/>
        <v>1070.7741439646545</v>
      </c>
      <c r="Q43" s="9">
        <f t="shared" si="10"/>
        <v>437.18850316692556</v>
      </c>
      <c r="R43">
        <f t="shared" si="10"/>
        <v>0</v>
      </c>
      <c r="S43">
        <f t="shared" si="10"/>
        <v>444.43031598097105</v>
      </c>
      <c r="T43">
        <f t="shared" si="10"/>
        <v>0</v>
      </c>
      <c r="U43">
        <f t="shared" si="10"/>
        <v>176.91658111172131</v>
      </c>
      <c r="V43">
        <f t="shared" si="10"/>
        <v>0</v>
      </c>
      <c r="W43">
        <f t="shared" si="10"/>
        <v>0</v>
      </c>
      <c r="X43">
        <f t="shared" si="10"/>
        <v>0</v>
      </c>
      <c r="Y43">
        <f t="shared" si="10"/>
        <v>0</v>
      </c>
      <c r="Z43">
        <f t="shared" si="10"/>
        <v>0</v>
      </c>
      <c r="AA43">
        <f t="shared" si="10"/>
        <v>0</v>
      </c>
      <c r="AB43">
        <f t="shared" si="10"/>
        <v>0</v>
      </c>
      <c r="AC43">
        <f t="shared" si="10"/>
        <v>0</v>
      </c>
      <c r="AD43" s="3">
        <f>SUM(AD3,AD8,AD13,AD18,AD23,AD28,AD33,AD38)</f>
        <v>1070.7741439646545</v>
      </c>
    </row>
    <row r="44" spans="1:30" x14ac:dyDescent="0.55000000000000004">
      <c r="A44" s="9"/>
      <c r="B44">
        <v>2020</v>
      </c>
      <c r="C44" s="9">
        <f t="shared" ref="C44:AD44" si="11">SUM(C4,C9,C14,C19,C24,C29,C34,C39)</f>
        <v>397.28773460765638</v>
      </c>
      <c r="D44">
        <f t="shared" si="11"/>
        <v>0</v>
      </c>
      <c r="E44">
        <f t="shared" si="11"/>
        <v>350.63335158894927</v>
      </c>
      <c r="F44">
        <f t="shared" si="11"/>
        <v>0</v>
      </c>
      <c r="G44">
        <f t="shared" si="11"/>
        <v>219.76356327988472</v>
      </c>
      <c r="H44">
        <f t="shared" si="11"/>
        <v>0</v>
      </c>
      <c r="I44">
        <f t="shared" si="11"/>
        <v>0</v>
      </c>
      <c r="J44">
        <f t="shared" si="11"/>
        <v>0</v>
      </c>
      <c r="K44">
        <f t="shared" si="11"/>
        <v>0</v>
      </c>
      <c r="L44">
        <f t="shared" si="11"/>
        <v>0</v>
      </c>
      <c r="M44">
        <f t="shared" si="11"/>
        <v>0</v>
      </c>
      <c r="N44">
        <f t="shared" si="11"/>
        <v>0</v>
      </c>
      <c r="O44">
        <f t="shared" si="11"/>
        <v>0</v>
      </c>
      <c r="P44" s="3">
        <f t="shared" si="11"/>
        <v>978.76242648442098</v>
      </c>
      <c r="Q44" s="9">
        <f t="shared" si="11"/>
        <v>397.28773460765638</v>
      </c>
      <c r="R44">
        <f t="shared" si="11"/>
        <v>0</v>
      </c>
      <c r="S44">
        <f t="shared" si="11"/>
        <v>350.63335158894927</v>
      </c>
      <c r="T44">
        <f t="shared" si="11"/>
        <v>0</v>
      </c>
      <c r="U44">
        <f t="shared" si="11"/>
        <v>219.76356327988472</v>
      </c>
      <c r="V44">
        <f t="shared" si="11"/>
        <v>0</v>
      </c>
      <c r="W44">
        <f t="shared" si="11"/>
        <v>0</v>
      </c>
      <c r="X44">
        <f t="shared" si="11"/>
        <v>0</v>
      </c>
      <c r="Y44">
        <f t="shared" si="11"/>
        <v>0</v>
      </c>
      <c r="Z44">
        <f t="shared" si="11"/>
        <v>0</v>
      </c>
      <c r="AA44">
        <f t="shared" si="11"/>
        <v>0</v>
      </c>
      <c r="AB44">
        <f t="shared" si="11"/>
        <v>0</v>
      </c>
      <c r="AC44">
        <f t="shared" si="11"/>
        <v>0</v>
      </c>
      <c r="AD44" s="3">
        <f t="shared" si="11"/>
        <v>978.76242648442098</v>
      </c>
    </row>
    <row r="45" spans="1:30" x14ac:dyDescent="0.55000000000000004">
      <c r="A45" s="9"/>
      <c r="B45">
        <v>2030</v>
      </c>
      <c r="C45" s="9">
        <f t="shared" ref="C45:AD45" si="12">SUM(C5,C10,C15,C20,C25,C30,C35,C40)</f>
        <v>419.19406747729374</v>
      </c>
      <c r="D45">
        <f t="shared" si="12"/>
        <v>0</v>
      </c>
      <c r="E45">
        <f t="shared" si="12"/>
        <v>364.04346077950157</v>
      </c>
      <c r="F45">
        <f t="shared" si="12"/>
        <v>0</v>
      </c>
      <c r="G45">
        <f t="shared" si="12"/>
        <v>230.61725561989061</v>
      </c>
      <c r="H45">
        <f t="shared" si="12"/>
        <v>0</v>
      </c>
      <c r="I45">
        <f t="shared" si="12"/>
        <v>0</v>
      </c>
      <c r="J45">
        <f t="shared" si="12"/>
        <v>0</v>
      </c>
      <c r="K45">
        <f t="shared" si="12"/>
        <v>0</v>
      </c>
      <c r="L45">
        <f t="shared" si="12"/>
        <v>0</v>
      </c>
      <c r="M45">
        <f t="shared" si="12"/>
        <v>0</v>
      </c>
      <c r="N45">
        <f t="shared" si="12"/>
        <v>0</v>
      </c>
      <c r="O45">
        <f t="shared" si="12"/>
        <v>0</v>
      </c>
      <c r="P45" s="3">
        <f t="shared" si="12"/>
        <v>1022.4934872153367</v>
      </c>
      <c r="Q45" s="9">
        <f t="shared" si="12"/>
        <v>419.19406747729374</v>
      </c>
      <c r="R45">
        <f t="shared" si="12"/>
        <v>0</v>
      </c>
      <c r="S45">
        <f t="shared" si="12"/>
        <v>364.04346077950157</v>
      </c>
      <c r="T45">
        <f t="shared" si="12"/>
        <v>0</v>
      </c>
      <c r="U45">
        <f t="shared" si="12"/>
        <v>230.61725561989061</v>
      </c>
      <c r="V45">
        <f t="shared" si="12"/>
        <v>0</v>
      </c>
      <c r="W45">
        <f t="shared" si="12"/>
        <v>0</v>
      </c>
      <c r="X45">
        <f t="shared" si="12"/>
        <v>0</v>
      </c>
      <c r="Y45">
        <f t="shared" si="12"/>
        <v>0</v>
      </c>
      <c r="Z45">
        <f t="shared" si="12"/>
        <v>0</v>
      </c>
      <c r="AA45">
        <f t="shared" si="12"/>
        <v>0</v>
      </c>
      <c r="AB45">
        <f t="shared" si="12"/>
        <v>0</v>
      </c>
      <c r="AC45">
        <f t="shared" si="12"/>
        <v>0</v>
      </c>
      <c r="AD45" s="3">
        <f t="shared" si="12"/>
        <v>1022.4934872153367</v>
      </c>
    </row>
    <row r="46" spans="1:30" x14ac:dyDescent="0.55000000000000004">
      <c r="A46" s="9"/>
      <c r="B46">
        <v>2040</v>
      </c>
      <c r="C46" s="9">
        <f t="shared" ref="C46:AD46" si="13">SUM(C6,C11,C16,C21,C26,C31,C36,C41)</f>
        <v>436.65699096814944</v>
      </c>
      <c r="D46">
        <f t="shared" si="13"/>
        <v>0</v>
      </c>
      <c r="E46">
        <f t="shared" si="13"/>
        <v>374.01441623216073</v>
      </c>
      <c r="F46">
        <f t="shared" si="13"/>
        <v>0</v>
      </c>
      <c r="G46">
        <f t="shared" si="13"/>
        <v>238.15567904578984</v>
      </c>
      <c r="H46">
        <f t="shared" si="13"/>
        <v>0</v>
      </c>
      <c r="I46">
        <f t="shared" si="13"/>
        <v>0</v>
      </c>
      <c r="J46">
        <f t="shared" si="13"/>
        <v>0</v>
      </c>
      <c r="K46">
        <f t="shared" si="13"/>
        <v>0</v>
      </c>
      <c r="L46">
        <f t="shared" si="13"/>
        <v>0</v>
      </c>
      <c r="M46">
        <f t="shared" si="13"/>
        <v>0</v>
      </c>
      <c r="N46">
        <f t="shared" si="13"/>
        <v>0</v>
      </c>
      <c r="O46">
        <f t="shared" si="13"/>
        <v>0</v>
      </c>
      <c r="P46" s="3">
        <f t="shared" si="13"/>
        <v>1055.0267159154703</v>
      </c>
      <c r="Q46" s="9">
        <f t="shared" si="13"/>
        <v>436.65699096814944</v>
      </c>
      <c r="R46">
        <f t="shared" si="13"/>
        <v>0</v>
      </c>
      <c r="S46">
        <f t="shared" si="13"/>
        <v>374.01441623216073</v>
      </c>
      <c r="T46">
        <f t="shared" si="13"/>
        <v>0</v>
      </c>
      <c r="U46">
        <f t="shared" si="13"/>
        <v>238.15567904578984</v>
      </c>
      <c r="V46">
        <f t="shared" si="13"/>
        <v>0</v>
      </c>
      <c r="W46">
        <f t="shared" si="13"/>
        <v>0</v>
      </c>
      <c r="X46">
        <f t="shared" si="13"/>
        <v>0</v>
      </c>
      <c r="Y46">
        <f t="shared" si="13"/>
        <v>0</v>
      </c>
      <c r="Z46">
        <f t="shared" si="13"/>
        <v>0</v>
      </c>
      <c r="AA46">
        <f t="shared" si="13"/>
        <v>0</v>
      </c>
      <c r="AB46">
        <f t="shared" si="13"/>
        <v>0</v>
      </c>
      <c r="AC46">
        <f t="shared" si="13"/>
        <v>0</v>
      </c>
      <c r="AD46" s="3">
        <f t="shared" si="13"/>
        <v>1055.0267159154703</v>
      </c>
    </row>
    <row r="47" spans="1:30" x14ac:dyDescent="0.55000000000000004">
      <c r="A47" s="8"/>
      <c r="B47" s="5">
        <v>2050</v>
      </c>
      <c r="C47" s="8">
        <f t="shared" ref="C47:AD47" si="14">SUM(C7,C12,C17,C22,C27,C32,C37,C42)</f>
        <v>455.44640287655955</v>
      </c>
      <c r="D47" s="5">
        <f t="shared" si="14"/>
        <v>0</v>
      </c>
      <c r="E47" s="5">
        <f t="shared" si="14"/>
        <v>383.42435991881359</v>
      </c>
      <c r="F47" s="5">
        <f t="shared" si="14"/>
        <v>0</v>
      </c>
      <c r="G47" s="5">
        <f t="shared" si="14"/>
        <v>246.90205495675829</v>
      </c>
      <c r="H47" s="5">
        <f t="shared" si="14"/>
        <v>0</v>
      </c>
      <c r="I47" s="5">
        <f t="shared" si="14"/>
        <v>0</v>
      </c>
      <c r="J47" s="5">
        <f t="shared" si="14"/>
        <v>0</v>
      </c>
      <c r="K47" s="5">
        <f t="shared" si="14"/>
        <v>0</v>
      </c>
      <c r="L47" s="5">
        <f t="shared" si="14"/>
        <v>0</v>
      </c>
      <c r="M47" s="5">
        <f t="shared" si="14"/>
        <v>0</v>
      </c>
      <c r="N47" s="5">
        <f t="shared" si="14"/>
        <v>0</v>
      </c>
      <c r="O47" s="5">
        <f t="shared" si="14"/>
        <v>0</v>
      </c>
      <c r="P47" s="6">
        <f t="shared" si="14"/>
        <v>1089.5333737522215</v>
      </c>
      <c r="Q47" s="8">
        <f t="shared" si="14"/>
        <v>455.44640287655955</v>
      </c>
      <c r="R47" s="5">
        <f t="shared" si="14"/>
        <v>0</v>
      </c>
      <c r="S47" s="5">
        <f t="shared" si="14"/>
        <v>383.42435991881359</v>
      </c>
      <c r="T47" s="5">
        <f t="shared" si="14"/>
        <v>0</v>
      </c>
      <c r="U47" s="5">
        <f t="shared" si="14"/>
        <v>246.90205495675829</v>
      </c>
      <c r="V47" s="5">
        <f t="shared" si="14"/>
        <v>0</v>
      </c>
      <c r="W47" s="5">
        <f t="shared" si="14"/>
        <v>0</v>
      </c>
      <c r="X47" s="5">
        <f t="shared" si="14"/>
        <v>0</v>
      </c>
      <c r="Y47" s="5">
        <f t="shared" si="14"/>
        <v>0</v>
      </c>
      <c r="Z47" s="5">
        <f t="shared" si="14"/>
        <v>0</v>
      </c>
      <c r="AA47" s="5">
        <f t="shared" si="14"/>
        <v>0</v>
      </c>
      <c r="AB47" s="5">
        <f t="shared" si="14"/>
        <v>0</v>
      </c>
      <c r="AC47" s="5">
        <f t="shared" si="14"/>
        <v>0</v>
      </c>
      <c r="AD47" s="6">
        <f t="shared" si="14"/>
        <v>1089.5333737522215</v>
      </c>
    </row>
  </sheetData>
  <mergeCells count="2">
    <mergeCell ref="C1:P1"/>
    <mergeCell ref="Q1:AD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26</vt:i4>
      </vt:variant>
    </vt:vector>
  </HeadingPairs>
  <TitlesOfParts>
    <vt:vector size="26" baseType="lpstr">
      <vt:lpstr>シナリオ</vt:lpstr>
      <vt:lpstr>最終エネルギー消費</vt:lpstr>
      <vt:lpstr>一次エネルギー供給</vt:lpstr>
      <vt:lpstr>発電電力量</vt:lpstr>
      <vt:lpstr>CO2排出量</vt:lpstr>
      <vt:lpstr>グラフ作成用</vt:lpstr>
      <vt:lpstr>スライド作成用</vt:lpstr>
      <vt:lpstr>Sheet1</vt:lpstr>
      <vt:lpstr>部門別CO2排出量</vt:lpstr>
      <vt:lpstr>GDP・POP</vt:lpstr>
      <vt:lpstr>COMFLOOR</vt:lpstr>
      <vt:lpstr>Intensity</vt:lpstr>
      <vt:lpstr>Consumption(EJyr)</vt:lpstr>
      <vt:lpstr>LOSS</vt:lpstr>
      <vt:lpstr>sIND</vt:lpstr>
      <vt:lpstr>sTRA</vt:lpstr>
      <vt:lpstr>sCOM</vt:lpstr>
      <vt:lpstr>sRES</vt:lpstr>
      <vt:lpstr>sELE</vt:lpstr>
      <vt:lpstr>eELE</vt:lpstr>
      <vt:lpstr>EMF</vt:lpstr>
      <vt:lpstr>EPT</vt:lpstr>
      <vt:lpstr>Emissions_intensity</vt:lpstr>
      <vt:lpstr>Emissions</vt:lpstr>
      <vt:lpstr>IND_BF</vt:lpstr>
      <vt:lpstr>LCOE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丸田有美</dc:creator>
  <cp:lastModifiedBy>丸田有美</cp:lastModifiedBy>
  <dcterms:created xsi:type="dcterms:W3CDTF">2023-04-21T09:06:22Z</dcterms:created>
  <dcterms:modified xsi:type="dcterms:W3CDTF">2023-05-26T07:35:34Z</dcterms:modified>
</cp:coreProperties>
</file>