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xlsx\"/>
    </mc:Choice>
  </mc:AlternateContent>
  <xr:revisionPtr revIDLastSave="0" documentId="13_ncr:1_{8641E319-9B82-4329-BDD7-1D5C1D9B06F5}" xr6:coauthVersionLast="47" xr6:coauthVersionMax="47" xr10:uidLastSave="{00000000-0000-0000-0000-000000000000}"/>
  <bookViews>
    <workbookView xWindow="38280" yWindow="2385" windowWidth="29040" windowHeight="1572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43" l="1"/>
  <c r="D2" i="43"/>
  <c r="D3" i="49"/>
  <c r="E3" i="49"/>
  <c r="D4" i="49"/>
  <c r="E4" i="49"/>
  <c r="D5" i="49"/>
  <c r="E5" i="49"/>
  <c r="D6" i="49"/>
  <c r="E6" i="49"/>
  <c r="D7" i="49"/>
  <c r="E7" i="49"/>
  <c r="D8" i="49"/>
  <c r="E8" i="49"/>
  <c r="D9" i="49"/>
  <c r="E9" i="49"/>
  <c r="D10" i="49"/>
  <c r="E10" i="49"/>
  <c r="D11" i="49"/>
  <c r="E11" i="49"/>
  <c r="D12" i="49"/>
  <c r="E12" i="49"/>
  <c r="E2" i="49"/>
  <c r="D2" i="49"/>
  <c r="B2" i="49"/>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I27" i="58"/>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D8" i="1"/>
  <c r="AC12" i="1"/>
  <c r="AD11" i="1"/>
  <c r="AC11" i="1"/>
  <c r="AD12" i="1"/>
  <c r="AC8" i="1"/>
  <c r="AC7" i="1"/>
  <c r="AD6" i="1"/>
  <c r="AC6" i="1"/>
  <c r="AD13" i="1"/>
  <c r="AD9" i="1"/>
  <c r="AC13" i="1"/>
  <c r="AC9" i="1"/>
  <c r="AD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AH3" i="64" l="1"/>
  <c r="AH3" i="58"/>
  <c r="AK3" i="64"/>
  <c r="AK3" i="58"/>
  <c r="AJ3" i="64"/>
  <c r="AJ3" i="58"/>
  <c r="AI3" i="64"/>
  <c r="AI3" i="58"/>
  <c r="K18" i="58"/>
  <c r="K18" i="64"/>
  <c r="AG13" i="1"/>
  <c r="J18" i="58"/>
  <c r="J18" i="64"/>
  <c r="AF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AD19" i="12"/>
  <c r="P3" i="12" l="1"/>
  <c r="K19" i="53" l="1"/>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37" i="32"/>
  <c r="E23" i="50"/>
  <c r="F41" i="51"/>
  <c r="G32" i="53"/>
  <c r="E34" i="32"/>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C37" i="32"/>
  <c r="B34" i="32"/>
  <c r="I30" i="32"/>
  <c r="C27" i="32"/>
  <c r="B24" i="32"/>
  <c r="H20" i="32"/>
  <c r="D17" i="32"/>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16" i="32"/>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I14" i="32"/>
  <c r="I14" i="49" s="1"/>
  <c r="G41" i="32"/>
  <c r="G38" i="32"/>
  <c r="D35" i="32"/>
  <c r="D32" i="32"/>
  <c r="E28" i="32"/>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H18" i="32"/>
  <c r="E41" i="32"/>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14" i="32"/>
  <c r="K43" i="50"/>
  <c r="H31" i="50"/>
  <c r="F32" i="32"/>
  <c r="F14" i="32"/>
  <c r="F41" i="32"/>
  <c r="G16" i="52"/>
  <c r="C36" i="32"/>
  <c r="F31" i="32"/>
  <c r="E29" i="32"/>
  <c r="C24" i="32"/>
  <c r="E19" i="32"/>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18" i="49" s="1"/>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5" i="32"/>
  <c r="E18" i="32"/>
  <c r="E21" i="32"/>
  <c r="E24" i="32"/>
  <c r="E27" i="32"/>
  <c r="E30" i="32"/>
  <c r="E33" i="32"/>
  <c r="E36" i="32"/>
  <c r="E39" i="32"/>
  <c r="E42" i="32"/>
  <c r="E42" i="49" s="1"/>
  <c r="F37" i="32"/>
  <c r="E35" i="32"/>
  <c r="C30" i="32"/>
  <c r="F25" i="32"/>
  <c r="E23" i="32"/>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E26" i="49" s="1"/>
  <c r="D23" i="30"/>
  <c r="E24" i="47" s="1"/>
  <c r="C34" i="30"/>
  <c r="D35" i="47" s="1"/>
  <c r="D39" i="30"/>
  <c r="E40" i="47" s="1"/>
  <c r="D27" i="30"/>
  <c r="E28" i="47" s="1"/>
  <c r="G32" i="30"/>
  <c r="H37" i="30"/>
  <c r="E20" i="49" l="1"/>
  <c r="E39" i="49"/>
  <c r="E36" i="49"/>
  <c r="E33" i="49"/>
  <c r="E37" i="49"/>
  <c r="E30" i="49"/>
  <c r="E14" i="49"/>
  <c r="E28" i="49"/>
  <c r="D17" i="49"/>
  <c r="E17" i="49"/>
  <c r="E27" i="49"/>
  <c r="E19" i="49"/>
  <c r="E22" i="49"/>
  <c r="D38" i="49"/>
  <c r="E24" i="49"/>
  <c r="E23" i="49"/>
  <c r="E21" i="49"/>
  <c r="E29" i="49"/>
  <c r="E31" i="49"/>
  <c r="E18" i="49"/>
  <c r="E38" i="49"/>
  <c r="E15" i="49"/>
  <c r="E35" i="49"/>
  <c r="E13" i="49"/>
  <c r="E41" i="49"/>
  <c r="E32" i="49"/>
  <c r="E25" i="49"/>
  <c r="E16" i="49"/>
  <c r="E40" i="49"/>
  <c r="E34" i="49"/>
  <c r="D30" i="49"/>
  <c r="D22" i="49"/>
  <c r="D39" i="49"/>
  <c r="D31" i="49"/>
  <c r="D33" i="49"/>
  <c r="D25" i="49"/>
  <c r="D29" i="49"/>
  <c r="D14" i="49"/>
  <c r="D36" i="49"/>
  <c r="D28" i="49"/>
  <c r="D20" i="49"/>
  <c r="D27" i="49"/>
  <c r="D19" i="49"/>
  <c r="D23" i="49"/>
  <c r="D24" i="49"/>
  <c r="D16" i="49"/>
  <c r="D32" i="49"/>
  <c r="D21" i="49"/>
  <c r="D35" i="49"/>
  <c r="D13" i="49"/>
  <c r="D15" i="49"/>
  <c r="D40" i="49"/>
  <c r="D26" i="49"/>
  <c r="D37" i="49"/>
  <c r="D42" i="49"/>
  <c r="D34" i="49"/>
  <c r="D41" i="49"/>
  <c r="R4" i="10"/>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K16" i="64" l="1"/>
  <c r="AG11" i="1"/>
  <c r="Q4" i="11"/>
  <c r="R24" i="12"/>
  <c r="R44" i="12" s="1"/>
  <c r="W23" i="12"/>
  <c r="W43" i="12" s="1"/>
  <c r="V3" i="11"/>
  <c r="AA4" i="11"/>
  <c r="AB24" i="12"/>
  <c r="AB44" i="12" s="1"/>
  <c r="X23" i="12"/>
  <c r="X43" i="12" s="1"/>
  <c r="W3" i="11"/>
  <c r="U23" i="12"/>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U43" i="12"/>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K17" i="58"/>
  <c r="AG12" i="1"/>
  <c r="J16" i="58"/>
  <c r="AF11" i="1"/>
  <c r="J17" i="58"/>
  <c r="AF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AD23" i="12" l="1"/>
  <c r="AD43" i="12" s="1"/>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AD20" i="12" s="1"/>
  <c r="Q21" i="12"/>
  <c r="AD21" i="12" s="1"/>
  <c r="C20" i="12"/>
  <c r="P20" i="12" s="1"/>
  <c r="C21" i="12"/>
  <c r="P21" i="12" s="1"/>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15"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P43" i="12" l="1"/>
  <c r="C25" i="58"/>
  <c r="C25" i="64"/>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G6" i="1"/>
  <c r="J14" i="58"/>
  <c r="AF9" i="1"/>
  <c r="K12" i="58"/>
  <c r="AG7" i="1"/>
  <c r="K14" i="58"/>
  <c r="AG9" i="1"/>
  <c r="K13" i="58"/>
  <c r="AG8" i="1"/>
  <c r="J13" i="58"/>
  <c r="AF8" i="1"/>
  <c r="J12" i="58"/>
  <c r="AF7" i="1"/>
  <c r="J11" i="58"/>
  <c r="AF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AA7" i="11"/>
  <c r="AB27" i="12"/>
  <c r="AB47" i="12" s="1"/>
  <c r="C26" i="9"/>
  <c r="B6" i="11" s="1"/>
  <c r="B7" i="64" l="1"/>
  <c r="B7" i="58"/>
  <c r="C12" i="58"/>
  <c r="C12" i="64"/>
  <c r="AD10" i="1"/>
  <c r="AD14" i="1"/>
  <c r="H15" i="64"/>
  <c r="H15" i="58"/>
  <c r="C11" i="58"/>
  <c r="C11" i="64"/>
  <c r="AC14" i="1"/>
  <c r="G15" i="64"/>
  <c r="G15" i="58"/>
  <c r="AC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C27" i="58" s="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G10" i="1" l="1"/>
  <c r="K15" i="64"/>
  <c r="D15" i="58"/>
  <c r="D15" i="64"/>
  <c r="C15" i="58"/>
  <c r="C15" i="64"/>
  <c r="AF10" i="1"/>
  <c r="J15" i="64"/>
  <c r="J15" i="58"/>
  <c r="E10" i="59"/>
  <c r="AF14" i="1" s="1"/>
  <c r="K15" i="58"/>
  <c r="F10" i="59"/>
  <c r="AG14" i="1" s="1"/>
</calcChain>
</file>

<file path=xl/sharedStrings.xml><?xml version="1.0" encoding="utf-8"?>
<sst xmlns="http://schemas.openxmlformats.org/spreadsheetml/2006/main" count="576" uniqueCount="114">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</sst>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2" fillId="0" borderId="0" xfId="1" applyNumberFormat="1"/>
    <xf numFmtId="0" fontId="4" fillId="3" borderId="12" xfId="0" applyFont="1" applyFill="1" applyBorder="1" applyAlignment="1">
      <alignment horizontal="center" vertical="center"/>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178" fontId="2" fillId="6" borderId="8" xfId="1" applyNumberFormat="1" applyFill="1" applyBorder="1" applyAlignment="1">
      <alignment horizontal="center"/>
    </xf>
    <xf numFmtId="0" fontId="4" fillId="0" borderId="15" xfId="0" applyFont="1" applyBorder="1" applyAlignment="1">
      <alignment horizontal="left" vertical="center"/>
    </xf>
    <xf numFmtId="0" fontId="4" fillId="0" borderId="6" xfId="0" applyFont="1" applyBorder="1" applyAlignment="1">
      <alignment horizontal="left" vertical="center"/>
    </xf>
    <xf numFmtId="176" fontId="0" fillId="0" borderId="10" xfId="0" applyNumberFormat="1" applyBorder="1" applyAlignment="1">
      <alignment horizontal="center" vertical="center"/>
    </xf>
    <xf numFmtId="180" fontId="0" fillId="0" borderId="10" xfId="0" applyNumberFormat="1" applyBorder="1" applyAlignment="1">
      <alignment horizontal="center" vertical="center"/>
    </xf>
    <xf numFmtId="0" fontId="4" fillId="2" borderId="12" xfId="0" applyFont="1" applyFill="1" applyBorder="1" applyAlignment="1">
      <alignment horizontal="left" vertical="center"/>
    </xf>
    <xf numFmtId="0" fontId="4" fillId="2" borderId="6" xfId="0" applyFont="1" applyFill="1" applyBorder="1" applyAlignment="1">
      <alignment horizontal="left" vertical="center"/>
    </xf>
    <xf numFmtId="176" fontId="0" fillId="2" borderId="10" xfId="0" applyNumberFormat="1" applyFill="1" applyBorder="1" applyAlignment="1">
      <alignment horizontal="center" vertical="center"/>
    </xf>
    <xf numFmtId="180" fontId="0" fillId="2" borderId="10" xfId="0" applyNumberFormat="1" applyFill="1" applyBorder="1" applyAlignment="1">
      <alignment horizontal="center"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2" borderId="9" xfId="0" applyFont="1" applyFill="1" applyBorder="1" applyAlignment="1">
      <alignment horizontal="left" vertical="center"/>
    </xf>
    <xf numFmtId="176" fontId="0" fillId="2" borderId="11" xfId="0" applyNumberFormat="1" applyFill="1" applyBorder="1" applyAlignment="1">
      <alignment horizontal="center" vertical="center"/>
    </xf>
    <xf numFmtId="180" fontId="0" fillId="2" borderId="11" xfId="0" applyNumberFormat="1" applyFill="1" applyBorder="1" applyAlignment="1">
      <alignment horizontal="center" vertical="center"/>
    </xf>
    <xf numFmtId="0" fontId="4" fillId="0" borderId="4" xfId="0" applyFont="1" applyBorder="1">
      <alignment vertical="center"/>
    </xf>
    <xf numFmtId="1" fontId="0" fillId="0" borderId="7" xfId="0" applyNumberFormat="1" applyBorder="1" applyAlignment="1"/>
    <xf numFmtId="1" fontId="0" fillId="0" borderId="15" xfId="0" applyNumberFormat="1" applyBorder="1" applyAlignment="1"/>
    <xf numFmtId="1" fontId="0" fillId="0" borderId="12" xfId="0" applyNumberFormat="1" applyBorder="1" applyAlignment="1">
      <alignment horizontal="right"/>
    </xf>
    <xf numFmtId="1" fontId="0" fillId="0" borderId="6" xfId="0" applyNumberFormat="1" applyBorder="1">
      <alignment vertical="center"/>
    </xf>
    <xf numFmtId="0" fontId="4" fillId="5" borderId="6" xfId="0" applyFont="1" applyFill="1" applyBorder="1">
      <alignment vertical="center"/>
    </xf>
    <xf numFmtId="1" fontId="0" fillId="5" borderId="0" xfId="0" applyNumberFormat="1" applyFill="1" applyAlignment="1"/>
    <xf numFmtId="1" fontId="0" fillId="5" borderId="12" xfId="0" applyNumberFormat="1" applyFill="1" applyBorder="1" applyAlignment="1"/>
    <xf numFmtId="1" fontId="0" fillId="5" borderId="12" xfId="0" applyNumberFormat="1" applyFill="1" applyBorder="1" applyAlignment="1">
      <alignment horizontal="right"/>
    </xf>
    <xf numFmtId="1" fontId="0" fillId="5" borderId="6" xfId="0" applyNumberFormat="1" applyFill="1" applyBorder="1">
      <alignment vertical="center"/>
    </xf>
    <xf numFmtId="0" fontId="4" fillId="0" borderId="6" xfId="0" applyFont="1" applyBorder="1">
      <alignment vertical="center"/>
    </xf>
    <xf numFmtId="1" fontId="0" fillId="0" borderId="0" xfId="0" applyNumberFormat="1" applyAlignment="1"/>
    <xf numFmtId="1" fontId="0" fillId="0" borderId="12" xfId="0" applyNumberFormat="1" applyBorder="1" applyAlignment="1"/>
    <xf numFmtId="0" fontId="4" fillId="0" borderId="9" xfId="0" applyFont="1" applyBorder="1">
      <alignment vertical="center"/>
    </xf>
    <xf numFmtId="1" fontId="0" fillId="0" borderId="8" xfId="0" applyNumberFormat="1" applyBorder="1" applyAlignment="1"/>
    <xf numFmtId="1" fontId="0" fillId="0" borderId="13" xfId="0" applyNumberFormat="1" applyBorder="1" applyAlignment="1"/>
    <xf numFmtId="1" fontId="0" fillId="0" borderId="13" xfId="0" applyNumberFormat="1" applyBorder="1" applyAlignment="1">
      <alignment horizontal="right"/>
    </xf>
    <xf numFmtId="1" fontId="0" fillId="0" borderId="9" xfId="0" applyNumberFormat="1" applyBorder="1">
      <alignment vertical="center"/>
    </xf>
    <xf numFmtId="0" fontId="4" fillId="5" borderId="4" xfId="0" applyFont="1" applyFill="1" applyBorder="1">
      <alignment vertical="center"/>
    </xf>
    <xf numFmtId="1" fontId="0" fillId="5" borderId="7" xfId="0" applyNumberFormat="1" applyFill="1" applyBorder="1" applyAlignment="1"/>
    <xf numFmtId="1" fontId="0" fillId="5" borderId="15" xfId="0" applyNumberFormat="1" applyFill="1" applyBorder="1" applyAlignment="1"/>
    <xf numFmtId="1" fontId="0" fillId="5" borderId="4" xfId="0" applyNumberFormat="1" applyFill="1" applyBorder="1">
      <alignment vertical="center"/>
    </xf>
    <xf numFmtId="0" fontId="4" fillId="5" borderId="9" xfId="0" applyFont="1" applyFill="1" applyBorder="1">
      <alignment vertical="center"/>
    </xf>
    <xf numFmtId="1" fontId="0" fillId="5" borderId="8" xfId="0" applyNumberFormat="1" applyFill="1" applyBorder="1" applyAlignment="1"/>
    <xf numFmtId="1" fontId="0" fillId="5" borderId="13" xfId="0" applyNumberFormat="1" applyFill="1" applyBorder="1" applyAlignment="1"/>
    <xf numFmtId="1" fontId="0" fillId="5" borderId="9" xfId="0" applyNumberFormat="1" applyFill="1" applyBorder="1">
      <alignment vertical="center"/>
    </xf>
    <xf numFmtId="1" fontId="0" fillId="0" borderId="4" xfId="0" applyNumberFormat="1" applyBorder="1">
      <alignment vertical="center"/>
    </xf>
    <xf numFmtId="0" fontId="4" fillId="3" borderId="6" xfId="0" applyFont="1" applyFill="1" applyBorder="1">
      <alignment vertical="center"/>
    </xf>
    <xf numFmtId="1" fontId="0" fillId="3" borderId="0" xfId="0" applyNumberFormat="1" applyFill="1" applyAlignment="1"/>
    <xf numFmtId="1" fontId="0" fillId="3" borderId="12" xfId="0" applyNumberFormat="1" applyFill="1" applyBorder="1" applyAlignment="1"/>
    <xf numFmtId="1" fontId="0" fillId="3" borderId="6" xfId="0" applyNumberFormat="1" applyFill="1" applyBorder="1">
      <alignment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cellXfs>
  <cellStyles count="2">
    <cellStyle name="標準" xfId="0" builtinId="0"/>
    <cellStyle name="標準 2" xfId="1" xr:uid="{70DD43AA-AD5B-4D12-80B7-1D771529C2C7}"/>
  </cellStyles>
  <dxfs count="29">
    <dxf>
      <fill>
        <patternFill>
          <bgColor theme="8" tint="0.79998168889431442"/>
        </patternFill>
      </fill>
    </dxf>
    <dxf>
      <fill>
        <patternFill>
          <bgColor theme="0"/>
        </patternFill>
      </fill>
    </dxf>
    <dxf>
      <fill>
        <patternFill>
          <bgColor theme="8" tint="0.3999450666829432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0"/>
        </patternFill>
      </fill>
    </dxf>
    <dxf>
      <fill>
        <patternFill>
          <bgColor theme="8" tint="0.79998168889431442"/>
        </patternFill>
      </fill>
    </dxf>
    <dxf>
      <fill>
        <patternFill>
          <bgColor theme="0"/>
        </patternFill>
      </fill>
    </dxf>
    <dxf>
      <fill>
        <patternFill>
          <bgColor theme="8" tint="0.79998168889431442"/>
        </patternFill>
      </fill>
    </dxf>
    <dxf>
      <fill>
        <patternFill>
          <bgColor theme="0"/>
        </patternFill>
      </fill>
    </dxf>
    <dxf>
      <fill>
        <patternFill>
          <bgColor theme="7" tint="0.79998168889431442"/>
        </patternFill>
      </fill>
    </dxf>
    <dxf>
      <fill>
        <patternFill>
          <bgColor theme="0"/>
        </patternFill>
      </fill>
    </dxf>
    <dxf>
      <fill>
        <patternFill>
          <bgColor theme="9" tint="0.79998168889431442"/>
        </patternFill>
      </fill>
    </dxf>
    <dxf>
      <fill>
        <patternFill>
          <bgColor theme="0"/>
        </patternFill>
      </fill>
    </dxf>
    <dxf>
      <fill>
        <patternFill>
          <bgColor theme="9" tint="0.79998168889431442"/>
        </patternFill>
      </fill>
    </dxf>
    <dxf>
      <fill>
        <patternFill>
          <bgColor theme="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6</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7-10</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1024.2639946178085</c:v>
                      </c:pt>
                      <c:pt idx="1">
                        <c:v>942.06823852743798</c:v>
                      </c:pt>
                      <c:pt idx="2">
                        <c:v>984.39591573841176</c:v>
                      </c:pt>
                      <c:pt idx="3">
                        <c:v>1015.8856723562906</c:v>
                      </c:pt>
                      <c:pt idx="4">
                        <c:v>1049.4075686444387</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253.11561083538152</c:v>
                </c:pt>
                <c:pt idx="4">
                  <c:v>253.11561083538152</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188.62350530113275</c:v>
                </c:pt>
                <c:pt idx="4">
                  <c:v>188.62350530113275</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61.373388455821313</c:v>
                </c:pt>
                <c:pt idx="4">
                  <c:v>61.373388455821313</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49.012576322324165</c:v>
                </c:pt>
                <c:pt idx="4">
                  <c:v>49.012576322324165</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493.52193172968884</c:v>
                </c:pt>
                <c:pt idx="4">
                  <c:v>493.52193172968884</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r>
              <a:rPr lang="en-US" altLang="ja-JP" b="1" baseline="30000"/>
              <a:t>5</a:t>
            </a:r>
            <a:endParaRPr lang="ja-JP" altLang="en-US" b="1" baseline="3000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1024.2639946178085</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253.11561083538152</c:v>
                </c:pt>
                <c:pt idx="3">
                  <c:v>253.11561083538152</c:v>
                </c:pt>
                <c:pt idx="4">
                  <c:v>253.11561083538152</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188.62350530113275</c:v>
                </c:pt>
                <c:pt idx="3">
                  <c:v>188.62350530113275</c:v>
                </c:pt>
                <c:pt idx="4">
                  <c:v>188.62350530113275</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61.373388455821313</c:v>
                </c:pt>
                <c:pt idx="3">
                  <c:v>61.373388455821313</c:v>
                </c:pt>
                <c:pt idx="4">
                  <c:v>61.373388455821313</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49.012576322324165</c:v>
                </c:pt>
                <c:pt idx="3">
                  <c:v>49.012576322324165</c:v>
                </c:pt>
                <c:pt idx="4">
                  <c:v>49.012576322324165</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493.52193172968884</c:v>
                </c:pt>
                <c:pt idx="3">
                  <c:v>493.52193172968884</c:v>
                </c:pt>
                <c:pt idx="4">
                  <c:v>493.52193172968884</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247361</xdr:colOff>
      <xdr:row>18</xdr:row>
      <xdr:rowOff>124981</xdr:rowOff>
    </xdr:from>
    <xdr:to>
      <xdr:col>17</xdr:col>
      <xdr:colOff>612322</xdr:colOff>
      <xdr:row>35</xdr:row>
      <xdr:rowOff>140197</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124525</xdr:colOff>
      <xdr:row>18</xdr:row>
      <xdr:rowOff>119166</xdr:rowOff>
    </xdr:from>
    <xdr:to>
      <xdr:col>26</xdr:col>
      <xdr:colOff>13607</xdr:colOff>
      <xdr:row>35</xdr:row>
      <xdr:rowOff>143907</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152590</xdr:colOff>
      <xdr:row>18</xdr:row>
      <xdr:rowOff>106442</xdr:rowOff>
    </xdr:from>
    <xdr:to>
      <xdr:col>32</xdr:col>
      <xdr:colOff>136072</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262700</xdr:colOff>
      <xdr:row>35</xdr:row>
      <xdr:rowOff>242495</xdr:rowOff>
    </xdr:from>
    <xdr:to>
      <xdr:col>17</xdr:col>
      <xdr:colOff>598715</xdr:colOff>
      <xdr:row>53</xdr:row>
      <xdr:rowOff>13607</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110918</xdr:colOff>
      <xdr:row>36</xdr:row>
      <xdr:rowOff>18966</xdr:rowOff>
    </xdr:from>
    <xdr:to>
      <xdr:col>26</xdr:col>
      <xdr:colOff>1</xdr:colOff>
      <xdr:row>53</xdr:row>
      <xdr:rowOff>27214</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157475</xdr:colOff>
      <xdr:row>35</xdr:row>
      <xdr:rowOff>238786</xdr:rowOff>
    </xdr:from>
    <xdr:to>
      <xdr:col>32</xdr:col>
      <xdr:colOff>163286</xdr:colOff>
      <xdr:row>53</xdr:row>
      <xdr:rowOff>27215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300353</xdr:colOff>
      <xdr:row>35</xdr:row>
      <xdr:rowOff>212215</xdr:rowOff>
    </xdr:from>
    <xdr:to>
      <xdr:col>39</xdr:col>
      <xdr:colOff>625928</xdr:colOff>
      <xdr:row>53</xdr:row>
      <xdr:rowOff>13607</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272142</xdr:colOff>
      <xdr:row>2</xdr:row>
      <xdr:rowOff>15834</xdr:rowOff>
    </xdr:from>
    <xdr:to>
      <xdr:col>17</xdr:col>
      <xdr:colOff>598715</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136071</xdr:colOff>
      <xdr:row>2</xdr:row>
      <xdr:rowOff>0</xdr:rowOff>
    </xdr:from>
    <xdr:to>
      <xdr:col>25</xdr:col>
      <xdr:colOff>671350</xdr:colOff>
      <xdr:row>18</xdr:row>
      <xdr:rowOff>0</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258535</xdr:colOff>
      <xdr:row>53</xdr:row>
      <xdr:rowOff>132361</xdr:rowOff>
    </xdr:from>
    <xdr:to>
      <xdr:col>17</xdr:col>
      <xdr:colOff>598714</xdr:colOff>
      <xdr:row>70</xdr:row>
      <xdr:rowOff>130353</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89065</xdr:colOff>
      <xdr:row>53</xdr:row>
      <xdr:rowOff>165759</xdr:rowOff>
    </xdr:from>
    <xdr:to>
      <xdr:col>25</xdr:col>
      <xdr:colOff>653143</xdr:colOff>
      <xdr:row>70</xdr:row>
      <xdr:rowOff>151752</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165186</xdr:colOff>
      <xdr:row>53</xdr:row>
      <xdr:rowOff>192007</xdr:rowOff>
    </xdr:from>
    <xdr:to>
      <xdr:col>32</xdr:col>
      <xdr:colOff>163286</xdr:colOff>
      <xdr:row>70</xdr:row>
      <xdr:rowOff>163286</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1058182</xdr:colOff>
      <xdr:row>45</xdr:row>
      <xdr:rowOff>6351</xdr:rowOff>
    </xdr:from>
    <xdr:to>
      <xdr:col>9</xdr:col>
      <xdr:colOff>0</xdr:colOff>
      <xdr:row>64</xdr:row>
      <xdr:rowOff>142163</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58182" y="10313254"/>
          <a:ext cx="5950512" cy="44576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marR="0" lvl="0" indent="-228600" defTabSz="914400" rtl="0" eaLnBrk="1" fontAlgn="base" latinLnBrk="0" hangingPunct="1">
            <a:lnSpc>
              <a:spcPct val="100000"/>
            </a:lnSpc>
            <a:spcBef>
              <a:spcPts val="0"/>
            </a:spcBef>
            <a:spcAft>
              <a:spcPts val="0"/>
            </a:spcAft>
            <a:buClrTx/>
            <a:buSzTx/>
            <a:buFont typeface="+mj-lt"/>
            <a:buAutoNum type="arabicPeriod"/>
            <a:tabLst/>
            <a:defRPr/>
          </a:pPr>
          <a:r>
            <a:rPr lang="en-US" altLang="ja-JP" sz="1200">
              <a:solidFill>
                <a:schemeClr val="dk1"/>
              </a:solidFill>
              <a:effectLst/>
              <a:latin typeface="+mn-lt"/>
              <a:ea typeface="+mn-ea"/>
              <a:cs typeface="+mn-cs"/>
            </a:rPr>
            <a:t>IPCC, </a:t>
          </a:r>
          <a:r>
            <a:rPr lang="en-US" altLang="ja-JP" sz="1200" i="1">
              <a:solidFill>
                <a:schemeClr val="dk1"/>
              </a:solidFill>
              <a:effectLst/>
              <a:latin typeface="+mn-lt"/>
              <a:ea typeface="+mn-ea"/>
              <a:cs typeface="+mn-cs"/>
            </a:rPr>
            <a:t>2006 IPCC Guidelines for National Greenhouse Gas Inventories</a:t>
          </a:r>
          <a:r>
            <a:rPr lang="en-US" altLang="ja-JP" sz="1200">
              <a:solidFill>
                <a:schemeClr val="dk1"/>
              </a:solidFill>
              <a:effectLst/>
              <a:latin typeface="+mn-lt"/>
              <a:ea typeface="+mn-ea"/>
              <a:cs typeface="+mn-cs"/>
            </a:rPr>
            <a:t>, 2006</a:t>
          </a:r>
          <a:r>
            <a:rPr lang="en-US" altLang="ja-JP" sz="1100">
              <a:solidFill>
                <a:schemeClr val="dk1"/>
              </a:solidFill>
              <a:effectLst/>
              <a:latin typeface="+mn-lt"/>
              <a:ea typeface="+mn-ea"/>
              <a:cs typeface="+mn-cs"/>
            </a:rPr>
            <a:t>.</a:t>
          </a:r>
          <a:endParaRPr lang="en-US" altLang="ja-JP" sz="1200" b="0" i="0">
            <a:solidFill>
              <a:schemeClr val="dk1"/>
            </a:solidFill>
            <a:effectLst/>
            <a:latin typeface="+mn-lt"/>
            <a:ea typeface="+mn-ea"/>
            <a:cs typeface="+mn-cs"/>
          </a:endParaRP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pPr marL="228600" indent="-228600" rtl="0" fontAlgn="base">
            <a:buFont typeface="+mj-lt"/>
            <a:buAutoNum type="arabicPeriod"/>
          </a:pPr>
          <a:r>
            <a:rPr lang="ja-JP" altLang="en-US" sz="1200" b="0" i="0">
              <a:solidFill>
                <a:schemeClr val="dk1"/>
              </a:solidFill>
              <a:effectLst/>
              <a:latin typeface="+mn-lt"/>
              <a:ea typeface="+mn-ea"/>
              <a:cs typeface="+mn-cs"/>
            </a:rPr>
            <a:t>一般社団法人日本エネルギー経済研究所計量分析ユニット</a:t>
          </a:r>
          <a:r>
            <a:rPr lang="en-US" altLang="ja-JP" sz="1200" b="0" i="0">
              <a:solidFill>
                <a:schemeClr val="dk1"/>
              </a:solidFill>
              <a:effectLst/>
              <a:latin typeface="+mn-lt"/>
              <a:ea typeface="+mn-ea"/>
              <a:cs typeface="+mn-cs"/>
            </a:rPr>
            <a:t>, EDMC/</a:t>
          </a:r>
          <a:r>
            <a:rPr lang="ja-JP" altLang="en-US" sz="1200" b="0" i="0">
              <a:solidFill>
                <a:schemeClr val="dk1"/>
              </a:solidFill>
              <a:effectLst/>
              <a:latin typeface="+mn-lt"/>
              <a:ea typeface="+mn-ea"/>
              <a:cs typeface="+mn-cs"/>
            </a:rPr>
            <a:t>エネルギー・経済統計要覧 </a:t>
          </a:r>
          <a:r>
            <a:rPr lang="en-US" altLang="ja-JP" sz="1200" b="0" i="0">
              <a:solidFill>
                <a:schemeClr val="dk1"/>
              </a:solidFill>
              <a:effectLst/>
              <a:latin typeface="+mn-lt"/>
              <a:ea typeface="+mn-ea"/>
              <a:cs typeface="+mn-cs"/>
            </a:rPr>
            <a:t>(2021</a:t>
          </a:r>
          <a:r>
            <a:rPr lang="ja-JP" altLang="en-US" sz="1200" b="0" i="0">
              <a:solidFill>
                <a:schemeClr val="dk1"/>
              </a:solidFill>
              <a:effectLst/>
              <a:latin typeface="+mn-lt"/>
              <a:ea typeface="+mn-ea"/>
              <a:cs typeface="+mn-cs"/>
            </a:rPr>
            <a:t>年版</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理工図書株式会社</a:t>
          </a:r>
          <a:r>
            <a:rPr lang="en-US" altLang="ja-JP" sz="1200" b="0" i="0">
              <a:solidFill>
                <a:schemeClr val="dk1"/>
              </a:solidFill>
              <a:effectLst/>
              <a:latin typeface="+mn-lt"/>
              <a:ea typeface="+mn-ea"/>
              <a:cs typeface="+mn-cs"/>
            </a:rPr>
            <a:t>, 2021.</a:t>
          </a:r>
        </a:p>
        <a:p>
          <a:pPr marL="228600" indent="-228600" rtl="0" fontAlgn="base">
            <a:buFont typeface="+mj-lt"/>
            <a:buAutoNum type="arabicPeriod"/>
          </a:pPr>
          <a:r>
            <a:rPr lang="ja-JP" altLang="en-US" sz="1200" b="0" i="0">
              <a:solidFill>
                <a:schemeClr val="dk1"/>
              </a:solidFill>
              <a:effectLst/>
              <a:latin typeface="+mn-lt"/>
              <a:ea typeface="+mn-ea"/>
              <a:cs typeface="+mn-cs"/>
            </a:rPr>
            <a:t>財務省貿易統計 </a:t>
          </a:r>
          <a:r>
            <a:rPr lang="en-US" altLang="ja-JP" sz="1200" b="0" i="0">
              <a:solidFill>
                <a:schemeClr val="dk1"/>
              </a:solidFill>
              <a:effectLst/>
              <a:latin typeface="+mn-lt"/>
              <a:ea typeface="+mn-ea"/>
              <a:cs typeface="+mn-cs"/>
            </a:rPr>
            <a:t>Trade Statistics of Japan,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r>
            <a:rPr lang="ja-JP" altLang="en-US" sz="1200" b="0" i="0">
              <a:solidFill>
                <a:schemeClr val="dk1"/>
              </a:solidFill>
              <a:effectLst/>
              <a:latin typeface="+mn-lt"/>
              <a:ea typeface="+mn-ea"/>
              <a:cs typeface="+mn-cs"/>
            </a:rPr>
            <a:t>木質バイオマスエネルギーに係る基礎知識</a:t>
          </a:r>
          <a:r>
            <a:rPr lang="en-US" altLang="ja-JP" sz="1200" b="0" i="0">
              <a:solidFill>
                <a:schemeClr val="dk1"/>
              </a:solidFill>
              <a:effectLst/>
              <a:latin typeface="+mn-lt"/>
              <a:ea typeface="+mn-ea"/>
              <a:cs typeface="+mn-cs"/>
            </a:rPr>
            <a:t>: NEDO,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endParaRPr lang="en-US" altLang="ja-JP" sz="1200" b="0" i="0">
            <a:solidFill>
              <a:schemeClr val="dk1"/>
            </a:solidFill>
            <a:effectLst/>
            <a:latin typeface="+mn-lt"/>
            <a:ea typeface="+mn-ea"/>
            <a:cs typeface="+mn-cs"/>
          </a:endParaRP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G80"/>
  <sheetViews>
    <sheetView tabSelected="1" zoomScale="70" zoomScaleNormal="70" workbookViewId="0">
      <pane ySplit="2" topLeftCell="A3" activePane="bottomLeft" state="frozen"/>
      <selection activeCell="B1" sqref="B1"/>
      <selection pane="bottomLeft" activeCell="J37" sqref="J37"/>
    </sheetView>
  </sheetViews>
  <sheetFormatPr defaultRowHeight="18.75" x14ac:dyDescent="0.4"/>
  <cols>
    <col min="1" max="1" width="14.5" style="2" customWidth="1"/>
    <col min="2" max="2" width="6" customWidth="1"/>
    <col min="3" max="3" width="14.625" customWidth="1"/>
    <col min="4" max="4" width="14.125" customWidth="1"/>
    <col min="5" max="5" width="14.625" customWidth="1"/>
    <col min="6" max="6" width="9.125" customWidth="1"/>
    <col min="7" max="7" width="5.125" customWidth="1"/>
    <col min="8" max="8" width="8.875" customWidth="1"/>
    <col min="9" max="9" width="5.125" customWidth="1"/>
    <col min="10" max="10" width="5.875" customWidth="1"/>
    <col min="11" max="11" width="11.25" bestFit="1" customWidth="1"/>
    <col min="27" max="27" width="4.75" customWidth="1"/>
    <col min="28" max="28" width="16.25" customWidth="1"/>
    <col min="29" max="33" width="12.125" customWidth="1"/>
  </cols>
  <sheetData>
    <row r="1" spans="1:33" ht="18" customHeight="1" x14ac:dyDescent="0.4">
      <c r="A1" s="133"/>
      <c r="B1" s="134"/>
      <c r="C1" s="135"/>
      <c r="D1" s="63" t="s">
        <v>110</v>
      </c>
      <c r="E1" s="64" t="s">
        <v>97</v>
      </c>
      <c r="F1" s="129" t="s">
        <v>0</v>
      </c>
      <c r="G1" s="130"/>
      <c r="H1" s="129" t="s">
        <v>6</v>
      </c>
      <c r="I1" s="130"/>
    </row>
    <row r="2" spans="1:33" ht="17.45" customHeight="1" x14ac:dyDescent="0.4">
      <c r="A2" s="136"/>
      <c r="B2" s="137"/>
      <c r="C2" s="138"/>
      <c r="D2" s="65" t="s">
        <v>99</v>
      </c>
      <c r="E2" s="66" t="s">
        <v>100</v>
      </c>
      <c r="F2" s="131" t="s">
        <v>100</v>
      </c>
      <c r="G2" s="132"/>
      <c r="H2" s="131" t="s">
        <v>100</v>
      </c>
      <c r="I2" s="132"/>
    </row>
    <row r="3" spans="1:33" x14ac:dyDescent="0.4">
      <c r="A3" s="144" t="s">
        <v>109</v>
      </c>
      <c r="B3" s="146" t="s">
        <v>103</v>
      </c>
      <c r="C3" s="147"/>
      <c r="D3" s="67">
        <v>867</v>
      </c>
      <c r="E3" s="68">
        <v>1067</v>
      </c>
      <c r="F3" s="139">
        <f>1067</f>
        <v>1067</v>
      </c>
      <c r="G3" s="139"/>
      <c r="H3" s="142">
        <v>1067</v>
      </c>
      <c r="I3" s="139"/>
      <c r="J3" s="12"/>
    </row>
    <row r="4" spans="1:33" x14ac:dyDescent="0.4">
      <c r="A4" s="145"/>
      <c r="B4" s="145" t="s">
        <v>102</v>
      </c>
      <c r="C4" s="148"/>
      <c r="D4" s="69">
        <v>126</v>
      </c>
      <c r="E4" s="70">
        <v>110</v>
      </c>
      <c r="F4" s="140">
        <v>110</v>
      </c>
      <c r="G4" s="141"/>
      <c r="H4" s="143">
        <v>110</v>
      </c>
      <c r="I4" s="141"/>
      <c r="J4" s="12"/>
      <c r="AB4" s="162" t="s">
        <v>106</v>
      </c>
      <c r="AC4" s="164">
        <v>2010</v>
      </c>
      <c r="AD4" s="166">
        <v>2020</v>
      </c>
      <c r="AE4" s="168" t="s">
        <v>105</v>
      </c>
      <c r="AF4" s="162" t="s">
        <v>92</v>
      </c>
      <c r="AG4" s="160" t="s">
        <v>93</v>
      </c>
    </row>
    <row r="5" spans="1:33" ht="18" customHeight="1" x14ac:dyDescent="0.4">
      <c r="A5" s="149" t="s">
        <v>1</v>
      </c>
      <c r="B5" s="71" t="s">
        <v>2</v>
      </c>
      <c r="C5" s="72"/>
      <c r="D5" s="73" t="s">
        <v>35</v>
      </c>
      <c r="E5" s="74">
        <v>1</v>
      </c>
      <c r="F5" s="118">
        <v>1</v>
      </c>
      <c r="G5" s="119"/>
      <c r="H5" s="118">
        <v>1</v>
      </c>
      <c r="I5" s="119"/>
      <c r="AB5" s="163"/>
      <c r="AC5" s="165"/>
      <c r="AD5" s="167"/>
      <c r="AE5" s="169"/>
      <c r="AF5" s="163"/>
      <c r="AG5" s="161"/>
    </row>
    <row r="6" spans="1:33" x14ac:dyDescent="0.4">
      <c r="A6" s="150"/>
      <c r="B6" s="75" t="s">
        <v>3</v>
      </c>
      <c r="C6" s="76"/>
      <c r="D6" s="77" t="s">
        <v>35</v>
      </c>
      <c r="E6" s="78">
        <v>1</v>
      </c>
      <c r="F6" s="120">
        <v>1</v>
      </c>
      <c r="G6" s="121"/>
      <c r="H6" s="120">
        <v>1</v>
      </c>
      <c r="I6" s="121"/>
      <c r="AB6" s="46" t="s">
        <v>2</v>
      </c>
      <c r="AC6" s="36">
        <f>CO2排出量!B2</f>
        <v>269.51474216725944</v>
      </c>
      <c r="AD6" s="42">
        <f>CO2排出量!C2</f>
        <v>209.4235083709562</v>
      </c>
      <c r="AE6" s="36">
        <v>253.11561083538152</v>
      </c>
      <c r="AF6" s="42">
        <f>CO2排出量!E2</f>
        <v>253.11561083538152</v>
      </c>
      <c r="AG6" s="37">
        <f>CO2排出量!F2</f>
        <v>253.11561083538152</v>
      </c>
    </row>
    <row r="7" spans="1:33" x14ac:dyDescent="0.4">
      <c r="A7" s="150"/>
      <c r="B7" s="79" t="s">
        <v>4</v>
      </c>
      <c r="C7" s="72"/>
      <c r="D7" s="73" t="s">
        <v>35</v>
      </c>
      <c r="E7" s="74">
        <v>1</v>
      </c>
      <c r="F7" s="122">
        <v>1</v>
      </c>
      <c r="G7" s="123"/>
      <c r="H7" s="122">
        <v>1</v>
      </c>
      <c r="I7" s="123"/>
      <c r="AB7" s="51" t="s">
        <v>3</v>
      </c>
      <c r="AC7" s="35">
        <f>CO2排出量!B3</f>
        <v>249.02275586606845</v>
      </c>
      <c r="AD7" s="43">
        <f>CO2排出量!C3</f>
        <v>196.15609230500672</v>
      </c>
      <c r="AE7" s="35">
        <v>188.62350530113275</v>
      </c>
      <c r="AF7" s="43">
        <f>CO2排出量!E3</f>
        <v>188.62350530113275</v>
      </c>
      <c r="AG7" s="38">
        <f>CO2排出量!F3</f>
        <v>188.62350530113275</v>
      </c>
    </row>
    <row r="8" spans="1:33" x14ac:dyDescent="0.4">
      <c r="A8" s="151"/>
      <c r="B8" s="80" t="s">
        <v>5</v>
      </c>
      <c r="C8" s="81"/>
      <c r="D8" s="82" t="s">
        <v>35</v>
      </c>
      <c r="E8" s="83">
        <v>1</v>
      </c>
      <c r="F8" s="124">
        <v>1</v>
      </c>
      <c r="G8" s="125"/>
      <c r="H8" s="124">
        <v>1</v>
      </c>
      <c r="I8" s="125"/>
      <c r="AB8" s="47" t="s">
        <v>4</v>
      </c>
      <c r="AC8" s="34">
        <f>CO2排出量!B4</f>
        <v>63.618347666356769</v>
      </c>
      <c r="AD8" s="44">
        <f>CO2排出量!C4</f>
        <v>52.883709709806709</v>
      </c>
      <c r="AE8" s="34">
        <v>61.373388455821313</v>
      </c>
      <c r="AF8" s="44">
        <f>CO2排出量!E4</f>
        <v>61.373388455821313</v>
      </c>
      <c r="AG8" s="39">
        <f>CO2排出量!F4</f>
        <v>61.373388455821313</v>
      </c>
    </row>
    <row r="9" spans="1:33" x14ac:dyDescent="0.4">
      <c r="A9" s="152" t="s">
        <v>25</v>
      </c>
      <c r="B9" s="115" t="s">
        <v>2</v>
      </c>
      <c r="C9" s="84" t="s">
        <v>7</v>
      </c>
      <c r="D9" s="85">
        <v>24</v>
      </c>
      <c r="E9" s="86">
        <v>24</v>
      </c>
      <c r="F9" s="87">
        <v>24</v>
      </c>
      <c r="G9" s="157">
        <f>SUM(F9:F13)</f>
        <v>100</v>
      </c>
      <c r="H9" s="88">
        <v>24</v>
      </c>
      <c r="I9" s="126">
        <f>SUM(H9:H13)</f>
        <v>100</v>
      </c>
      <c r="J9" s="2"/>
      <c r="AB9" s="51" t="s">
        <v>5</v>
      </c>
      <c r="AC9" s="35">
        <f>CO2排出量!B5</f>
        <v>69.588005432578569</v>
      </c>
      <c r="AD9" s="43">
        <f>CO2排出量!C5</f>
        <v>52.883709709806709</v>
      </c>
      <c r="AE9" s="35">
        <v>49.012576322324165</v>
      </c>
      <c r="AF9" s="43">
        <f>CO2排出量!E5</f>
        <v>49.012576322324165</v>
      </c>
      <c r="AG9" s="38">
        <f>CO2排出量!F5</f>
        <v>49.012576322324165</v>
      </c>
    </row>
    <row r="10" spans="1:33" x14ac:dyDescent="0.4">
      <c r="A10" s="153"/>
      <c r="B10" s="116"/>
      <c r="C10" s="89" t="s">
        <v>8</v>
      </c>
      <c r="D10" s="90">
        <v>22</v>
      </c>
      <c r="E10" s="91">
        <v>22</v>
      </c>
      <c r="F10" s="92">
        <v>22</v>
      </c>
      <c r="G10" s="157"/>
      <c r="H10" s="93">
        <v>22</v>
      </c>
      <c r="I10" s="127"/>
      <c r="J10" s="2"/>
      <c r="AB10" s="47" t="s">
        <v>30</v>
      </c>
      <c r="AC10" s="34">
        <f>CO2排出量!B6</f>
        <v>476.37955455993358</v>
      </c>
      <c r="AD10" s="44">
        <f>CO2排出量!C6</f>
        <v>449.00553720294573</v>
      </c>
      <c r="AE10" s="34">
        <v>493.52193172968884</v>
      </c>
      <c r="AF10" s="44">
        <f>CO2排出量!E6</f>
        <v>493.52193172968884</v>
      </c>
      <c r="AG10" s="39">
        <f>CO2排出量!F6</f>
        <v>493.52193172968884</v>
      </c>
    </row>
    <row r="11" spans="1:33" ht="19.5" x14ac:dyDescent="0.4">
      <c r="A11" s="153"/>
      <c r="B11" s="116"/>
      <c r="C11" s="94" t="s">
        <v>9</v>
      </c>
      <c r="D11" s="95">
        <v>14.000000000000002</v>
      </c>
      <c r="E11" s="96">
        <v>14.000000000000002</v>
      </c>
      <c r="F11" s="87">
        <v>14.000000000000002</v>
      </c>
      <c r="G11" s="157"/>
      <c r="H11" s="88">
        <v>14.000000000000002</v>
      </c>
      <c r="I11" s="127"/>
      <c r="J11" s="2"/>
      <c r="AB11" s="51" t="s">
        <v>111</v>
      </c>
      <c r="AC11" s="35">
        <f>CO2排出量!B7</f>
        <v>28.775119328906975</v>
      </c>
      <c r="AD11" s="43">
        <f>CO2排出量!C7</f>
        <v>25.99212785621209</v>
      </c>
      <c r="AE11" s="35">
        <v>22.660005374260319</v>
      </c>
      <c r="AF11" s="43">
        <f>CO2排出量!E7</f>
        <v>22.660005374260319</v>
      </c>
      <c r="AG11" s="38">
        <f>CO2排出量!F7</f>
        <v>22.660005374260319</v>
      </c>
    </row>
    <row r="12" spans="1:33" ht="19.5" x14ac:dyDescent="0.4">
      <c r="A12" s="153"/>
      <c r="B12" s="116"/>
      <c r="C12" s="89" t="s">
        <v>10</v>
      </c>
      <c r="D12" s="90">
        <v>4</v>
      </c>
      <c r="E12" s="91">
        <v>4</v>
      </c>
      <c r="F12" s="92">
        <v>4</v>
      </c>
      <c r="G12" s="157"/>
      <c r="H12" s="93">
        <v>4</v>
      </c>
      <c r="I12" s="127"/>
      <c r="J12" s="2"/>
      <c r="AB12" s="47" t="s">
        <v>112</v>
      </c>
      <c r="AC12" s="34">
        <f>CO2排出量!B8</f>
        <v>29.46362437612942</v>
      </c>
      <c r="AD12" s="44">
        <f>CO2排出量!C8</f>
        <v>31.085649151718691</v>
      </c>
      <c r="AE12" s="34">
        <v>27.100550625829783</v>
      </c>
      <c r="AF12" s="44">
        <f>CO2排出量!E8</f>
        <v>27.100550625829783</v>
      </c>
      <c r="AG12" s="39">
        <f>CO2排出量!F8</f>
        <v>27.100550625829783</v>
      </c>
    </row>
    <row r="13" spans="1:33" ht="19.5" x14ac:dyDescent="0.4">
      <c r="A13" s="153"/>
      <c r="B13" s="117"/>
      <c r="C13" s="97" t="s">
        <v>11</v>
      </c>
      <c r="D13" s="98">
        <v>36</v>
      </c>
      <c r="E13" s="99">
        <v>36</v>
      </c>
      <c r="F13" s="100">
        <v>36</v>
      </c>
      <c r="G13" s="158"/>
      <c r="H13" s="101">
        <v>36</v>
      </c>
      <c r="I13" s="128"/>
      <c r="J13" s="2"/>
      <c r="AB13" s="51" t="s">
        <v>113</v>
      </c>
      <c r="AC13" s="35">
        <f>CO2排出量!B9</f>
        <v>-46</v>
      </c>
      <c r="AD13" s="43">
        <f>CO2排出量!C9</f>
        <v>-46</v>
      </c>
      <c r="AE13" s="35">
        <v>-46</v>
      </c>
      <c r="AF13" s="43">
        <f>CO2排出量!E9</f>
        <v>-46</v>
      </c>
      <c r="AG13" s="38">
        <f>CO2排出量!F9</f>
        <v>-46</v>
      </c>
    </row>
    <row r="14" spans="1:33" x14ac:dyDescent="0.4">
      <c r="A14" s="153"/>
      <c r="B14" s="115" t="s">
        <v>3</v>
      </c>
      <c r="C14" s="102" t="s">
        <v>7</v>
      </c>
      <c r="D14" s="103">
        <v>0</v>
      </c>
      <c r="E14" s="104">
        <v>0</v>
      </c>
      <c r="F14" s="104">
        <v>0</v>
      </c>
      <c r="G14" s="159">
        <f t="shared" ref="G14" si="0">SUM(F14:F18)</f>
        <v>100</v>
      </c>
      <c r="H14" s="105">
        <v>0</v>
      </c>
      <c r="I14" s="126">
        <f>SUM(H14:H18)</f>
        <v>100</v>
      </c>
      <c r="J14" s="2"/>
      <c r="AB14" s="48" t="s">
        <v>27</v>
      </c>
      <c r="AC14" s="40">
        <f>CO2排出量!B10</f>
        <v>1140.3621493972332</v>
      </c>
      <c r="AD14" s="45">
        <f>CO2排出量!C10</f>
        <v>971.43033430645278</v>
      </c>
      <c r="AE14" s="40">
        <v>1049.4075686444387</v>
      </c>
      <c r="AF14" s="45">
        <f>CO2排出量!E10</f>
        <v>1049.4075686444387</v>
      </c>
      <c r="AG14" s="41">
        <f>CO2排出量!F10</f>
        <v>1049.4075686444387</v>
      </c>
    </row>
    <row r="15" spans="1:33" x14ac:dyDescent="0.4">
      <c r="A15" s="153"/>
      <c r="B15" s="116"/>
      <c r="C15" s="94" t="s">
        <v>8</v>
      </c>
      <c r="D15" s="95">
        <v>97</v>
      </c>
      <c r="E15" s="96">
        <v>97</v>
      </c>
      <c r="F15" s="96">
        <v>97</v>
      </c>
      <c r="G15" s="157"/>
      <c r="H15" s="88">
        <v>97</v>
      </c>
      <c r="I15" s="127"/>
      <c r="J15" s="2"/>
    </row>
    <row r="16" spans="1:33" x14ac:dyDescent="0.4">
      <c r="A16" s="153"/>
      <c r="B16" s="116"/>
      <c r="C16" s="89" t="s">
        <v>9</v>
      </c>
      <c r="D16" s="90">
        <v>0</v>
      </c>
      <c r="E16" s="91">
        <v>0</v>
      </c>
      <c r="F16" s="91">
        <v>0</v>
      </c>
      <c r="G16" s="157"/>
      <c r="H16" s="93">
        <v>0</v>
      </c>
      <c r="I16" s="127"/>
      <c r="J16" s="2"/>
    </row>
    <row r="17" spans="1:33" x14ac:dyDescent="0.4">
      <c r="A17" s="153"/>
      <c r="B17" s="116"/>
      <c r="C17" s="94" t="s">
        <v>10</v>
      </c>
      <c r="D17" s="95">
        <v>1</v>
      </c>
      <c r="E17" s="96">
        <v>1</v>
      </c>
      <c r="F17" s="96">
        <v>1</v>
      </c>
      <c r="G17" s="157"/>
      <c r="H17" s="88">
        <v>1</v>
      </c>
      <c r="I17" s="127"/>
      <c r="J17" s="2"/>
    </row>
    <row r="18" spans="1:33" x14ac:dyDescent="0.4">
      <c r="A18" s="153"/>
      <c r="B18" s="117"/>
      <c r="C18" s="106" t="s">
        <v>11</v>
      </c>
      <c r="D18" s="107">
        <v>2</v>
      </c>
      <c r="E18" s="108">
        <v>2</v>
      </c>
      <c r="F18" s="108">
        <v>2</v>
      </c>
      <c r="G18" s="158"/>
      <c r="H18" s="109">
        <v>2</v>
      </c>
      <c r="I18" s="128"/>
      <c r="J18" s="2"/>
      <c r="AG18" s="52"/>
    </row>
    <row r="19" spans="1:33" x14ac:dyDescent="0.4">
      <c r="A19" s="153"/>
      <c r="B19" s="115" t="s">
        <v>4</v>
      </c>
      <c r="C19" s="84" t="s">
        <v>7</v>
      </c>
      <c r="D19" s="85">
        <v>0</v>
      </c>
      <c r="E19" s="86">
        <v>0</v>
      </c>
      <c r="F19" s="86">
        <v>0</v>
      </c>
      <c r="G19" s="159">
        <f t="shared" ref="G19" si="1">SUM(F19:F23)</f>
        <v>100</v>
      </c>
      <c r="H19" s="110">
        <v>0</v>
      </c>
      <c r="I19" s="126">
        <f>SUM(H19:H23)</f>
        <v>100</v>
      </c>
      <c r="J19" s="2"/>
    </row>
    <row r="20" spans="1:33" x14ac:dyDescent="0.4">
      <c r="A20" s="153"/>
      <c r="B20" s="116"/>
      <c r="C20" s="89" t="s">
        <v>8</v>
      </c>
      <c r="D20" s="90">
        <v>24</v>
      </c>
      <c r="E20" s="91">
        <v>24</v>
      </c>
      <c r="F20" s="91">
        <v>24</v>
      </c>
      <c r="G20" s="157"/>
      <c r="H20" s="93">
        <v>24</v>
      </c>
      <c r="I20" s="127"/>
      <c r="J20" s="2"/>
    </row>
    <row r="21" spans="1:33" x14ac:dyDescent="0.4">
      <c r="A21" s="153"/>
      <c r="B21" s="116"/>
      <c r="C21" s="94" t="s">
        <v>9</v>
      </c>
      <c r="D21" s="95">
        <v>16</v>
      </c>
      <c r="E21" s="96">
        <v>16</v>
      </c>
      <c r="F21" s="96">
        <v>16</v>
      </c>
      <c r="G21" s="157"/>
      <c r="H21" s="88">
        <v>16</v>
      </c>
      <c r="I21" s="127"/>
      <c r="J21" s="2"/>
    </row>
    <row r="22" spans="1:33" x14ac:dyDescent="0.4">
      <c r="A22" s="153"/>
      <c r="B22" s="116"/>
      <c r="C22" s="89" t="s">
        <v>10</v>
      </c>
      <c r="D22" s="90">
        <v>3</v>
      </c>
      <c r="E22" s="91">
        <v>3</v>
      </c>
      <c r="F22" s="91">
        <v>3</v>
      </c>
      <c r="G22" s="157"/>
      <c r="H22" s="93">
        <v>3</v>
      </c>
      <c r="I22" s="127"/>
      <c r="J22" s="2"/>
    </row>
    <row r="23" spans="1:33" x14ac:dyDescent="0.4">
      <c r="A23" s="153"/>
      <c r="B23" s="117"/>
      <c r="C23" s="97" t="s">
        <v>11</v>
      </c>
      <c r="D23" s="98">
        <v>56.999999999999993</v>
      </c>
      <c r="E23" s="99">
        <v>56.999999999999993</v>
      </c>
      <c r="F23" s="99">
        <v>56.999999999999993</v>
      </c>
      <c r="G23" s="158"/>
      <c r="H23" s="101">
        <v>56.999999999999993</v>
      </c>
      <c r="I23" s="128"/>
      <c r="J23" s="2"/>
    </row>
    <row r="24" spans="1:33" x14ac:dyDescent="0.4">
      <c r="A24" s="153"/>
      <c r="B24" s="115" t="s">
        <v>5</v>
      </c>
      <c r="C24" s="102" t="s">
        <v>7</v>
      </c>
      <c r="D24" s="103">
        <v>0</v>
      </c>
      <c r="E24" s="104">
        <v>0</v>
      </c>
      <c r="F24" s="104">
        <v>0</v>
      </c>
      <c r="G24" s="159">
        <f t="shared" ref="G24" si="2">SUM(F24:F28)</f>
        <v>100</v>
      </c>
      <c r="H24" s="105">
        <v>0</v>
      </c>
      <c r="I24" s="126">
        <f>SUM(H24:H28)</f>
        <v>100</v>
      </c>
      <c r="J24" s="2"/>
    </row>
    <row r="25" spans="1:33" x14ac:dyDescent="0.4">
      <c r="A25" s="153"/>
      <c r="B25" s="116"/>
      <c r="C25" s="94" t="s">
        <v>8</v>
      </c>
      <c r="D25" s="95">
        <v>27</v>
      </c>
      <c r="E25" s="96">
        <v>27</v>
      </c>
      <c r="F25" s="96">
        <v>27</v>
      </c>
      <c r="G25" s="157"/>
      <c r="H25" s="88">
        <v>27</v>
      </c>
      <c r="I25" s="127"/>
      <c r="J25" s="2"/>
    </row>
    <row r="26" spans="1:33" x14ac:dyDescent="0.4">
      <c r="A26" s="153"/>
      <c r="B26" s="116"/>
      <c r="C26" s="89" t="s">
        <v>9</v>
      </c>
      <c r="D26" s="90">
        <v>21</v>
      </c>
      <c r="E26" s="91">
        <v>21</v>
      </c>
      <c r="F26" s="91">
        <v>21</v>
      </c>
      <c r="G26" s="157"/>
      <c r="H26" s="93">
        <v>21</v>
      </c>
      <c r="I26" s="127"/>
      <c r="J26" s="2"/>
    </row>
    <row r="27" spans="1:33" x14ac:dyDescent="0.4">
      <c r="A27" s="153"/>
      <c r="B27" s="116"/>
      <c r="C27" s="94" t="s">
        <v>10</v>
      </c>
      <c r="D27" s="95">
        <v>0</v>
      </c>
      <c r="E27" s="96">
        <v>0</v>
      </c>
      <c r="F27" s="96">
        <v>0</v>
      </c>
      <c r="G27" s="157"/>
      <c r="H27" s="88">
        <v>0</v>
      </c>
      <c r="I27" s="127"/>
      <c r="J27" s="2"/>
    </row>
    <row r="28" spans="1:33" x14ac:dyDescent="0.4">
      <c r="A28" s="153"/>
      <c r="B28" s="117"/>
      <c r="C28" s="106" t="s">
        <v>11</v>
      </c>
      <c r="D28" s="107">
        <v>52</v>
      </c>
      <c r="E28" s="108">
        <v>52</v>
      </c>
      <c r="F28" s="108">
        <v>52</v>
      </c>
      <c r="G28" s="158"/>
      <c r="H28" s="109">
        <v>52</v>
      </c>
      <c r="I28" s="128"/>
      <c r="J28" s="2"/>
    </row>
    <row r="29" spans="1:33" x14ac:dyDescent="0.4">
      <c r="A29" s="154" t="s">
        <v>26</v>
      </c>
      <c r="B29" s="115" t="s">
        <v>30</v>
      </c>
      <c r="C29" s="84" t="s">
        <v>7</v>
      </c>
      <c r="D29" s="85">
        <v>31</v>
      </c>
      <c r="E29" s="86">
        <v>31</v>
      </c>
      <c r="F29" s="86">
        <v>31</v>
      </c>
      <c r="G29" s="159">
        <f>SUM(F29:F41)</f>
        <v>100</v>
      </c>
      <c r="H29" s="110">
        <v>31</v>
      </c>
      <c r="I29" s="126">
        <f>SUM(H29:H41)</f>
        <v>100</v>
      </c>
      <c r="J29" s="2"/>
    </row>
    <row r="30" spans="1:33" x14ac:dyDescent="0.4">
      <c r="A30" s="155"/>
      <c r="B30" s="116"/>
      <c r="C30" s="111" t="s">
        <v>76</v>
      </c>
      <c r="D30" s="112">
        <v>0</v>
      </c>
      <c r="E30" s="113">
        <v>0</v>
      </c>
      <c r="F30" s="113">
        <v>0</v>
      </c>
      <c r="G30" s="157"/>
      <c r="H30" s="114">
        <v>0</v>
      </c>
      <c r="I30" s="127"/>
      <c r="J30" s="2"/>
    </row>
    <row r="31" spans="1:33" x14ac:dyDescent="0.4">
      <c r="A31" s="155"/>
      <c r="B31" s="116"/>
      <c r="C31" s="94" t="s">
        <v>8</v>
      </c>
      <c r="D31" s="95">
        <v>3</v>
      </c>
      <c r="E31" s="96">
        <v>3</v>
      </c>
      <c r="F31" s="96">
        <v>3</v>
      </c>
      <c r="G31" s="157"/>
      <c r="H31" s="88">
        <v>3</v>
      </c>
      <c r="I31" s="127"/>
      <c r="J31" s="2"/>
    </row>
    <row r="32" spans="1:33" x14ac:dyDescent="0.4">
      <c r="A32" s="155"/>
      <c r="B32" s="116"/>
      <c r="C32" s="111" t="s">
        <v>77</v>
      </c>
      <c r="D32" s="112">
        <v>0</v>
      </c>
      <c r="E32" s="113">
        <v>0</v>
      </c>
      <c r="F32" s="113">
        <v>0</v>
      </c>
      <c r="G32" s="157"/>
      <c r="H32" s="114">
        <v>0</v>
      </c>
      <c r="I32" s="127"/>
      <c r="J32" s="2"/>
    </row>
    <row r="33" spans="1:10" x14ac:dyDescent="0.4">
      <c r="A33" s="155"/>
      <c r="B33" s="116"/>
      <c r="C33" s="94" t="s">
        <v>9</v>
      </c>
      <c r="D33" s="95">
        <v>40</v>
      </c>
      <c r="E33" s="96">
        <v>40</v>
      </c>
      <c r="F33" s="96">
        <v>40</v>
      </c>
      <c r="G33" s="157"/>
      <c r="H33" s="88">
        <v>40</v>
      </c>
      <c r="I33" s="127"/>
      <c r="J33" s="2"/>
    </row>
    <row r="34" spans="1:10" x14ac:dyDescent="0.4">
      <c r="A34" s="155"/>
      <c r="B34" s="116"/>
      <c r="C34" s="111" t="s">
        <v>78</v>
      </c>
      <c r="D34" s="112">
        <v>0</v>
      </c>
      <c r="E34" s="113">
        <v>0</v>
      </c>
      <c r="F34" s="113">
        <v>0</v>
      </c>
      <c r="G34" s="157"/>
      <c r="H34" s="114">
        <v>0</v>
      </c>
      <c r="I34" s="127"/>
      <c r="J34" s="2"/>
    </row>
    <row r="35" spans="1:10" x14ac:dyDescent="0.4">
      <c r="A35" s="155"/>
      <c r="B35" s="116"/>
      <c r="C35" s="94" t="s">
        <v>79</v>
      </c>
      <c r="D35" s="95">
        <v>4</v>
      </c>
      <c r="E35" s="96">
        <v>4</v>
      </c>
      <c r="F35" s="96">
        <v>4</v>
      </c>
      <c r="G35" s="157"/>
      <c r="H35" s="88">
        <v>4</v>
      </c>
      <c r="I35" s="127"/>
      <c r="J35" s="2"/>
    </row>
    <row r="36" spans="1:10" x14ac:dyDescent="0.4">
      <c r="A36" s="155"/>
      <c r="B36" s="116"/>
      <c r="C36" s="111" t="s">
        <v>10</v>
      </c>
      <c r="D36" s="112">
        <v>5</v>
      </c>
      <c r="E36" s="113">
        <v>5</v>
      </c>
      <c r="F36" s="113">
        <v>5</v>
      </c>
      <c r="G36" s="157"/>
      <c r="H36" s="114">
        <v>5</v>
      </c>
      <c r="I36" s="127"/>
      <c r="J36" s="2"/>
    </row>
    <row r="37" spans="1:10" x14ac:dyDescent="0.4">
      <c r="A37" s="155"/>
      <c r="B37" s="116"/>
      <c r="C37" s="94" t="s">
        <v>80</v>
      </c>
      <c r="D37" s="95">
        <v>0</v>
      </c>
      <c r="E37" s="96">
        <v>0</v>
      </c>
      <c r="F37" s="96">
        <v>0</v>
      </c>
      <c r="G37" s="157"/>
      <c r="H37" s="88">
        <v>0</v>
      </c>
      <c r="I37" s="127"/>
      <c r="J37" s="2"/>
    </row>
    <row r="38" spans="1:10" x14ac:dyDescent="0.4">
      <c r="A38" s="155"/>
      <c r="B38" s="116"/>
      <c r="C38" s="111" t="s">
        <v>81</v>
      </c>
      <c r="D38" s="112">
        <v>8</v>
      </c>
      <c r="E38" s="113">
        <v>8</v>
      </c>
      <c r="F38" s="113">
        <v>8</v>
      </c>
      <c r="G38" s="157"/>
      <c r="H38" s="114">
        <v>8</v>
      </c>
      <c r="I38" s="127"/>
      <c r="J38" s="2"/>
    </row>
    <row r="39" spans="1:10" x14ac:dyDescent="0.4">
      <c r="A39" s="155"/>
      <c r="B39" s="116"/>
      <c r="C39" s="94" t="s">
        <v>82</v>
      </c>
      <c r="D39" s="95">
        <v>0</v>
      </c>
      <c r="E39" s="96">
        <v>0</v>
      </c>
      <c r="F39" s="96">
        <v>0</v>
      </c>
      <c r="G39" s="157"/>
      <c r="H39" s="88">
        <v>0</v>
      </c>
      <c r="I39" s="127"/>
      <c r="J39" s="2"/>
    </row>
    <row r="40" spans="1:10" x14ac:dyDescent="0.4">
      <c r="A40" s="155"/>
      <c r="B40" s="116"/>
      <c r="C40" s="111" t="s">
        <v>83</v>
      </c>
      <c r="D40" s="112">
        <v>1</v>
      </c>
      <c r="E40" s="113">
        <v>1</v>
      </c>
      <c r="F40" s="113">
        <v>1</v>
      </c>
      <c r="G40" s="157"/>
      <c r="H40" s="114">
        <v>1</v>
      </c>
      <c r="I40" s="127"/>
      <c r="J40" s="2"/>
    </row>
    <row r="41" spans="1:10" x14ac:dyDescent="0.4">
      <c r="A41" s="156"/>
      <c r="B41" s="117"/>
      <c r="C41" s="97" t="s">
        <v>84</v>
      </c>
      <c r="D41" s="98">
        <v>8</v>
      </c>
      <c r="E41" s="99">
        <v>8</v>
      </c>
      <c r="F41" s="99">
        <v>8</v>
      </c>
      <c r="G41" s="158"/>
      <c r="H41" s="101">
        <v>8</v>
      </c>
      <c r="I41" s="128"/>
      <c r="J41" s="2"/>
    </row>
    <row r="43" spans="1:10" x14ac:dyDescent="0.4">
      <c r="A43" s="61"/>
      <c r="D43" s="49"/>
      <c r="E43" s="49"/>
    </row>
    <row r="44" spans="1:10" x14ac:dyDescent="0.4">
      <c r="A44" s="62"/>
      <c r="D44" s="49"/>
      <c r="E44" s="49"/>
    </row>
    <row r="45" spans="1:10" x14ac:dyDescent="0.4">
      <c r="D45" s="49"/>
    </row>
    <row r="46" spans="1:10" x14ac:dyDescent="0.4">
      <c r="D46" s="49"/>
    </row>
    <row r="47" spans="1:10" x14ac:dyDescent="0.4">
      <c r="B47" s="17"/>
    </row>
    <row r="68" spans="6:6" x14ac:dyDescent="0.4">
      <c r="F68" s="1"/>
    </row>
    <row r="69" spans="6:6" x14ac:dyDescent="0.4">
      <c r="F69" s="1"/>
    </row>
    <row r="70" spans="6:6" x14ac:dyDescent="0.4">
      <c r="F70" s="1"/>
    </row>
    <row r="71" spans="6:6" x14ac:dyDescent="0.4">
      <c r="F71" s="1"/>
    </row>
    <row r="72" spans="6:6" x14ac:dyDescent="0.4">
      <c r="F72" s="1"/>
    </row>
    <row r="73" spans="6:6" x14ac:dyDescent="0.4">
      <c r="F73" s="1"/>
    </row>
    <row r="74" spans="6:6" x14ac:dyDescent="0.4">
      <c r="F74" s="1"/>
    </row>
    <row r="75" spans="6:6" x14ac:dyDescent="0.4">
      <c r="F75" s="1"/>
    </row>
    <row r="76" spans="6:6" x14ac:dyDescent="0.4">
      <c r="F76" s="1"/>
    </row>
    <row r="77" spans="6:6" x14ac:dyDescent="0.4">
      <c r="F77" s="1"/>
    </row>
    <row r="78" spans="6:6" x14ac:dyDescent="0.4">
      <c r="F78" s="1"/>
    </row>
    <row r="79" spans="6:6" x14ac:dyDescent="0.4">
      <c r="F79" s="1"/>
    </row>
    <row r="80" spans="6:6" x14ac:dyDescent="0.4">
      <c r="F80" s="1"/>
    </row>
  </sheetData>
  <mergeCells count="44">
    <mergeCell ref="AG4:AG5"/>
    <mergeCell ref="AB4:AB5"/>
    <mergeCell ref="AC4:AC5"/>
    <mergeCell ref="AD4:AD5"/>
    <mergeCell ref="AE4:AE5"/>
    <mergeCell ref="AF4:AF5"/>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H1:I1"/>
    <mergeCell ref="H2:I2"/>
    <mergeCell ref="A1:C2"/>
    <mergeCell ref="F3:G3"/>
    <mergeCell ref="F4:G4"/>
    <mergeCell ref="H3:I3"/>
    <mergeCell ref="H4:I4"/>
    <mergeCell ref="A3:A4"/>
    <mergeCell ref="B3:C3"/>
    <mergeCell ref="B4:C4"/>
    <mergeCell ref="F1:G1"/>
    <mergeCell ref="F2:G2"/>
    <mergeCell ref="B29:B41"/>
    <mergeCell ref="H5:I5"/>
    <mergeCell ref="H6:I6"/>
    <mergeCell ref="H7:I7"/>
    <mergeCell ref="H8:I8"/>
    <mergeCell ref="I9:I13"/>
    <mergeCell ref="I14:I18"/>
    <mergeCell ref="I19:I23"/>
    <mergeCell ref="I24:I28"/>
    <mergeCell ref="I29:I41"/>
  </mergeCells>
  <phoneticPr fontId="1"/>
  <conditionalFormatting sqref="G14">
    <cfRule type="expression" dxfId="28" priority="31">
      <formula>$G$14&lt;&gt;100</formula>
    </cfRule>
  </conditionalFormatting>
  <conditionalFormatting sqref="G9">
    <cfRule type="expression" dxfId="27" priority="27">
      <formula>$G$9&lt;&gt;100</formula>
    </cfRule>
  </conditionalFormatting>
  <conditionalFormatting sqref="I19">
    <cfRule type="expression" dxfId="26" priority="28">
      <formula>$I$19&lt;&gt;100</formula>
    </cfRule>
  </conditionalFormatting>
  <conditionalFormatting sqref="G29">
    <cfRule type="expression" dxfId="25" priority="29">
      <formula>$G$29&lt;&gt;100</formula>
    </cfRule>
  </conditionalFormatting>
  <conditionalFormatting sqref="G24">
    <cfRule type="expression" dxfId="24" priority="30">
      <formula>$G$24&lt;&gt;100</formula>
    </cfRule>
  </conditionalFormatting>
  <conditionalFormatting sqref="I9">
    <cfRule type="expression" dxfId="23" priority="26">
      <formula>$I$9&lt;&gt;100</formula>
    </cfRule>
  </conditionalFormatting>
  <conditionalFormatting sqref="I14">
    <cfRule type="expression" dxfId="22" priority="24">
      <formula>$I$14&lt;&gt;100</formula>
    </cfRule>
  </conditionalFormatting>
  <conditionalFormatting sqref="G19">
    <cfRule type="expression" dxfId="21" priority="23">
      <formula>$G$19&lt;&gt;100</formula>
    </cfRule>
  </conditionalFormatting>
  <conditionalFormatting sqref="I24">
    <cfRule type="expression" dxfId="20" priority="22">
      <formula>$I$24&lt;&gt;100</formula>
    </cfRule>
  </conditionalFormatting>
  <conditionalFormatting sqref="I29">
    <cfRule type="expression" dxfId="19" priority="21">
      <formula>$I$29&lt;&gt;100</formula>
    </cfRule>
  </conditionalFormatting>
  <conditionalFormatting sqref="C9:F28">
    <cfRule type="expression" dxfId="18" priority="8">
      <formula>MOD(ROW(),2)=1</formula>
    </cfRule>
    <cfRule type="expression" dxfId="17" priority="20">
      <formula>MOD(ROW(),2)=0</formula>
    </cfRule>
  </conditionalFormatting>
  <conditionalFormatting sqref="H9:H28">
    <cfRule type="expression" dxfId="16" priority="5">
      <formula>MOD(ROW(),2)=1</formula>
    </cfRule>
    <cfRule type="expression" dxfId="15" priority="19">
      <formula>MOD(ROW(),2)=0</formula>
    </cfRule>
  </conditionalFormatting>
  <conditionalFormatting sqref="B5:I8">
    <cfRule type="expression" dxfId="14" priority="7">
      <formula>MOD(ROW(),2)=1</formula>
    </cfRule>
    <cfRule type="expression" dxfId="13" priority="18">
      <formula>MOD(ROW(),2)=0</formula>
    </cfRule>
  </conditionalFormatting>
  <conditionalFormatting sqref="C29:F41">
    <cfRule type="expression" dxfId="12" priority="4">
      <formula>MOD(ROW(),2)=1</formula>
    </cfRule>
    <cfRule type="expression" dxfId="11" priority="17">
      <formula>MOD(ROW(),2)=0</formula>
    </cfRule>
  </conditionalFormatting>
  <conditionalFormatting sqref="H29:H41">
    <cfRule type="expression" dxfId="10" priority="3">
      <formula>MOD(ROW(),2)=1</formula>
    </cfRule>
    <cfRule type="expression" dxfId="9" priority="16">
      <formula>MOD(ROW(),2)=0</formula>
    </cfRule>
  </conditionalFormatting>
  <conditionalFormatting sqref="B3:I4">
    <cfRule type="expression" dxfId="8" priority="6">
      <formula>MOD(ROW(),2)=1</formula>
    </cfRule>
    <cfRule type="expression" dxfId="7" priority="15">
      <formula>MOD(ROW(),2)=0</formula>
    </cfRule>
  </conditionalFormatting>
  <conditionalFormatting sqref="A3">
    <cfRule type="expression" dxfId="6" priority="14">
      <formula>MOD(ROW(),2)=0</formula>
    </cfRule>
  </conditionalFormatting>
  <conditionalFormatting sqref="A5">
    <cfRule type="expression" dxfId="5" priority="13">
      <formula>MOD(ROW(),2)=0</formula>
    </cfRule>
  </conditionalFormatting>
  <conditionalFormatting sqref="A9">
    <cfRule type="expression" dxfId="4" priority="12">
      <formula>MOD(ROW(),2)=0</formula>
    </cfRule>
  </conditionalFormatting>
  <conditionalFormatting sqref="A29">
    <cfRule type="expression" dxfId="3" priority="11">
      <formula>MOD(ROW(),2)=0</formula>
    </cfRule>
  </conditionalFormatting>
  <conditionalFormatting sqref="AB6:AG14">
    <cfRule type="expression" dxfId="1" priority="1">
      <formula>MOD(ROW(),2)=0</formula>
    </cfRule>
    <cfRule type="expression" dxfId="0" priority="10">
      <formula>MOD(ROW(),2)=1</formula>
    </cfRule>
  </conditionalFormatting>
  <conditionalFormatting sqref="AB4:AG5">
    <cfRule type="expression" dxfId="2" priority="9">
      <formula>MOD(ROW(),2)=1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75" x14ac:dyDescent="0.4"/>
  <cols>
    <col min="1" max="1" width="10" style="12"/>
    <col min="2" max="5" width="14.625" style="12" customWidth="1"/>
    <col min="6" max="6" width="14.75" style="12" customWidth="1"/>
    <col min="7" max="7" width="15.625" style="12" customWidth="1"/>
    <col min="8" max="8" width="15.75" style="12" customWidth="1"/>
    <col min="9" max="16384" width="10" style="12"/>
  </cols>
  <sheetData>
    <row r="1" spans="1:8" x14ac:dyDescent="0.4">
      <c r="A1" s="12" t="s">
        <v>29</v>
      </c>
      <c r="B1" s="12" t="s">
        <v>37</v>
      </c>
      <c r="C1" s="12" t="s">
        <v>39</v>
      </c>
      <c r="D1" s="12" t="s">
        <v>40</v>
      </c>
      <c r="F1" s="12" t="s">
        <v>38</v>
      </c>
      <c r="G1" s="12" t="s">
        <v>41</v>
      </c>
      <c r="H1" s="12" t="s">
        <v>42</v>
      </c>
    </row>
    <row r="2" spans="1:8" x14ac:dyDescent="0.4">
      <c r="A2" s="12">
        <v>2010</v>
      </c>
      <c r="B2" s="12">
        <v>5710851.7512680199</v>
      </c>
      <c r="C2" s="12">
        <v>5710851.7512680199</v>
      </c>
      <c r="D2" s="12">
        <v>5710851.7512680199</v>
      </c>
      <c r="F2" s="12">
        <v>127917.537122642</v>
      </c>
      <c r="G2" s="12">
        <v>127917.537122642</v>
      </c>
      <c r="H2" s="12">
        <v>127917.537122642</v>
      </c>
    </row>
    <row r="3" spans="1:8" x14ac:dyDescent="0.4">
      <c r="A3" s="12">
        <v>2011</v>
      </c>
      <c r="B3" s="12">
        <v>5774884.1359159499</v>
      </c>
      <c r="C3" s="12">
        <v>5774884.1359159499</v>
      </c>
      <c r="D3" s="12">
        <v>5774884.1359159499</v>
      </c>
      <c r="F3" s="12">
        <v>127830.198160436</v>
      </c>
      <c r="G3" s="12">
        <v>127830.198160436</v>
      </c>
      <c r="H3" s="12">
        <v>127830.198160436</v>
      </c>
    </row>
    <row r="4" spans="1:8" x14ac:dyDescent="0.4">
      <c r="A4" s="12">
        <v>2012</v>
      </c>
      <c r="B4" s="12">
        <v>5839634.4776151804</v>
      </c>
      <c r="C4" s="12">
        <v>5839634.4776151804</v>
      </c>
      <c r="D4" s="12">
        <v>5839634.4776151804</v>
      </c>
      <c r="F4" s="12">
        <v>127742.918831135</v>
      </c>
      <c r="G4" s="12">
        <v>127742.918831135</v>
      </c>
      <c r="H4" s="12">
        <v>127742.918831135</v>
      </c>
    </row>
    <row r="5" spans="1:8" x14ac:dyDescent="0.4">
      <c r="A5" s="12">
        <v>2013</v>
      </c>
      <c r="B5" s="12">
        <v>5905110.8263911698</v>
      </c>
      <c r="C5" s="12">
        <v>5905110.8263911698</v>
      </c>
      <c r="D5" s="12">
        <v>5905110.8263911698</v>
      </c>
      <c r="F5" s="12">
        <v>127655.699094023</v>
      </c>
      <c r="G5" s="12">
        <v>127655.699094023</v>
      </c>
      <c r="H5" s="12">
        <v>127655.699094023</v>
      </c>
    </row>
    <row r="6" spans="1:8" x14ac:dyDescent="0.4">
      <c r="A6" s="12">
        <v>2014</v>
      </c>
      <c r="B6" s="12">
        <v>5971321.3225295404</v>
      </c>
      <c r="C6" s="12">
        <v>5971321.3225295404</v>
      </c>
      <c r="D6" s="12">
        <v>5971321.3225295404</v>
      </c>
      <c r="F6" s="12">
        <v>127568.538908412</v>
      </c>
      <c r="G6" s="12">
        <v>127568.538908412</v>
      </c>
      <c r="H6" s="12">
        <v>127568.538908412</v>
      </c>
    </row>
    <row r="7" spans="1:8" x14ac:dyDescent="0.4">
      <c r="A7" s="12">
        <v>2015</v>
      </c>
      <c r="B7" s="12">
        <v>6038274.1975881103</v>
      </c>
      <c r="C7" s="12">
        <v>6038274.1975881103</v>
      </c>
      <c r="D7" s="12">
        <v>6038274.1975881103</v>
      </c>
      <c r="F7" s="12">
        <v>127481.43823364101</v>
      </c>
      <c r="G7" s="12">
        <v>127481.43823364101</v>
      </c>
      <c r="H7" s="12">
        <v>127481.43823364101</v>
      </c>
    </row>
    <row r="8" spans="1:8" x14ac:dyDescent="0.4">
      <c r="A8" s="12">
        <v>2016</v>
      </c>
      <c r="B8" s="12">
        <v>6095183.8675616197</v>
      </c>
      <c r="C8" s="12">
        <v>6095183.8675616197</v>
      </c>
      <c r="D8" s="12">
        <v>6095183.8675616197</v>
      </c>
      <c r="F8" s="12">
        <v>127219.143055607</v>
      </c>
      <c r="G8" s="12">
        <v>127219.143055607</v>
      </c>
      <c r="H8" s="12">
        <v>127219.143055607</v>
      </c>
    </row>
    <row r="9" spans="1:8" x14ac:dyDescent="0.4">
      <c r="A9" s="12">
        <v>2017</v>
      </c>
      <c r="B9" s="12">
        <v>6152629.9011434298</v>
      </c>
      <c r="C9" s="12">
        <v>6152629.9011434298</v>
      </c>
      <c r="D9" s="12">
        <v>6152629.9011434298</v>
      </c>
      <c r="F9" s="12">
        <v>126957.387554261</v>
      </c>
      <c r="G9" s="12">
        <v>126957.387554261</v>
      </c>
      <c r="H9" s="12">
        <v>126957.387554261</v>
      </c>
    </row>
    <row r="10" spans="1:8" x14ac:dyDescent="0.4">
      <c r="A10" s="12">
        <v>2018</v>
      </c>
      <c r="B10" s="12">
        <v>6210617.3534660004</v>
      </c>
      <c r="C10" s="12">
        <v>6210617.3534660004</v>
      </c>
      <c r="D10" s="12">
        <v>6210617.3534660004</v>
      </c>
      <c r="F10" s="12">
        <v>126696.17061921</v>
      </c>
      <c r="G10" s="12">
        <v>126696.17061921</v>
      </c>
      <c r="H10" s="12">
        <v>126696.17061921</v>
      </c>
    </row>
    <row r="11" spans="1:8" x14ac:dyDescent="0.4">
      <c r="A11" s="12">
        <v>2019</v>
      </c>
      <c r="B11" s="12">
        <v>6269151.3273055302</v>
      </c>
      <c r="C11" s="12">
        <v>6269151.3273055302</v>
      </c>
      <c r="D11" s="12">
        <v>6269151.3273055302</v>
      </c>
      <c r="F11" s="12">
        <v>126435.491142345</v>
      </c>
      <c r="G11" s="12">
        <v>126435.491142345</v>
      </c>
      <c r="H11" s="12">
        <v>126435.491142345</v>
      </c>
    </row>
    <row r="12" spans="1:8" x14ac:dyDescent="0.4">
      <c r="A12" s="12">
        <v>2020</v>
      </c>
      <c r="B12" s="12">
        <v>6328236.9735309798</v>
      </c>
      <c r="C12" s="12">
        <v>6328236.9735309798</v>
      </c>
      <c r="D12" s="12">
        <v>6328236.9735309798</v>
      </c>
      <c r="F12" s="12">
        <v>126175.348017836</v>
      </c>
      <c r="G12" s="12">
        <v>126175.348017836</v>
      </c>
      <c r="H12" s="12">
        <v>126175.348017836</v>
      </c>
    </row>
    <row r="13" spans="1:8" x14ac:dyDescent="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4">
      <c r="A44" s="12">
        <v>2020</v>
      </c>
      <c r="C44" s="12">
        <f>C12</f>
        <v>6328236.9735309798</v>
      </c>
      <c r="D44" s="12">
        <f t="shared" ref="D44:H44" si="8">D12</f>
        <v>6328236.9735309798</v>
      </c>
      <c r="G44" s="12">
        <f t="shared" si="8"/>
        <v>126175.348017836</v>
      </c>
      <c r="H44" s="12">
        <f t="shared" si="8"/>
        <v>126175.348017836</v>
      </c>
    </row>
    <row r="45" spans="1:8" x14ac:dyDescent="0.4">
      <c r="A45" s="12">
        <v>2050</v>
      </c>
      <c r="C45" s="12">
        <f>シナリオ!F3/137*10^6</f>
        <v>7788321.1678832117</v>
      </c>
      <c r="D45" s="12">
        <f>シナリオ!H3/137*10^6</f>
        <v>7788321.1678832117</v>
      </c>
      <c r="G45" s="12">
        <f>シナリオ!F4*10^3</f>
        <v>110000</v>
      </c>
      <c r="H45" s="12">
        <f>シナリオ!H4*10^3</f>
        <v>110000</v>
      </c>
    </row>
    <row r="46" spans="1:8" x14ac:dyDescent="0.4">
      <c r="C46" s="12" t="s">
        <v>104</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75" x14ac:dyDescent="0.4"/>
  <cols>
    <col min="1" max="1" width="10" style="12"/>
    <col min="2" max="2" width="12.875" style="12" customWidth="1"/>
    <col min="3" max="16384" width="10" style="12"/>
  </cols>
  <sheetData>
    <row r="1" spans="1:2" x14ac:dyDescent="0.4">
      <c r="A1" s="12" t="s">
        <v>29</v>
      </c>
      <c r="B1" s="12" t="s">
        <v>31</v>
      </c>
    </row>
    <row r="2" spans="1:2" x14ac:dyDescent="0.4">
      <c r="A2" s="12">
        <v>2010</v>
      </c>
      <c r="B2" s="12">
        <v>1.8290999999999999</v>
      </c>
    </row>
    <row r="3" spans="1:2" x14ac:dyDescent="0.4">
      <c r="A3" s="12">
        <v>2011</v>
      </c>
      <c r="B3" s="12">
        <v>1.84255172981084</v>
      </c>
    </row>
    <row r="4" spans="1:2" x14ac:dyDescent="0.4">
      <c r="A4" s="12">
        <v>2012</v>
      </c>
      <c r="B4" s="12">
        <v>1.8560844157716301</v>
      </c>
    </row>
    <row r="5" spans="1:2" x14ac:dyDescent="0.4">
      <c r="A5" s="12">
        <v>2013</v>
      </c>
      <c r="B5" s="12">
        <v>1.86970067145606</v>
      </c>
    </row>
    <row r="6" spans="1:2" x14ac:dyDescent="0.4">
      <c r="A6" s="12">
        <v>2014</v>
      </c>
      <c r="B6" s="12">
        <v>1.88340306051096</v>
      </c>
    </row>
    <row r="7" spans="1:2" x14ac:dyDescent="0.4">
      <c r="A7" s="12">
        <v>2015</v>
      </c>
      <c r="B7" s="12">
        <v>1.8971942330291101</v>
      </c>
    </row>
    <row r="8" spans="1:2" x14ac:dyDescent="0.4">
      <c r="A8" s="12">
        <v>2016</v>
      </c>
      <c r="B8" s="12">
        <v>1.90451712657732</v>
      </c>
    </row>
    <row r="9" spans="1:2" x14ac:dyDescent="0.4">
      <c r="A9" s="12">
        <v>2017</v>
      </c>
      <c r="B9" s="12">
        <v>1.9118925866193599</v>
      </c>
    </row>
    <row r="10" spans="1:2" x14ac:dyDescent="0.4">
      <c r="A10" s="12">
        <v>2018</v>
      </c>
      <c r="B10" s="12">
        <v>1.91932266425757</v>
      </c>
    </row>
    <row r="11" spans="1:2" x14ac:dyDescent="0.4">
      <c r="A11" s="12">
        <v>2019</v>
      </c>
      <c r="B11" s="12">
        <v>1.92680944811888</v>
      </c>
    </row>
    <row r="12" spans="1:2" x14ac:dyDescent="0.4">
      <c r="A12" s="12">
        <v>2020</v>
      </c>
      <c r="B12" s="12">
        <v>1.9343550010106301</v>
      </c>
    </row>
    <row r="13" spans="1:2" x14ac:dyDescent="0.4">
      <c r="A13" s="12">
        <v>2021</v>
      </c>
      <c r="B13" s="12">
        <v>1.9404369264602701</v>
      </c>
    </row>
    <row r="14" spans="1:2" x14ac:dyDescent="0.4">
      <c r="A14" s="12">
        <v>2022</v>
      </c>
      <c r="B14" s="12">
        <v>1.9466206595307201</v>
      </c>
    </row>
    <row r="15" spans="1:2" x14ac:dyDescent="0.4">
      <c r="A15" s="12">
        <v>2023</v>
      </c>
      <c r="B15" s="12">
        <v>1.95290894128753</v>
      </c>
    </row>
    <row r="16" spans="1:2" x14ac:dyDescent="0.4">
      <c r="A16" s="12">
        <v>2024</v>
      </c>
      <c r="B16" s="12">
        <v>1.95930451880223</v>
      </c>
    </row>
    <row r="17" spans="1:2" x14ac:dyDescent="0.4">
      <c r="A17" s="12">
        <v>2025</v>
      </c>
      <c r="B17" s="12">
        <v>1.9658101622082</v>
      </c>
    </row>
    <row r="18" spans="1:2" x14ac:dyDescent="0.4">
      <c r="A18" s="12">
        <v>2026</v>
      </c>
      <c r="B18" s="12">
        <v>1.9687772036618301</v>
      </c>
    </row>
    <row r="19" spans="1:2" x14ac:dyDescent="0.4">
      <c r="A19" s="12">
        <v>2027</v>
      </c>
      <c r="B19" s="12">
        <v>1.9718573012510701</v>
      </c>
    </row>
    <row r="20" spans="1:2" x14ac:dyDescent="0.4">
      <c r="A20" s="12">
        <v>2028</v>
      </c>
      <c r="B20" s="12">
        <v>1.97505257765538</v>
      </c>
    </row>
    <row r="21" spans="1:2" x14ac:dyDescent="0.4">
      <c r="A21" s="12">
        <v>2029</v>
      </c>
      <c r="B21" s="12">
        <v>1.97836513237384</v>
      </c>
    </row>
    <row r="22" spans="1:2" x14ac:dyDescent="0.4">
      <c r="A22" s="12">
        <v>2030</v>
      </c>
      <c r="B22" s="12">
        <v>1.9817971063443101</v>
      </c>
    </row>
    <row r="23" spans="1:2" x14ac:dyDescent="0.4">
      <c r="A23" s="12">
        <v>2031</v>
      </c>
      <c r="B23" s="12">
        <v>1.9796629558919501</v>
      </c>
    </row>
    <row r="24" spans="1:2" x14ac:dyDescent="0.4">
      <c r="A24" s="12">
        <v>2032</v>
      </c>
      <c r="B24" s="12">
        <v>1.9776463771528501</v>
      </c>
    </row>
    <row r="25" spans="1:2" x14ac:dyDescent="0.4">
      <c r="A25" s="12">
        <v>2033</v>
      </c>
      <c r="B25" s="12">
        <v>1.9757482913245501</v>
      </c>
    </row>
    <row r="26" spans="1:2" x14ac:dyDescent="0.4">
      <c r="A26" s="12">
        <v>2034</v>
      </c>
      <c r="B26" s="12">
        <v>1.97396964031083</v>
      </c>
    </row>
    <row r="27" spans="1:2" x14ac:dyDescent="0.4">
      <c r="A27" s="12">
        <v>2035</v>
      </c>
      <c r="B27" s="12">
        <v>1.97231135433044</v>
      </c>
    </row>
    <row r="28" spans="1:2" x14ac:dyDescent="0.4">
      <c r="A28" s="12">
        <v>2036</v>
      </c>
      <c r="B28" s="12">
        <v>1.9660943839543801</v>
      </c>
    </row>
    <row r="29" spans="1:2" x14ac:dyDescent="0.4">
      <c r="A29" s="12">
        <v>2037</v>
      </c>
      <c r="B29" s="12">
        <v>1.96004051696549</v>
      </c>
    </row>
    <row r="30" spans="1:2" x14ac:dyDescent="0.4">
      <c r="A30" s="12">
        <v>2038</v>
      </c>
      <c r="B30" s="12">
        <v>1.9541496091013399</v>
      </c>
    </row>
    <row r="31" spans="1:2" x14ac:dyDescent="0.4">
      <c r="A31" s="12">
        <v>2039</v>
      </c>
      <c r="B31" s="12">
        <v>1.94842158598563</v>
      </c>
    </row>
    <row r="32" spans="1:2" x14ac:dyDescent="0.4">
      <c r="A32" s="12">
        <v>2040</v>
      </c>
      <c r="B32" s="12">
        <v>1.9428563278086799</v>
      </c>
    </row>
    <row r="33" spans="1:2" x14ac:dyDescent="0.4">
      <c r="A33" s="12">
        <v>2041</v>
      </c>
      <c r="B33" s="12">
        <v>1.94226268158768</v>
      </c>
    </row>
    <row r="34" spans="1:2" x14ac:dyDescent="0.4">
      <c r="A34" s="12">
        <v>2042</v>
      </c>
      <c r="B34" s="12">
        <v>1.9417511966660199</v>
      </c>
    </row>
    <row r="35" spans="1:2" x14ac:dyDescent="0.4">
      <c r="A35" s="12">
        <v>2043</v>
      </c>
      <c r="B35" s="12">
        <v>1.9413226273914199</v>
      </c>
    </row>
    <row r="36" spans="1:2" x14ac:dyDescent="0.4">
      <c r="A36" s="12">
        <v>2044</v>
      </c>
      <c r="B36" s="12">
        <v>1.94097773425871</v>
      </c>
    </row>
    <row r="37" spans="1:2" x14ac:dyDescent="0.4">
      <c r="A37" s="12">
        <v>2045</v>
      </c>
      <c r="B37" s="12">
        <v>1.94071727619887</v>
      </c>
    </row>
    <row r="38" spans="1:2" x14ac:dyDescent="0.4">
      <c r="A38" s="12">
        <v>2046</v>
      </c>
      <c r="B38" s="12">
        <v>1.9393333586109001</v>
      </c>
    </row>
    <row r="39" spans="1:2" x14ac:dyDescent="0.4">
      <c r="A39" s="12">
        <v>2047</v>
      </c>
      <c r="B39" s="12">
        <v>1.9380421475133101</v>
      </c>
    </row>
    <row r="40" spans="1:2" x14ac:dyDescent="0.4">
      <c r="A40" s="12">
        <v>2048</v>
      </c>
      <c r="B40" s="12">
        <v>1.93684411362477</v>
      </c>
    </row>
    <row r="41" spans="1:2" x14ac:dyDescent="0.4">
      <c r="A41" s="12">
        <v>2049</v>
      </c>
      <c r="B41" s="12">
        <v>1.9357397233195399</v>
      </c>
    </row>
    <row r="42" spans="1:2" x14ac:dyDescent="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75" x14ac:dyDescent="0.4"/>
  <cols>
    <col min="1" max="1" width="10" style="12"/>
    <col min="2" max="2" width="16.875" style="12" customWidth="1"/>
    <col min="3" max="3" width="17" style="12" customWidth="1"/>
    <col min="4" max="4" width="16.125" style="12" customWidth="1"/>
    <col min="5" max="5" width="15.375" style="12" customWidth="1"/>
    <col min="6" max="6" width="18.625" style="12" customWidth="1"/>
    <col min="7" max="7" width="18.875" style="12" customWidth="1"/>
    <col min="8" max="8" width="13.375" style="14" customWidth="1"/>
    <col min="9" max="9" width="14" style="14" customWidth="1"/>
    <col min="10" max="16384" width="10" style="12"/>
  </cols>
  <sheetData>
    <row r="1" spans="1:9" s="15" customFormat="1" ht="56.25" x14ac:dyDescent="0.4">
      <c r="A1" s="15" t="s">
        <v>29</v>
      </c>
      <c r="B1" s="15" t="s">
        <v>58</v>
      </c>
      <c r="C1" s="15" t="s">
        <v>57</v>
      </c>
      <c r="D1" s="15" t="s">
        <v>56</v>
      </c>
      <c r="E1" s="15" t="s">
        <v>55</v>
      </c>
      <c r="F1" s="15" t="s">
        <v>51</v>
      </c>
      <c r="G1" s="15" t="s">
        <v>52</v>
      </c>
      <c r="H1" s="16" t="s">
        <v>53</v>
      </c>
      <c r="I1" s="16" t="s">
        <v>54</v>
      </c>
    </row>
    <row r="2" spans="1:9" x14ac:dyDescent="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4">
      <c r="A44" s="12">
        <v>2020</v>
      </c>
      <c r="B44" s="12">
        <v>1</v>
      </c>
      <c r="C44" s="12">
        <v>1</v>
      </c>
      <c r="D44" s="12">
        <v>1</v>
      </c>
      <c r="E44" s="12">
        <v>1</v>
      </c>
      <c r="F44" s="12">
        <v>1</v>
      </c>
      <c r="G44" s="12">
        <v>1</v>
      </c>
      <c r="H44" s="12">
        <v>1</v>
      </c>
      <c r="I44" s="12">
        <v>1</v>
      </c>
    </row>
    <row r="45" spans="1:9" x14ac:dyDescent="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75" x14ac:dyDescent="0.4"/>
  <cols>
    <col min="2" max="3" width="13" customWidth="1"/>
    <col min="4" max="4" width="12.375" customWidth="1"/>
    <col min="5" max="5" width="11.375" customWidth="1"/>
    <col min="6" max="6" width="11.5" customWidth="1"/>
    <col min="7" max="7" width="10.625" customWidth="1"/>
    <col min="8" max="8" width="11.625" customWidth="1"/>
    <col min="9" max="9" width="10.625" customWidth="1"/>
    <col min="10" max="11" width="12.375" customWidth="1"/>
  </cols>
  <sheetData>
    <row r="1" spans="1:11" s="17" customFormat="1" ht="37.5" x14ac:dyDescent="0.4">
      <c r="A1" s="15" t="s">
        <v>29</v>
      </c>
      <c r="B1" s="17" t="s">
        <v>59</v>
      </c>
      <c r="C1" s="17" t="s">
        <v>60</v>
      </c>
      <c r="D1" s="17" t="s">
        <v>61</v>
      </c>
      <c r="E1" s="17" t="s">
        <v>65</v>
      </c>
      <c r="F1" s="17" t="s">
        <v>62</v>
      </c>
      <c r="G1" s="17" t="s">
        <v>66</v>
      </c>
      <c r="H1" s="17" t="s">
        <v>63</v>
      </c>
      <c r="I1" s="17" t="s">
        <v>67</v>
      </c>
      <c r="J1" s="17" t="s">
        <v>64</v>
      </c>
      <c r="K1" s="17" t="s">
        <v>68</v>
      </c>
    </row>
    <row r="2" spans="1:11" x14ac:dyDescent="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75" x14ac:dyDescent="0.4"/>
  <cols>
    <col min="1" max="16384" width="10" style="12"/>
  </cols>
  <sheetData>
    <row r="1" spans="1:2" x14ac:dyDescent="0.4">
      <c r="A1" s="12" t="s">
        <v>29</v>
      </c>
      <c r="B1" s="12" t="s">
        <v>34</v>
      </c>
    </row>
    <row r="2" spans="1:2" x14ac:dyDescent="0.4">
      <c r="A2" s="12">
        <v>2010</v>
      </c>
      <c r="B2" s="12">
        <v>0.90509542880924898</v>
      </c>
    </row>
    <row r="3" spans="1:2" x14ac:dyDescent="0.4">
      <c r="A3" s="12">
        <v>2011</v>
      </c>
      <c r="B3" s="12">
        <v>0.90634179687697403</v>
      </c>
    </row>
    <row r="4" spans="1:2" x14ac:dyDescent="0.4">
      <c r="A4" s="12">
        <v>2012</v>
      </c>
      <c r="B4" s="12">
        <v>0.90931390033078996</v>
      </c>
    </row>
    <row r="5" spans="1:2" x14ac:dyDescent="0.4">
      <c r="A5" s="12">
        <v>2013</v>
      </c>
      <c r="B5" s="12">
        <v>0.90579011844059698</v>
      </c>
    </row>
    <row r="6" spans="1:2" x14ac:dyDescent="0.4">
      <c r="A6" s="12">
        <v>2014</v>
      </c>
      <c r="B6" s="12">
        <v>0.91084416308302496</v>
      </c>
    </row>
    <row r="7" spans="1:2" x14ac:dyDescent="0.4">
      <c r="A7" s="12">
        <v>2015</v>
      </c>
      <c r="B7" s="12">
        <v>0.911547003404931</v>
      </c>
    </row>
    <row r="8" spans="1:2" x14ac:dyDescent="0.4">
      <c r="A8" s="12">
        <v>2016</v>
      </c>
      <c r="B8" s="12">
        <v>0.897322110943927</v>
      </c>
    </row>
    <row r="9" spans="1:2" x14ac:dyDescent="0.4">
      <c r="A9" s="12">
        <v>2017</v>
      </c>
      <c r="B9" s="12">
        <v>0.89979408323514198</v>
      </c>
    </row>
    <row r="10" spans="1:2" x14ac:dyDescent="0.4">
      <c r="A10" s="12">
        <v>2018</v>
      </c>
      <c r="B10" s="12">
        <v>0.89832727188289996</v>
      </c>
    </row>
    <row r="11" spans="1:2" x14ac:dyDescent="0.4">
      <c r="A11" s="12">
        <v>2019</v>
      </c>
      <c r="B11" s="12">
        <v>0.898813117102369</v>
      </c>
    </row>
    <row r="12" spans="1:2" x14ac:dyDescent="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75" x14ac:dyDescent="0.4"/>
  <cols>
    <col min="1" max="16384" width="10" style="12"/>
  </cols>
  <sheetData>
    <row r="1" spans="1:11" x14ac:dyDescent="0.4">
      <c r="B1" s="178" t="s">
        <v>43</v>
      </c>
      <c r="C1" s="178"/>
      <c r="D1" s="178"/>
      <c r="E1" s="178"/>
      <c r="F1" s="178"/>
      <c r="G1" s="179" t="s">
        <v>44</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4">
      <c r="A46" s="12">
        <v>2050</v>
      </c>
      <c r="B46" s="12">
        <f>シナリオ!F9/100</f>
        <v>0.24</v>
      </c>
      <c r="C46" s="12">
        <f>シナリオ!F10/100</f>
        <v>0.22</v>
      </c>
      <c r="D46" s="12">
        <f>シナリオ!F11/100</f>
        <v>0.14000000000000001</v>
      </c>
      <c r="E46" s="50">
        <f>シナリオ!F12/100</f>
        <v>0.04</v>
      </c>
      <c r="F46" s="50">
        <f>シナリオ!F13/100</f>
        <v>0.36</v>
      </c>
      <c r="G46" s="50">
        <f>シナリオ!H9/100</f>
        <v>0.24</v>
      </c>
      <c r="H46" s="50">
        <f>シナリオ!H10/100</f>
        <v>0.22</v>
      </c>
      <c r="I46" s="50">
        <f>シナリオ!H11/100</f>
        <v>0.14000000000000001</v>
      </c>
      <c r="J46" s="50">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75" x14ac:dyDescent="0.4"/>
  <cols>
    <col min="1" max="1" width="10" style="12"/>
    <col min="2" max="2" width="13.375" style="12" bestFit="1" customWidth="1"/>
    <col min="3" max="16384" width="10" style="12"/>
  </cols>
  <sheetData>
    <row r="1" spans="1:11" x14ac:dyDescent="0.4">
      <c r="B1" s="178" t="s">
        <v>45</v>
      </c>
      <c r="C1" s="178"/>
      <c r="D1" s="178"/>
      <c r="E1" s="178"/>
      <c r="F1" s="178"/>
      <c r="G1" s="179" t="s">
        <v>48</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75" x14ac:dyDescent="0.4"/>
  <cols>
    <col min="1" max="16384" width="10" style="12"/>
  </cols>
  <sheetData>
    <row r="1" spans="1:11" x14ac:dyDescent="0.4">
      <c r="B1" s="178" t="s">
        <v>46</v>
      </c>
      <c r="C1" s="178"/>
      <c r="D1" s="178"/>
      <c r="E1" s="178"/>
      <c r="F1" s="178"/>
      <c r="G1" s="179" t="s">
        <v>50</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75" x14ac:dyDescent="0.4"/>
  <cols>
    <col min="1" max="16384" width="10" style="12"/>
  </cols>
  <sheetData>
    <row r="1" spans="1:11" x14ac:dyDescent="0.4">
      <c r="B1" s="178" t="s">
        <v>47</v>
      </c>
      <c r="C1" s="178"/>
      <c r="D1" s="178"/>
      <c r="E1" s="178"/>
      <c r="F1" s="178"/>
      <c r="G1" s="179" t="s">
        <v>49</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75" x14ac:dyDescent="0.4"/>
  <cols>
    <col min="1" max="16384" width="10" style="12"/>
  </cols>
  <sheetData>
    <row r="1" spans="1:27" x14ac:dyDescent="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4">
      <c r="A46" s="12">
        <v>2050</v>
      </c>
      <c r="B46" s="12">
        <f>シナリオ!F29/100</f>
        <v>0.31</v>
      </c>
      <c r="C46" s="12">
        <f>シナリオ!F30/100</f>
        <v>0</v>
      </c>
      <c r="D46" s="12">
        <f>シナリオ!F31/100</f>
        <v>0.03</v>
      </c>
      <c r="E46" s="12">
        <f>シナリオ!F32/100</f>
        <v>0</v>
      </c>
      <c r="F46" s="12">
        <f>シナリオ!F33/100</f>
        <v>0.4</v>
      </c>
      <c r="G46" s="50">
        <f>シナリオ!F34/100</f>
        <v>0</v>
      </c>
      <c r="H46" s="12">
        <f>シナリオ!F35/100</f>
        <v>0.04</v>
      </c>
      <c r="I46" s="12">
        <f>シナリオ!F36/100</f>
        <v>0.05</v>
      </c>
      <c r="J46" s="50">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3" sqref="C3"/>
    </sheetView>
  </sheetViews>
  <sheetFormatPr defaultRowHeight="18.75" x14ac:dyDescent="0.4"/>
  <cols>
    <col min="3" max="3" width="13.375" bestFit="1" customWidth="1"/>
    <col min="6" max="6" width="10.875" customWidth="1"/>
    <col min="8" max="8" width="13.375" bestFit="1" customWidth="1"/>
    <col min="11" max="11" width="11.625" customWidth="1"/>
  </cols>
  <sheetData>
    <row r="1" spans="1:12" x14ac:dyDescent="0.4">
      <c r="A1" s="10"/>
      <c r="B1" s="53"/>
      <c r="C1" s="170" t="s">
        <v>0</v>
      </c>
      <c r="D1" s="171"/>
      <c r="E1" s="171"/>
      <c r="F1" s="171"/>
      <c r="G1" s="172"/>
      <c r="H1" s="173" t="s">
        <v>6</v>
      </c>
      <c r="I1" s="173"/>
      <c r="J1" s="173"/>
      <c r="K1" s="173"/>
      <c r="L1" s="174"/>
    </row>
    <row r="2" spans="1:12" x14ac:dyDescent="0.4">
      <c r="A2" s="8"/>
      <c r="B2" s="6"/>
      <c r="C2" s="58" t="s">
        <v>7</v>
      </c>
      <c r="D2" s="59" t="s">
        <v>8</v>
      </c>
      <c r="E2" s="59" t="s">
        <v>9</v>
      </c>
      <c r="F2" s="59" t="s">
        <v>10</v>
      </c>
      <c r="G2" s="60" t="s">
        <v>11</v>
      </c>
      <c r="H2" s="59" t="s">
        <v>7</v>
      </c>
      <c r="I2" s="59" t="s">
        <v>8</v>
      </c>
      <c r="J2" s="59" t="s">
        <v>9</v>
      </c>
      <c r="K2" s="59" t="s">
        <v>10</v>
      </c>
      <c r="L2" s="60" t="s">
        <v>11</v>
      </c>
    </row>
    <row r="3" spans="1:12" x14ac:dyDescent="0.4">
      <c r="A3" s="57" t="s">
        <v>2</v>
      </c>
      <c r="B3" s="57">
        <v>2010</v>
      </c>
      <c r="C3" s="10">
        <f>'Consumption(EJyr)'!$B$2*sIND!B3+IND_BF!D3</f>
        <v>1.7832728242011091</v>
      </c>
      <c r="D3" s="4">
        <f>'Consumption(EJyr)'!$B$2*sIND!C3</f>
        <v>0.97419637188492003</v>
      </c>
      <c r="E3" s="4">
        <f>'Consumption(EJyr)'!$B$2*sIND!D3</f>
        <v>0.45301842805600184</v>
      </c>
      <c r="F3" s="4">
        <f>'Consumption(EJyr)'!$B$2*sIND!E3</f>
        <v>0.13971205722135449</v>
      </c>
      <c r="G3" s="53">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53">
        <f>'Consumption(EJyr)'!$C$2*sIND!K3</f>
        <v>1.3636103186366102</v>
      </c>
    </row>
    <row r="4" spans="1:12" x14ac:dyDescent="0.4">
      <c r="A4" s="55"/>
      <c r="B4" s="55">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4">
      <c r="A5" s="55"/>
      <c r="B5" s="55">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4">
      <c r="A6" s="55"/>
      <c r="B6" s="55">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4">
      <c r="A7" s="56"/>
      <c r="B7" s="56">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4">
      <c r="A8" s="55" t="s">
        <v>3</v>
      </c>
      <c r="B8" s="55">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4">
      <c r="A9" s="55"/>
      <c r="B9" s="55">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4">
      <c r="A10" s="55"/>
      <c r="B10" s="55">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4">
      <c r="A11" s="55"/>
      <c r="B11" s="55">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4">
      <c r="A12" s="55"/>
      <c r="B12" s="55">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4">
      <c r="A13" s="57" t="s">
        <v>4</v>
      </c>
      <c r="B13" s="57">
        <v>2010</v>
      </c>
      <c r="C13" s="10">
        <f>'Consumption(EJyr)'!$F$2*sCOM!B3</f>
        <v>1.0243179797963074E-2</v>
      </c>
      <c r="D13" s="4">
        <f>'Consumption(EJyr)'!$F$2*sCOM!C3</f>
        <v>0.54780723886409621</v>
      </c>
      <c r="E13" s="4">
        <f>'Consumption(EJyr)'!$F$2*sCOM!D3</f>
        <v>0.36094585685184333</v>
      </c>
      <c r="F13" s="4">
        <f>'Consumption(EJyr)'!$F$2*sCOM!E3</f>
        <v>5.5761227810565077E-2</v>
      </c>
      <c r="G13" s="53">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53">
        <f>'Consumption(EJyr)'!$G$2*sCOM!K3</f>
        <v>1.2272144966755287</v>
      </c>
    </row>
    <row r="14" spans="1:12" x14ac:dyDescent="0.4">
      <c r="A14" s="55"/>
      <c r="B14" s="55">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4">
      <c r="A15" s="55"/>
      <c r="B15" s="55">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4">
      <c r="A16" s="55"/>
      <c r="B16" s="55">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4">
      <c r="A17" s="56"/>
      <c r="B17" s="56">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4">
      <c r="A18" s="55" t="s">
        <v>5</v>
      </c>
      <c r="B18" s="55">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4">
      <c r="A19" s="55"/>
      <c r="B19" s="55">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4">
      <c r="A20" s="55"/>
      <c r="B20" s="55">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4">
      <c r="A21" s="55"/>
      <c r="B21" s="55">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4">
      <c r="A22" s="55"/>
      <c r="B22" s="55">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4">
      <c r="A23" s="57" t="s">
        <v>27</v>
      </c>
      <c r="B23" s="57">
        <v>2010</v>
      </c>
      <c r="C23" s="10">
        <f>SUM(C3,C8,C13,C18)</f>
        <v>1.7935580039863157</v>
      </c>
      <c r="D23" s="4">
        <f t="shared" ref="D23:L23" si="0">SUM(D3,D8,D13,D18)</f>
        <v>5.3540691272396677</v>
      </c>
      <c r="E23" s="4">
        <f t="shared" si="0"/>
        <v>1.2062087969127833</v>
      </c>
      <c r="F23" s="4">
        <f t="shared" si="0"/>
        <v>0.20418016053948937</v>
      </c>
      <c r="G23" s="53">
        <f t="shared" si="0"/>
        <v>3.7404319113217492</v>
      </c>
      <c r="H23" s="4">
        <f t="shared" si="0"/>
        <v>1.7935580039863157</v>
      </c>
      <c r="I23" s="4">
        <f t="shared" si="0"/>
        <v>5.3540691272396677</v>
      </c>
      <c r="J23" s="4">
        <f t="shared" si="0"/>
        <v>1.2062087969127833</v>
      </c>
      <c r="K23" s="4">
        <f t="shared" si="0"/>
        <v>0.20418016053948937</v>
      </c>
      <c r="L23" s="53">
        <f t="shared" si="0"/>
        <v>3.7404319113217492</v>
      </c>
    </row>
    <row r="24" spans="1:12" x14ac:dyDescent="0.4">
      <c r="A24" s="55"/>
      <c r="B24" s="55">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4">
      <c r="A25" s="55"/>
      <c r="B25" s="55">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4">
      <c r="A26" s="55"/>
      <c r="B26" s="55">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4">
      <c r="A27" s="56"/>
      <c r="B27" s="56">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75" x14ac:dyDescent="0.4"/>
  <cols>
    <col min="1" max="16384" width="10" style="12"/>
  </cols>
  <sheetData>
    <row r="1" spans="1:14" x14ac:dyDescent="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I16" sqref="I16"/>
    </sheetView>
  </sheetViews>
  <sheetFormatPr defaultColWidth="10" defaultRowHeight="18.75" x14ac:dyDescent="0.4"/>
  <cols>
    <col min="1" max="16384" width="10" style="12"/>
  </cols>
  <sheetData>
    <row r="1" spans="1:13" x14ac:dyDescent="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4">
      <c r="A2" s="12">
        <v>94.6</v>
      </c>
      <c r="B2" s="12">
        <v>4.7300000000000004</v>
      </c>
      <c r="C2" s="12">
        <v>69.3</v>
      </c>
      <c r="D2" s="12">
        <f>69.3*0.05</f>
        <v>3.4649999999999999</v>
      </c>
      <c r="E2" s="12">
        <v>56.1</v>
      </c>
      <c r="F2" s="12">
        <v>2.8050000000000002</v>
      </c>
      <c r="G2" s="12">
        <v>0</v>
      </c>
      <c r="H2" s="12">
        <v>0</v>
      </c>
      <c r="I2" s="12">
        <f>-112*0.95</f>
        <v>-106.39999999999999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75" x14ac:dyDescent="0.4"/>
  <sheetData>
    <row r="1" spans="1:6" x14ac:dyDescent="0.4">
      <c r="A1" s="1" t="s">
        <v>29</v>
      </c>
      <c r="B1" s="1" t="s">
        <v>12</v>
      </c>
      <c r="C1" s="1" t="s">
        <v>14</v>
      </c>
      <c r="D1" s="1" t="s">
        <v>16</v>
      </c>
      <c r="E1" s="1" t="s">
        <v>19</v>
      </c>
      <c r="F1" s="1" t="s">
        <v>34</v>
      </c>
    </row>
    <row r="2" spans="1:6" x14ac:dyDescent="0.4">
      <c r="A2" s="1">
        <v>2010</v>
      </c>
      <c r="B2" s="1">
        <v>519.04759999999999</v>
      </c>
      <c r="C2" s="1">
        <v>2082.78711805897</v>
      </c>
      <c r="D2" s="1">
        <v>3464.7222222222199</v>
      </c>
      <c r="E2" s="1">
        <v>1630.4829999999999</v>
      </c>
      <c r="F2" s="1">
        <v>5942.4722222222199</v>
      </c>
    </row>
    <row r="3" spans="1:6" x14ac:dyDescent="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75" x14ac:dyDescent="0.4"/>
  <cols>
    <col min="1" max="16384" width="10" style="12"/>
  </cols>
  <sheetData>
    <row r="1" spans="1:5" x14ac:dyDescent="0.4">
      <c r="B1" s="180" t="s">
        <v>69</v>
      </c>
      <c r="C1" s="180"/>
      <c r="D1" s="180" t="s">
        <v>70</v>
      </c>
      <c r="E1" s="180"/>
    </row>
    <row r="2" spans="1:5" x14ac:dyDescent="0.4">
      <c r="A2" s="12" t="s">
        <v>29</v>
      </c>
      <c r="B2" s="12" t="s">
        <v>0</v>
      </c>
      <c r="C2" s="12" t="s">
        <v>6</v>
      </c>
      <c r="D2" s="12" t="s">
        <v>0</v>
      </c>
      <c r="E2" s="12" t="s">
        <v>6</v>
      </c>
    </row>
    <row r="3" spans="1:5" x14ac:dyDescent="0.4">
      <c r="A3" s="12">
        <v>2010</v>
      </c>
      <c r="B3" s="1">
        <v>2.2495054217091899E-4</v>
      </c>
      <c r="C3" s="1">
        <v>2.2495054217091899E-4</v>
      </c>
      <c r="D3" s="1">
        <v>0.230332955424876</v>
      </c>
      <c r="E3" s="1">
        <v>0.230332955424876</v>
      </c>
    </row>
    <row r="4" spans="1:5" x14ac:dyDescent="0.4">
      <c r="A4" s="12">
        <v>2011</v>
      </c>
      <c r="B4" s="1">
        <v>2.2436681186485701E-4</v>
      </c>
      <c r="C4" s="1">
        <v>2.2436681186485701E-4</v>
      </c>
      <c r="D4" s="1">
        <v>0.22455793605441199</v>
      </c>
      <c r="E4" s="1">
        <v>0.22455793605441199</v>
      </c>
    </row>
    <row r="5" spans="1:5" x14ac:dyDescent="0.4">
      <c r="A5" s="12">
        <v>2012</v>
      </c>
      <c r="B5" s="1">
        <v>2.2672525809236299E-4</v>
      </c>
      <c r="C5" s="1">
        <v>2.2672525809236299E-4</v>
      </c>
      <c r="D5" s="1">
        <v>0.23783218565866601</v>
      </c>
      <c r="E5" s="1">
        <v>0.23783218565866601</v>
      </c>
    </row>
    <row r="6" spans="1:5" x14ac:dyDescent="0.4">
      <c r="A6" s="12">
        <v>2013</v>
      </c>
      <c r="B6" s="1">
        <v>2.3395755798086301E-4</v>
      </c>
      <c r="C6" s="1">
        <v>2.3395755798086301E-4</v>
      </c>
      <c r="D6" s="1">
        <v>0.23424266271646299</v>
      </c>
      <c r="E6" s="1">
        <v>0.23424266271646299</v>
      </c>
    </row>
    <row r="7" spans="1:5" x14ac:dyDescent="0.4">
      <c r="A7" s="12">
        <v>2014</v>
      </c>
      <c r="B7" s="1">
        <v>2.2780102487872199E-4</v>
      </c>
      <c r="C7" s="1">
        <v>2.2780102487872199E-4</v>
      </c>
      <c r="D7" s="1">
        <v>0.22860367681669699</v>
      </c>
      <c r="E7" s="1">
        <v>0.22860367681669699</v>
      </c>
    </row>
    <row r="8" spans="1:5" x14ac:dyDescent="0.4">
      <c r="A8" s="12">
        <v>2015</v>
      </c>
      <c r="B8" s="1">
        <v>2.2067171899225899E-4</v>
      </c>
      <c r="C8" s="1">
        <v>2.2067171899225899E-4</v>
      </c>
      <c r="D8" s="1">
        <v>0.23216273461540901</v>
      </c>
      <c r="E8" s="1">
        <v>0.23216273461540901</v>
      </c>
    </row>
    <row r="9" spans="1:5" x14ac:dyDescent="0.4">
      <c r="A9" s="12">
        <v>2016</v>
      </c>
      <c r="B9" s="1">
        <v>2.13867172377381E-4</v>
      </c>
      <c r="C9" s="1">
        <v>2.13867172377381E-4</v>
      </c>
      <c r="D9" s="1">
        <v>0.23402053483115001</v>
      </c>
      <c r="E9" s="1">
        <v>0.23402053483115001</v>
      </c>
    </row>
    <row r="10" spans="1:5" x14ac:dyDescent="0.4">
      <c r="A10" s="12">
        <v>2017</v>
      </c>
      <c r="B10" s="1">
        <v>2.1238929723551599E-4</v>
      </c>
      <c r="C10" s="1">
        <v>2.1238929723551599E-4</v>
      </c>
      <c r="D10" s="1">
        <v>0.23714107803461101</v>
      </c>
      <c r="E10" s="1">
        <v>0.23714107803461101</v>
      </c>
    </row>
    <row r="11" spans="1:5" x14ac:dyDescent="0.4">
      <c r="A11" s="12">
        <v>2018</v>
      </c>
      <c r="B11" s="1">
        <v>2.14132274843002E-4</v>
      </c>
      <c r="C11" s="1">
        <v>2.14132274843002E-4</v>
      </c>
      <c r="D11" s="1">
        <v>0.243046304205839</v>
      </c>
      <c r="E11" s="1">
        <v>0.243046304205839</v>
      </c>
    </row>
    <row r="12" spans="1:5" x14ac:dyDescent="0.4">
      <c r="A12" s="12">
        <v>2019</v>
      </c>
      <c r="B12" s="1">
        <v>2.06000048856912E-4</v>
      </c>
      <c r="C12" s="1">
        <v>2.06000048856912E-4</v>
      </c>
      <c r="D12" s="1">
        <v>0.247694641217198</v>
      </c>
      <c r="E12" s="1">
        <v>0.247694641217198</v>
      </c>
    </row>
    <row r="13" spans="1:5" x14ac:dyDescent="0.4">
      <c r="A13" s="12">
        <v>2020</v>
      </c>
      <c r="B13" s="1">
        <v>2.06000048856912E-4</v>
      </c>
      <c r="C13" s="1">
        <v>2.06000048856912E-4</v>
      </c>
      <c r="D13" s="1">
        <v>0.24636864205299799</v>
      </c>
      <c r="E13" s="1">
        <v>0.24636864205299799</v>
      </c>
    </row>
    <row r="14" spans="1:5" x14ac:dyDescent="0.4">
      <c r="A14" s="12">
        <v>2021</v>
      </c>
      <c r="B14" s="1">
        <v>2.06000048856912E-4</v>
      </c>
      <c r="C14" s="1">
        <v>2.06000048856912E-4</v>
      </c>
      <c r="D14" s="1">
        <v>0.24636864205299799</v>
      </c>
      <c r="E14" s="1">
        <v>0.24636864205299799</v>
      </c>
    </row>
    <row r="15" spans="1:5" x14ac:dyDescent="0.4">
      <c r="A15" s="12">
        <v>2022</v>
      </c>
      <c r="B15" s="1">
        <v>2.06000048856912E-4</v>
      </c>
      <c r="C15" s="1">
        <v>2.06000048856912E-4</v>
      </c>
      <c r="D15" s="1">
        <v>0.24636864205299799</v>
      </c>
      <c r="E15" s="1">
        <v>0.24636864205299799</v>
      </c>
    </row>
    <row r="16" spans="1:5" x14ac:dyDescent="0.4">
      <c r="A16" s="12">
        <v>2023</v>
      </c>
      <c r="B16" s="1">
        <v>2.06000048856912E-4</v>
      </c>
      <c r="C16" s="1">
        <v>2.06000048856912E-4</v>
      </c>
      <c r="D16" s="1">
        <v>0.24636864205299799</v>
      </c>
      <c r="E16" s="1">
        <v>0.24636864205299799</v>
      </c>
    </row>
    <row r="17" spans="1:5" x14ac:dyDescent="0.4">
      <c r="A17" s="12">
        <v>2024</v>
      </c>
      <c r="B17" s="1">
        <v>2.06000048856912E-4</v>
      </c>
      <c r="C17" s="1">
        <v>2.06000048856912E-4</v>
      </c>
      <c r="D17" s="1">
        <v>0.24636864205299799</v>
      </c>
      <c r="E17" s="1">
        <v>0.24636864205299799</v>
      </c>
    </row>
    <row r="18" spans="1:5" x14ac:dyDescent="0.4">
      <c r="A18" s="12">
        <v>2025</v>
      </c>
      <c r="B18" s="1">
        <v>2.06000048856912E-4</v>
      </c>
      <c r="C18" s="1">
        <v>2.06000048856912E-4</v>
      </c>
      <c r="D18" s="1">
        <v>0.24636864205299799</v>
      </c>
      <c r="E18" s="1">
        <v>0.24636864205299799</v>
      </c>
    </row>
    <row r="19" spans="1:5" x14ac:dyDescent="0.4">
      <c r="A19" s="12">
        <v>2026</v>
      </c>
      <c r="B19" s="1">
        <v>2.06000048856912E-4</v>
      </c>
      <c r="C19" s="1">
        <v>2.06000048856912E-4</v>
      </c>
      <c r="D19" s="1">
        <v>0.24636864205299799</v>
      </c>
      <c r="E19" s="1">
        <v>0.24636864205299799</v>
      </c>
    </row>
    <row r="20" spans="1:5" x14ac:dyDescent="0.4">
      <c r="A20" s="12">
        <v>2027</v>
      </c>
      <c r="B20" s="1">
        <v>2.06000048856912E-4</v>
      </c>
      <c r="C20" s="1">
        <v>2.06000048856912E-4</v>
      </c>
      <c r="D20" s="1">
        <v>0.24636864205299799</v>
      </c>
      <c r="E20" s="1">
        <v>0.24636864205299799</v>
      </c>
    </row>
    <row r="21" spans="1:5" x14ac:dyDescent="0.4">
      <c r="A21" s="12">
        <v>2028</v>
      </c>
      <c r="B21" s="1">
        <v>2.06000048856912E-4</v>
      </c>
      <c r="C21" s="1">
        <v>2.06000048856912E-4</v>
      </c>
      <c r="D21" s="1">
        <v>0.24636864205299799</v>
      </c>
      <c r="E21" s="1">
        <v>0.24636864205299799</v>
      </c>
    </row>
    <row r="22" spans="1:5" x14ac:dyDescent="0.4">
      <c r="A22" s="12">
        <v>2029</v>
      </c>
      <c r="B22" s="1">
        <v>2.06000048856912E-4</v>
      </c>
      <c r="C22" s="1">
        <v>2.06000048856912E-4</v>
      </c>
      <c r="D22" s="1">
        <v>0.24636864205299799</v>
      </c>
      <c r="E22" s="1">
        <v>0.24636864205299799</v>
      </c>
    </row>
    <row r="23" spans="1:5" x14ac:dyDescent="0.4">
      <c r="A23" s="12">
        <v>2030</v>
      </c>
      <c r="B23" s="1">
        <v>2.06000048856912E-4</v>
      </c>
      <c r="C23" s="1">
        <v>2.06000048856912E-4</v>
      </c>
      <c r="D23" s="1">
        <v>0.24636864205299799</v>
      </c>
      <c r="E23" s="1">
        <v>0.24636864205299799</v>
      </c>
    </row>
    <row r="24" spans="1:5" x14ac:dyDescent="0.4">
      <c r="A24" s="12">
        <v>2031</v>
      </c>
      <c r="B24" s="1">
        <v>2.06000048856912E-4</v>
      </c>
      <c r="C24" s="1">
        <v>2.06000048856912E-4</v>
      </c>
      <c r="D24" s="1">
        <v>0.24636864205299799</v>
      </c>
      <c r="E24" s="1">
        <v>0.24636864205299799</v>
      </c>
    </row>
    <row r="25" spans="1:5" x14ac:dyDescent="0.4">
      <c r="A25" s="12">
        <v>2032</v>
      </c>
      <c r="B25" s="1">
        <v>2.06000048856912E-4</v>
      </c>
      <c r="C25" s="1">
        <v>2.06000048856912E-4</v>
      </c>
      <c r="D25" s="1">
        <v>0.24636864205299799</v>
      </c>
      <c r="E25" s="1">
        <v>0.24636864205299799</v>
      </c>
    </row>
    <row r="26" spans="1:5" x14ac:dyDescent="0.4">
      <c r="A26" s="12">
        <v>2033</v>
      </c>
      <c r="B26" s="1">
        <v>2.06000048856912E-4</v>
      </c>
      <c r="C26" s="1">
        <v>2.06000048856912E-4</v>
      </c>
      <c r="D26" s="1">
        <v>0.24636864205299799</v>
      </c>
      <c r="E26" s="1">
        <v>0.24636864205299799</v>
      </c>
    </row>
    <row r="27" spans="1:5" x14ac:dyDescent="0.4">
      <c r="A27" s="12">
        <v>2034</v>
      </c>
      <c r="B27" s="1">
        <v>2.06000048856912E-4</v>
      </c>
      <c r="C27" s="1">
        <v>2.06000048856912E-4</v>
      </c>
      <c r="D27" s="1">
        <v>0.24636864205299799</v>
      </c>
      <c r="E27" s="1">
        <v>0.24636864205299799</v>
      </c>
    </row>
    <row r="28" spans="1:5" x14ac:dyDescent="0.4">
      <c r="A28" s="12">
        <v>2035</v>
      </c>
      <c r="B28" s="1">
        <v>2.06000048856912E-4</v>
      </c>
      <c r="C28" s="1">
        <v>2.06000048856912E-4</v>
      </c>
      <c r="D28" s="1">
        <v>0.24636864205299799</v>
      </c>
      <c r="E28" s="1">
        <v>0.24636864205299799</v>
      </c>
    </row>
    <row r="29" spans="1:5" x14ac:dyDescent="0.4">
      <c r="A29" s="12">
        <v>2036</v>
      </c>
      <c r="B29" s="1">
        <v>2.06000048856912E-4</v>
      </c>
      <c r="C29" s="1">
        <v>2.06000048856912E-4</v>
      </c>
      <c r="D29" s="1">
        <v>0.24636864205299799</v>
      </c>
      <c r="E29" s="1">
        <v>0.24636864205299799</v>
      </c>
    </row>
    <row r="30" spans="1:5" x14ac:dyDescent="0.4">
      <c r="A30" s="12">
        <v>2037</v>
      </c>
      <c r="B30" s="1">
        <v>2.06000048856912E-4</v>
      </c>
      <c r="C30" s="1">
        <v>2.06000048856912E-4</v>
      </c>
      <c r="D30" s="1">
        <v>0.24636864205299799</v>
      </c>
      <c r="E30" s="1">
        <v>0.24636864205299799</v>
      </c>
    </row>
    <row r="31" spans="1:5" x14ac:dyDescent="0.4">
      <c r="A31" s="12">
        <v>2038</v>
      </c>
      <c r="B31" s="1">
        <v>2.06000048856912E-4</v>
      </c>
      <c r="C31" s="1">
        <v>2.06000048856912E-4</v>
      </c>
      <c r="D31" s="1">
        <v>0.24636864205299799</v>
      </c>
      <c r="E31" s="1">
        <v>0.24636864205299799</v>
      </c>
    </row>
    <row r="32" spans="1:5" x14ac:dyDescent="0.4">
      <c r="A32" s="12">
        <v>2039</v>
      </c>
      <c r="B32" s="1">
        <v>2.06000048856912E-4</v>
      </c>
      <c r="C32" s="1">
        <v>2.06000048856912E-4</v>
      </c>
      <c r="D32" s="1">
        <v>0.24636864205299799</v>
      </c>
      <c r="E32" s="1">
        <v>0.24636864205299799</v>
      </c>
    </row>
    <row r="33" spans="1:5" x14ac:dyDescent="0.4">
      <c r="A33" s="12">
        <v>2040</v>
      </c>
      <c r="B33" s="1">
        <v>2.06000048856912E-4</v>
      </c>
      <c r="C33" s="1">
        <v>2.06000048856912E-4</v>
      </c>
      <c r="D33" s="1">
        <v>0.24636864205299799</v>
      </c>
      <c r="E33" s="1">
        <v>0.24636864205299799</v>
      </c>
    </row>
    <row r="34" spans="1:5" x14ac:dyDescent="0.4">
      <c r="A34" s="12">
        <v>2041</v>
      </c>
      <c r="B34" s="1">
        <v>2.06000048856912E-4</v>
      </c>
      <c r="C34" s="1">
        <v>2.06000048856912E-4</v>
      </c>
      <c r="D34" s="1">
        <v>0.24636864205299799</v>
      </c>
      <c r="E34" s="1">
        <v>0.24636864205299799</v>
      </c>
    </row>
    <row r="35" spans="1:5" x14ac:dyDescent="0.4">
      <c r="A35" s="12">
        <v>2042</v>
      </c>
      <c r="B35" s="1">
        <v>2.06000048856912E-4</v>
      </c>
      <c r="C35" s="1">
        <v>2.06000048856912E-4</v>
      </c>
      <c r="D35" s="1">
        <v>0.24636864205299799</v>
      </c>
      <c r="E35" s="1">
        <v>0.24636864205299799</v>
      </c>
    </row>
    <row r="36" spans="1:5" x14ac:dyDescent="0.4">
      <c r="A36" s="12">
        <v>2043</v>
      </c>
      <c r="B36" s="1">
        <v>2.06000048856912E-4</v>
      </c>
      <c r="C36" s="1">
        <v>2.06000048856912E-4</v>
      </c>
      <c r="D36" s="1">
        <v>0.24636864205299799</v>
      </c>
      <c r="E36" s="1">
        <v>0.24636864205299799</v>
      </c>
    </row>
    <row r="37" spans="1:5" x14ac:dyDescent="0.4">
      <c r="A37" s="12">
        <v>2044</v>
      </c>
      <c r="B37" s="1">
        <v>2.06000048856912E-4</v>
      </c>
      <c r="C37" s="1">
        <v>2.06000048856912E-4</v>
      </c>
      <c r="D37" s="1">
        <v>0.24636864205299799</v>
      </c>
      <c r="E37" s="1">
        <v>0.24636864205299799</v>
      </c>
    </row>
    <row r="38" spans="1:5" x14ac:dyDescent="0.4">
      <c r="A38" s="12">
        <v>2045</v>
      </c>
      <c r="B38" s="1">
        <v>2.06000048856912E-4</v>
      </c>
      <c r="C38" s="1">
        <v>2.06000048856912E-4</v>
      </c>
      <c r="D38" s="1">
        <v>0.24636864205299799</v>
      </c>
      <c r="E38" s="1">
        <v>0.24636864205299799</v>
      </c>
    </row>
    <row r="39" spans="1:5" x14ac:dyDescent="0.4">
      <c r="A39" s="12">
        <v>2046</v>
      </c>
      <c r="B39" s="1">
        <v>2.06000048856912E-4</v>
      </c>
      <c r="C39" s="1">
        <v>2.06000048856912E-4</v>
      </c>
      <c r="D39" s="1">
        <v>0.24636864205299799</v>
      </c>
      <c r="E39" s="1">
        <v>0.24636864205299799</v>
      </c>
    </row>
    <row r="40" spans="1:5" x14ac:dyDescent="0.4">
      <c r="A40" s="12">
        <v>2047</v>
      </c>
      <c r="B40" s="1">
        <v>2.06000048856912E-4</v>
      </c>
      <c r="C40" s="1">
        <v>2.06000048856912E-4</v>
      </c>
      <c r="D40" s="1">
        <v>0.24636864205299799</v>
      </c>
      <c r="E40" s="1">
        <v>0.24636864205299799</v>
      </c>
    </row>
    <row r="41" spans="1:5" x14ac:dyDescent="0.4">
      <c r="A41" s="12">
        <v>2048</v>
      </c>
      <c r="B41" s="1">
        <v>2.06000048856912E-4</v>
      </c>
      <c r="C41" s="1">
        <v>2.06000048856912E-4</v>
      </c>
      <c r="D41" s="1">
        <v>0.24636864205299799</v>
      </c>
      <c r="E41" s="1">
        <v>0.24636864205299799</v>
      </c>
    </row>
    <row r="42" spans="1:5" x14ac:dyDescent="0.4">
      <c r="A42" s="12">
        <v>2049</v>
      </c>
      <c r="B42" s="1">
        <v>2.06000048856912E-4</v>
      </c>
      <c r="C42" s="1">
        <v>2.06000048856912E-4</v>
      </c>
      <c r="D42" s="1">
        <v>0.24636864205299799</v>
      </c>
      <c r="E42" s="1">
        <v>0.24636864205299799</v>
      </c>
    </row>
    <row r="43" spans="1:5" x14ac:dyDescent="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75" x14ac:dyDescent="0.4"/>
  <cols>
    <col min="1" max="16384" width="10" style="12"/>
  </cols>
  <sheetData>
    <row r="1" spans="1:6" x14ac:dyDescent="0.4">
      <c r="B1" s="180" t="s">
        <v>69</v>
      </c>
      <c r="C1" s="180"/>
      <c r="D1" s="180" t="s">
        <v>70</v>
      </c>
      <c r="E1" s="180"/>
    </row>
    <row r="2" spans="1:6" x14ac:dyDescent="0.4">
      <c r="A2" s="12" t="s">
        <v>29</v>
      </c>
      <c r="B2" s="12" t="s">
        <v>0</v>
      </c>
      <c r="C2" s="12" t="s">
        <v>6</v>
      </c>
      <c r="D2" s="12" t="s">
        <v>0</v>
      </c>
      <c r="E2" s="12" t="s">
        <v>6</v>
      </c>
      <c r="F2" s="12" t="s">
        <v>71</v>
      </c>
    </row>
    <row r="3" spans="1:6" x14ac:dyDescent="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75" x14ac:dyDescent="0.4"/>
  <cols>
    <col min="1" max="3" width="10" style="12"/>
    <col min="4" max="4" width="14" style="12" customWidth="1"/>
    <col min="5" max="5" width="12.875" style="12" customWidth="1"/>
    <col min="6" max="16384" width="10" style="12"/>
  </cols>
  <sheetData>
    <row r="1" spans="1:5" x14ac:dyDescent="0.4">
      <c r="D1" s="180" t="s">
        <v>72</v>
      </c>
      <c r="E1" s="180"/>
    </row>
    <row r="2" spans="1:5" x14ac:dyDescent="0.4">
      <c r="A2" s="12" t="s">
        <v>32</v>
      </c>
      <c r="B2" s="1" t="s">
        <v>29</v>
      </c>
      <c r="C2" s="1" t="s">
        <v>33</v>
      </c>
      <c r="D2" s="12" t="s">
        <v>0</v>
      </c>
      <c r="E2" s="12" t="s">
        <v>6</v>
      </c>
    </row>
    <row r="3" spans="1:5" x14ac:dyDescent="0.4">
      <c r="A3" s="12" t="s">
        <v>36</v>
      </c>
      <c r="B3" s="1">
        <v>2010</v>
      </c>
      <c r="C3" s="1">
        <v>0.154347028848067</v>
      </c>
      <c r="D3" s="12">
        <f>$C3*GDP・POP!C2/10^6</f>
        <v>0.88145299999999904</v>
      </c>
      <c r="E3" s="12">
        <f>$C3*GDP・POP!D2/10^6</f>
        <v>0.88145299999999904</v>
      </c>
    </row>
    <row r="4" spans="1:5" x14ac:dyDescent="0.4">
      <c r="A4" s="12" t="s">
        <v>36</v>
      </c>
      <c r="B4" s="1">
        <v>2011</v>
      </c>
      <c r="C4" s="1">
        <v>0.14411665765273299</v>
      </c>
      <c r="D4" s="12">
        <f>$C4*GDP・POP!C3/10^6</f>
        <v>0.83225699999999769</v>
      </c>
      <c r="E4" s="12">
        <f>$C4*GDP・POP!D3/10^6</f>
        <v>0.83225699999999769</v>
      </c>
    </row>
    <row r="5" spans="1:5" x14ac:dyDescent="0.4">
      <c r="A5" s="12" t="s">
        <v>36</v>
      </c>
      <c r="B5" s="1">
        <v>2012</v>
      </c>
      <c r="C5" s="1">
        <v>0.14561253846615099</v>
      </c>
      <c r="D5" s="12">
        <f>$C5*GDP・POP!C4/10^6</f>
        <v>0.85032400000000197</v>
      </c>
      <c r="E5" s="12">
        <f>$C5*GDP・POP!D4/10^6</f>
        <v>0.85032400000000197</v>
      </c>
    </row>
    <row r="6" spans="1:5" x14ac:dyDescent="0.4">
      <c r="A6" s="12" t="s">
        <v>36</v>
      </c>
      <c r="B6" s="1">
        <v>2013</v>
      </c>
      <c r="C6" s="1">
        <v>0.15157175306513199</v>
      </c>
      <c r="D6" s="12">
        <f>$C6*GDP・POP!C5/10^6</f>
        <v>0.89504799999999984</v>
      </c>
      <c r="E6" s="12">
        <f>$C6*GDP・POP!D5/10^6</f>
        <v>0.89504799999999984</v>
      </c>
    </row>
    <row r="7" spans="1:5" x14ac:dyDescent="0.4">
      <c r="A7" s="12" t="s">
        <v>36</v>
      </c>
      <c r="B7" s="1">
        <v>2014</v>
      </c>
      <c r="C7" s="1">
        <v>0.14932172493144</v>
      </c>
      <c r="D7" s="12">
        <f>$C7*GDP・POP!C6/10^6</f>
        <v>0.89164799999999844</v>
      </c>
      <c r="E7" s="12">
        <f>$C7*GDP・POP!D6/10^6</f>
        <v>0.89164799999999844</v>
      </c>
    </row>
    <row r="8" spans="1:5" x14ac:dyDescent="0.4">
      <c r="A8" s="12" t="s">
        <v>36</v>
      </c>
      <c r="B8" s="1">
        <v>2015</v>
      </c>
      <c r="C8" s="1">
        <v>0.140708085157738</v>
      </c>
      <c r="D8" s="12">
        <f>$C8*GDP・POP!C7/10^6</f>
        <v>0.84963399999999989</v>
      </c>
      <c r="E8" s="12">
        <f>$C8*GDP・POP!D7/10^6</f>
        <v>0.84963399999999989</v>
      </c>
    </row>
    <row r="9" spans="1:5" x14ac:dyDescent="0.4">
      <c r="A9" s="12" t="s">
        <v>36</v>
      </c>
      <c r="B9" s="1">
        <v>2016</v>
      </c>
      <c r="C9" s="1">
        <v>0.13933640370060801</v>
      </c>
      <c r="D9" s="12">
        <f>$C9*GDP・POP!C8/10^6</f>
        <v>0.84928099999999918</v>
      </c>
      <c r="E9" s="12">
        <f>$C9*GDP・POP!D8/10^6</f>
        <v>0.84928099999999918</v>
      </c>
    </row>
    <row r="10" spans="1:5" x14ac:dyDescent="0.4">
      <c r="A10" s="12" t="s">
        <v>36</v>
      </c>
      <c r="B10" s="1">
        <v>2017</v>
      </c>
      <c r="C10" s="1">
        <v>0.13446152511891801</v>
      </c>
      <c r="D10" s="12">
        <f>$C10*GDP・POP!C9/10^6</f>
        <v>0.82729200000000336</v>
      </c>
      <c r="E10" s="12">
        <f>$C10*GDP・POP!D9/10^6</f>
        <v>0.82729200000000336</v>
      </c>
    </row>
    <row r="11" spans="1:5" x14ac:dyDescent="0.4">
      <c r="A11" s="12" t="s">
        <v>36</v>
      </c>
      <c r="B11" s="1">
        <v>2018</v>
      </c>
      <c r="C11" s="1">
        <v>0.13262272542685799</v>
      </c>
      <c r="D11" s="12">
        <f>$C11*GDP・POP!C10/10^6</f>
        <v>0.82366900000000076</v>
      </c>
      <c r="E11" s="12">
        <f>$C11*GDP・POP!D10/10^6</f>
        <v>0.82366900000000076</v>
      </c>
    </row>
    <row r="12" spans="1:5" x14ac:dyDescent="0.4">
      <c r="A12" s="12" t="s">
        <v>36</v>
      </c>
      <c r="B12" s="1">
        <v>2019</v>
      </c>
      <c r="C12" s="1">
        <v>0.12730255792740799</v>
      </c>
      <c r="D12" s="12">
        <f>$C12*GDP・POP!C11/10^6</f>
        <v>0.79807899999999898</v>
      </c>
      <c r="E12" s="12">
        <f>$C12*GDP・POP!D11/10^6</f>
        <v>0.79807899999999898</v>
      </c>
    </row>
    <row r="13" spans="1:5" x14ac:dyDescent="0.4">
      <c r="A13" s="12" t="s">
        <v>36</v>
      </c>
      <c r="B13" s="1">
        <v>2020</v>
      </c>
      <c r="C13" s="1">
        <v>0.102806674705956</v>
      </c>
      <c r="D13" s="12">
        <f>$C13*GDP・POP!C12/10^6</f>
        <v>0.65058500000000286</v>
      </c>
      <c r="E13" s="12">
        <f>$C13*GDP・POP!D12/10^6</f>
        <v>0.65058500000000286</v>
      </c>
    </row>
    <row r="14" spans="1:5" x14ac:dyDescent="0.4">
      <c r="A14" s="12" t="s">
        <v>36</v>
      </c>
      <c r="B14" s="12">
        <v>2021</v>
      </c>
      <c r="C14" s="1">
        <v>0.102806674705956</v>
      </c>
      <c r="D14" s="12">
        <f>$C14*GDP・POP!C13/10^6</f>
        <v>0.65558854669373945</v>
      </c>
      <c r="E14" s="12">
        <f>$C14*GDP・POP!D13/10^6</f>
        <v>0.65558854669373945</v>
      </c>
    </row>
    <row r="15" spans="1:5" x14ac:dyDescent="0.4">
      <c r="A15" s="12" t="s">
        <v>36</v>
      </c>
      <c r="B15" s="12">
        <v>2022</v>
      </c>
      <c r="C15" s="1">
        <v>0.102806674705956</v>
      </c>
      <c r="D15" s="12">
        <f>$C15*GDP・POP!C14/10^6</f>
        <v>0.66059209338747482</v>
      </c>
      <c r="E15" s="12">
        <f>$C15*GDP・POP!D14/10^6</f>
        <v>0.66059209338747482</v>
      </c>
    </row>
    <row r="16" spans="1:5" x14ac:dyDescent="0.4">
      <c r="A16" s="12" t="s">
        <v>36</v>
      </c>
      <c r="B16" s="12">
        <v>2023</v>
      </c>
      <c r="C16" s="1">
        <v>0.102806674705956</v>
      </c>
      <c r="D16" s="12">
        <f>$C16*GDP・POP!C15/10^6</f>
        <v>0.66559564008121153</v>
      </c>
      <c r="E16" s="12">
        <f>$C16*GDP・POP!D15/10^6</f>
        <v>0.66559564008121153</v>
      </c>
    </row>
    <row r="17" spans="1:5" x14ac:dyDescent="0.4">
      <c r="A17" s="12" t="s">
        <v>36</v>
      </c>
      <c r="B17" s="12">
        <v>2024</v>
      </c>
      <c r="C17" s="1">
        <v>0.102806674705956</v>
      </c>
      <c r="D17" s="12">
        <f>$C17*GDP・POP!C16/10^6</f>
        <v>0.67059918677494679</v>
      </c>
      <c r="E17" s="12">
        <f>$C17*GDP・POP!D16/10^6</f>
        <v>0.67059918677494679</v>
      </c>
    </row>
    <row r="18" spans="1:5" x14ac:dyDescent="0.4">
      <c r="A18" s="12" t="s">
        <v>36</v>
      </c>
      <c r="B18" s="12">
        <v>2025</v>
      </c>
      <c r="C18" s="1">
        <v>0.102806674705956</v>
      </c>
      <c r="D18" s="12">
        <f>$C18*GDP・POP!C17/10^6</f>
        <v>0.6756027334686836</v>
      </c>
      <c r="E18" s="12">
        <f>$C18*GDP・POP!D17/10^6</f>
        <v>0.6756027334686836</v>
      </c>
    </row>
    <row r="19" spans="1:5" x14ac:dyDescent="0.4">
      <c r="A19" s="12" t="s">
        <v>36</v>
      </c>
      <c r="B19" s="12">
        <v>2026</v>
      </c>
      <c r="C19" s="1">
        <v>0.102806674705956</v>
      </c>
      <c r="D19" s="12">
        <f>$C19*GDP・POP!C18/10^6</f>
        <v>0.68060628016241875</v>
      </c>
      <c r="E19" s="12">
        <f>$C19*GDP・POP!D18/10^6</f>
        <v>0.68060628016241875</v>
      </c>
    </row>
    <row r="20" spans="1:5" x14ac:dyDescent="0.4">
      <c r="A20" s="12" t="s">
        <v>36</v>
      </c>
      <c r="B20" s="12">
        <v>2027</v>
      </c>
      <c r="C20" s="1">
        <v>0.102806674705956</v>
      </c>
      <c r="D20" s="12">
        <f>$C20*GDP・POP!C19/10^6</f>
        <v>0.68560982685615557</v>
      </c>
      <c r="E20" s="12">
        <f>$C20*GDP・POP!D19/10^6</f>
        <v>0.68560982685615557</v>
      </c>
    </row>
    <row r="21" spans="1:5" x14ac:dyDescent="0.4">
      <c r="A21" s="12" t="s">
        <v>36</v>
      </c>
      <c r="B21" s="12">
        <v>2028</v>
      </c>
      <c r="C21" s="1">
        <v>0.102806674705956</v>
      </c>
      <c r="D21" s="12">
        <f>$C21*GDP・POP!C20/10^6</f>
        <v>0.69061337354989083</v>
      </c>
      <c r="E21" s="12">
        <f>$C21*GDP・POP!D20/10^6</f>
        <v>0.69061337354989083</v>
      </c>
    </row>
    <row r="22" spans="1:5" x14ac:dyDescent="0.4">
      <c r="A22" s="12" t="s">
        <v>36</v>
      </c>
      <c r="B22" s="12">
        <v>2029</v>
      </c>
      <c r="C22" s="1">
        <v>0.102806674705956</v>
      </c>
      <c r="D22" s="12">
        <f>$C22*GDP・POP!C21/10^6</f>
        <v>0.69561692024362598</v>
      </c>
      <c r="E22" s="12">
        <f>$C22*GDP・POP!D21/10^6</f>
        <v>0.69561692024362598</v>
      </c>
    </row>
    <row r="23" spans="1:5" x14ac:dyDescent="0.4">
      <c r="A23" s="12" t="s">
        <v>36</v>
      </c>
      <c r="B23" s="12">
        <v>2030</v>
      </c>
      <c r="C23" s="1">
        <v>0.102806674705956</v>
      </c>
      <c r="D23" s="12">
        <f>$C23*GDP・POP!C22/10^6</f>
        <v>0.7006204669373628</v>
      </c>
      <c r="E23" s="12">
        <f>$C23*GDP・POP!D22/10^6</f>
        <v>0.7006204669373628</v>
      </c>
    </row>
    <row r="24" spans="1:5" x14ac:dyDescent="0.4">
      <c r="A24" s="12" t="s">
        <v>36</v>
      </c>
      <c r="B24" s="12">
        <v>2031</v>
      </c>
      <c r="C24" s="1">
        <v>0.102806674705956</v>
      </c>
      <c r="D24" s="12">
        <f>$C24*GDP・POP!C23/10^6</f>
        <v>0.70562401363109795</v>
      </c>
      <c r="E24" s="12">
        <f>$C24*GDP・POP!D23/10^6</f>
        <v>0.70562401363109795</v>
      </c>
    </row>
    <row r="25" spans="1:5" x14ac:dyDescent="0.4">
      <c r="A25" s="12" t="s">
        <v>36</v>
      </c>
      <c r="B25" s="12">
        <v>2032</v>
      </c>
      <c r="C25" s="1">
        <v>0.102806674705956</v>
      </c>
      <c r="D25" s="12">
        <f>$C25*GDP・POP!C24/10^6</f>
        <v>0.71062756032483476</v>
      </c>
      <c r="E25" s="12">
        <f>$C25*GDP・POP!D24/10^6</f>
        <v>0.71062756032483476</v>
      </c>
    </row>
    <row r="26" spans="1:5" x14ac:dyDescent="0.4">
      <c r="A26" s="12" t="s">
        <v>36</v>
      </c>
      <c r="B26" s="12">
        <v>2033</v>
      </c>
      <c r="C26" s="1">
        <v>0.102806674705956</v>
      </c>
      <c r="D26" s="12">
        <f>$C26*GDP・POP!C25/10^6</f>
        <v>0.71563110701857002</v>
      </c>
      <c r="E26" s="12">
        <f>$C26*GDP・POP!D25/10^6</f>
        <v>0.71563110701857002</v>
      </c>
    </row>
    <row r="27" spans="1:5" x14ac:dyDescent="0.4">
      <c r="A27" s="12" t="s">
        <v>36</v>
      </c>
      <c r="B27" s="12">
        <v>2034</v>
      </c>
      <c r="C27" s="1">
        <v>0.102806674705956</v>
      </c>
      <c r="D27" s="12">
        <f>$C27*GDP・POP!C26/10^6</f>
        <v>0.72063465371230673</v>
      </c>
      <c r="E27" s="12">
        <f>$C27*GDP・POP!D26/10^6</f>
        <v>0.72063465371230673</v>
      </c>
    </row>
    <row r="28" spans="1:5" x14ac:dyDescent="0.4">
      <c r="A28" s="12" t="s">
        <v>36</v>
      </c>
      <c r="B28" s="12">
        <v>2035</v>
      </c>
      <c r="C28" s="1">
        <v>0.102806674705956</v>
      </c>
      <c r="D28" s="12">
        <f>$C28*GDP・POP!C27/10^6</f>
        <v>0.72563820040604199</v>
      </c>
      <c r="E28" s="12">
        <f>$C28*GDP・POP!D27/10^6</f>
        <v>0.72563820040604199</v>
      </c>
    </row>
    <row r="29" spans="1:5" x14ac:dyDescent="0.4">
      <c r="A29" s="12" t="s">
        <v>36</v>
      </c>
      <c r="B29" s="12">
        <v>2036</v>
      </c>
      <c r="C29" s="1">
        <v>0.102806674705956</v>
      </c>
      <c r="D29" s="12">
        <f>$C29*GDP・POP!C28/10^6</f>
        <v>0.73064174709977869</v>
      </c>
      <c r="E29" s="12">
        <f>$C29*GDP・POP!D28/10^6</f>
        <v>0.73064174709977869</v>
      </c>
    </row>
    <row r="30" spans="1:5" x14ac:dyDescent="0.4">
      <c r="A30" s="12" t="s">
        <v>36</v>
      </c>
      <c r="B30" s="12">
        <v>2037</v>
      </c>
      <c r="C30" s="1">
        <v>0.102806674705956</v>
      </c>
      <c r="D30" s="12">
        <f>$C30*GDP・POP!C29/10^6</f>
        <v>0.73564529379351407</v>
      </c>
      <c r="E30" s="12">
        <f>$C30*GDP・POP!D29/10^6</f>
        <v>0.73564529379351407</v>
      </c>
    </row>
    <row r="31" spans="1:5" x14ac:dyDescent="0.4">
      <c r="A31" s="12" t="s">
        <v>36</v>
      </c>
      <c r="B31" s="12">
        <v>2038</v>
      </c>
      <c r="C31" s="1">
        <v>0.102806674705956</v>
      </c>
      <c r="D31" s="12">
        <f>$C31*GDP・POP!C30/10^6</f>
        <v>0.74064884048724933</v>
      </c>
      <c r="E31" s="12">
        <f>$C31*GDP・POP!D30/10^6</f>
        <v>0.74064884048724933</v>
      </c>
    </row>
    <row r="32" spans="1:5" x14ac:dyDescent="0.4">
      <c r="A32" s="12" t="s">
        <v>36</v>
      </c>
      <c r="B32" s="12">
        <v>2039</v>
      </c>
      <c r="C32" s="1">
        <v>0.102806674705956</v>
      </c>
      <c r="D32" s="12">
        <f>$C32*GDP・POP!C31/10^6</f>
        <v>0.74565238718098603</v>
      </c>
      <c r="E32" s="12">
        <f>$C32*GDP・POP!D31/10^6</f>
        <v>0.74565238718098603</v>
      </c>
    </row>
    <row r="33" spans="1:5" x14ac:dyDescent="0.4">
      <c r="A33" s="12" t="s">
        <v>36</v>
      </c>
      <c r="B33" s="12">
        <v>2040</v>
      </c>
      <c r="C33" s="1">
        <v>0.102806674705956</v>
      </c>
      <c r="D33" s="12">
        <f>$C33*GDP・POP!C32/10^6</f>
        <v>0.75065593387472129</v>
      </c>
      <c r="E33" s="12">
        <f>$C33*GDP・POP!D32/10^6</f>
        <v>0.75065593387472129</v>
      </c>
    </row>
    <row r="34" spans="1:5" x14ac:dyDescent="0.4">
      <c r="A34" s="12" t="s">
        <v>36</v>
      </c>
      <c r="B34" s="12">
        <v>2041</v>
      </c>
      <c r="C34" s="1">
        <v>0.102806674705956</v>
      </c>
      <c r="D34" s="12">
        <f>$C34*GDP・POP!C33/10^6</f>
        <v>0.755659480568458</v>
      </c>
      <c r="E34" s="12">
        <f>$C34*GDP・POP!D33/10^6</f>
        <v>0.755659480568458</v>
      </c>
    </row>
    <row r="35" spans="1:5" x14ac:dyDescent="0.4">
      <c r="A35" s="12" t="s">
        <v>36</v>
      </c>
      <c r="B35" s="12">
        <v>2042</v>
      </c>
      <c r="C35" s="1">
        <v>0.102806674705956</v>
      </c>
      <c r="D35" s="12">
        <f>$C35*GDP・POP!C34/10^6</f>
        <v>0.76066302726219326</v>
      </c>
      <c r="E35" s="12">
        <f>$C35*GDP・POP!D34/10^6</f>
        <v>0.76066302726219326</v>
      </c>
    </row>
    <row r="36" spans="1:5" x14ac:dyDescent="0.4">
      <c r="A36" s="12" t="s">
        <v>36</v>
      </c>
      <c r="B36" s="12">
        <v>2043</v>
      </c>
      <c r="C36" s="1">
        <v>0.102806674705956</v>
      </c>
      <c r="D36" s="12">
        <f>$C36*GDP・POP!C35/10^6</f>
        <v>0.76566657395593007</v>
      </c>
      <c r="E36" s="12">
        <f>$C36*GDP・POP!D35/10^6</f>
        <v>0.76566657395593007</v>
      </c>
    </row>
    <row r="37" spans="1:5" x14ac:dyDescent="0.4">
      <c r="A37" s="12" t="s">
        <v>36</v>
      </c>
      <c r="B37" s="12">
        <v>2044</v>
      </c>
      <c r="C37" s="1">
        <v>0.102806674705956</v>
      </c>
      <c r="D37" s="12">
        <f>$C37*GDP・POP!C36/10^6</f>
        <v>0.77067012064966522</v>
      </c>
      <c r="E37" s="12">
        <f>$C37*GDP・POP!D36/10^6</f>
        <v>0.77067012064966522</v>
      </c>
    </row>
    <row r="38" spans="1:5" x14ac:dyDescent="0.4">
      <c r="A38" s="12" t="s">
        <v>36</v>
      </c>
      <c r="B38" s="12">
        <v>2045</v>
      </c>
      <c r="C38" s="1">
        <v>0.102806674705956</v>
      </c>
      <c r="D38" s="12">
        <f>$C38*GDP・POP!C37/10^6</f>
        <v>0.77567366734340204</v>
      </c>
      <c r="E38" s="12">
        <f>$C38*GDP・POP!D37/10^6</f>
        <v>0.77567366734340204</v>
      </c>
    </row>
    <row r="39" spans="1:5" x14ac:dyDescent="0.4">
      <c r="A39" s="12" t="s">
        <v>36</v>
      </c>
      <c r="B39" s="12">
        <v>2046</v>
      </c>
      <c r="C39" s="1">
        <v>0.102806674705956</v>
      </c>
      <c r="D39" s="12">
        <f>$C39*GDP・POP!C38/10^6</f>
        <v>0.78067721403713719</v>
      </c>
      <c r="E39" s="12">
        <f>$C39*GDP・POP!D38/10^6</f>
        <v>0.78067721403713719</v>
      </c>
    </row>
    <row r="40" spans="1:5" x14ac:dyDescent="0.4">
      <c r="A40" s="12" t="s">
        <v>36</v>
      </c>
      <c r="B40" s="12">
        <v>2047</v>
      </c>
      <c r="C40" s="1">
        <v>0.102806674705956</v>
      </c>
      <c r="D40" s="12">
        <f>$C40*GDP・POP!C39/10^6</f>
        <v>0.78568076073087401</v>
      </c>
      <c r="E40" s="12">
        <f>$C40*GDP・POP!D39/10^6</f>
        <v>0.78568076073087401</v>
      </c>
    </row>
    <row r="41" spans="1:5" x14ac:dyDescent="0.4">
      <c r="A41" s="12" t="s">
        <v>36</v>
      </c>
      <c r="B41" s="12">
        <v>2048</v>
      </c>
      <c r="C41" s="1">
        <v>0.102806674705956</v>
      </c>
      <c r="D41" s="12">
        <f>$C41*GDP・POP!C40/10^6</f>
        <v>0.79068430742460927</v>
      </c>
      <c r="E41" s="12">
        <f>$C41*GDP・POP!D40/10^6</f>
        <v>0.79068430742460927</v>
      </c>
    </row>
    <row r="42" spans="1:5" x14ac:dyDescent="0.4">
      <c r="A42" s="12" t="s">
        <v>36</v>
      </c>
      <c r="B42" s="12">
        <v>2049</v>
      </c>
      <c r="C42" s="1">
        <v>0.102806674705956</v>
      </c>
      <c r="D42" s="12">
        <f>$C42*GDP・POP!C41/10^6</f>
        <v>0.79568785411834453</v>
      </c>
      <c r="E42" s="12">
        <f>$C42*GDP・POP!D41/10^6</f>
        <v>0.79568785411834453</v>
      </c>
    </row>
    <row r="43" spans="1:5" x14ac:dyDescent="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75" x14ac:dyDescent="0.4"/>
  <sheetData>
    <row r="1" spans="1:13" x14ac:dyDescent="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75" x14ac:dyDescent="0.4"/>
  <sheetData>
    <row r="1" spans="1:29" x14ac:dyDescent="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4">
      <c r="A2" s="54" t="s">
        <v>29</v>
      </c>
      <c r="B2" s="4" t="s">
        <v>7</v>
      </c>
      <c r="C2" s="4" t="s">
        <v>76</v>
      </c>
      <c r="D2" s="4" t="s">
        <v>8</v>
      </c>
      <c r="E2" s="4" t="s">
        <v>77</v>
      </c>
      <c r="F2" s="4" t="s">
        <v>9</v>
      </c>
      <c r="G2" s="4" t="s">
        <v>78</v>
      </c>
      <c r="H2" s="4" t="s">
        <v>79</v>
      </c>
      <c r="I2" s="4" t="s">
        <v>10</v>
      </c>
      <c r="J2" s="4" t="s">
        <v>80</v>
      </c>
      <c r="K2" s="4" t="s">
        <v>81</v>
      </c>
      <c r="L2" s="4" t="s">
        <v>82</v>
      </c>
      <c r="M2" s="4" t="s">
        <v>83</v>
      </c>
      <c r="N2" s="4" t="s">
        <v>84</v>
      </c>
      <c r="O2" s="53" t="s">
        <v>27</v>
      </c>
      <c r="P2" s="10" t="s">
        <v>7</v>
      </c>
      <c r="Q2" s="4" t="s">
        <v>76</v>
      </c>
      <c r="R2" s="4" t="s">
        <v>8</v>
      </c>
      <c r="S2" s="4" t="s">
        <v>77</v>
      </c>
      <c r="T2" s="4" t="s">
        <v>9</v>
      </c>
      <c r="U2" s="4" t="s">
        <v>78</v>
      </c>
      <c r="V2" s="4" t="s">
        <v>79</v>
      </c>
      <c r="W2" s="4" t="s">
        <v>10</v>
      </c>
      <c r="X2" s="4" t="s">
        <v>80</v>
      </c>
      <c r="Y2" s="4" t="s">
        <v>81</v>
      </c>
      <c r="Z2" s="4" t="s">
        <v>82</v>
      </c>
      <c r="AA2" s="4" t="s">
        <v>83</v>
      </c>
      <c r="AB2" s="4" t="s">
        <v>84</v>
      </c>
      <c r="AC2" s="53" t="s">
        <v>27</v>
      </c>
    </row>
    <row r="3" spans="1:29" x14ac:dyDescent="0.4">
      <c r="A3" s="54">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53">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53">
        <f>SUM(P3:AB3)</f>
        <v>18.520508905164583</v>
      </c>
    </row>
    <row r="4" spans="1:29" x14ac:dyDescent="0.4">
      <c r="A4" s="55">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4">
      <c r="A5" s="55">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4">
      <c r="A6" s="55">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4">
      <c r="A7" s="56">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75" x14ac:dyDescent="0.4"/>
  <cols>
    <col min="2" max="2" width="13.375" bestFit="1" customWidth="1"/>
  </cols>
  <sheetData>
    <row r="1" spans="1:27" x14ac:dyDescent="0.4">
      <c r="A1" s="57"/>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4">
      <c r="A2" s="56"/>
      <c r="B2" s="4" t="s">
        <v>7</v>
      </c>
      <c r="C2" s="4" t="s">
        <v>76</v>
      </c>
      <c r="D2" s="4" t="s">
        <v>8</v>
      </c>
      <c r="E2" s="4" t="s">
        <v>77</v>
      </c>
      <c r="F2" s="4" t="s">
        <v>9</v>
      </c>
      <c r="G2" s="4" t="s">
        <v>78</v>
      </c>
      <c r="H2" s="4" t="s">
        <v>79</v>
      </c>
      <c r="I2" s="4" t="s">
        <v>10</v>
      </c>
      <c r="J2" s="4" t="s">
        <v>80</v>
      </c>
      <c r="K2" s="4" t="s">
        <v>81</v>
      </c>
      <c r="L2" s="4" t="s">
        <v>82</v>
      </c>
      <c r="M2" s="4" t="s">
        <v>83</v>
      </c>
      <c r="N2" s="53" t="s">
        <v>84</v>
      </c>
      <c r="O2" s="4" t="s">
        <v>7</v>
      </c>
      <c r="P2" s="4" t="s">
        <v>76</v>
      </c>
      <c r="Q2" s="4" t="s">
        <v>8</v>
      </c>
      <c r="R2" s="4" t="s">
        <v>77</v>
      </c>
      <c r="S2" s="4" t="s">
        <v>9</v>
      </c>
      <c r="T2" s="4" t="s">
        <v>78</v>
      </c>
      <c r="U2" s="4" t="s">
        <v>79</v>
      </c>
      <c r="V2" s="4" t="s">
        <v>10</v>
      </c>
      <c r="W2" s="4" t="s">
        <v>80</v>
      </c>
      <c r="X2" s="4" t="s">
        <v>81</v>
      </c>
      <c r="Y2" s="4" t="s">
        <v>82</v>
      </c>
      <c r="Z2" s="4" t="s">
        <v>83</v>
      </c>
      <c r="AA2" s="53" t="s">
        <v>84</v>
      </c>
    </row>
    <row r="3" spans="1:27" x14ac:dyDescent="0.4">
      <c r="A3" s="55">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53">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53">
        <f>sELE!AA3*最終エネルギー消費!$L23/LOSS!$B$12</f>
        <v>1.2948860195235742E-2</v>
      </c>
    </row>
    <row r="4" spans="1:27" x14ac:dyDescent="0.4">
      <c r="A4" s="55">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4">
      <c r="A5" s="55">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4">
      <c r="A6" s="55">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4">
      <c r="A7" s="56">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G25" sqref="G25"/>
    </sheetView>
  </sheetViews>
  <sheetFormatPr defaultRowHeight="18.75" x14ac:dyDescent="0.4"/>
  <cols>
    <col min="1" max="1" width="16.375" customWidth="1"/>
    <col min="2" max="6" width="12.625" customWidth="1"/>
  </cols>
  <sheetData>
    <row r="1" spans="1:6" ht="36" customHeight="1" x14ac:dyDescent="0.4">
      <c r="A1" s="33" t="s">
        <v>106</v>
      </c>
      <c r="B1" s="30">
        <v>2010</v>
      </c>
      <c r="C1" s="30">
        <v>2020</v>
      </c>
      <c r="D1" s="31" t="s">
        <v>105</v>
      </c>
      <c r="E1" s="31" t="s">
        <v>92</v>
      </c>
      <c r="F1" s="31" t="s">
        <v>93</v>
      </c>
    </row>
    <row r="2" spans="1:6" x14ac:dyDescent="0.4">
      <c r="A2" s="27" t="s">
        <v>2</v>
      </c>
      <c r="B2" s="28">
        <v>269.51474216725944</v>
      </c>
      <c r="C2" s="28">
        <v>209.4235083709562</v>
      </c>
      <c r="D2" s="28">
        <v>253.11561083538152</v>
      </c>
      <c r="E2" s="28">
        <f>部門別CO2排出量!P7</f>
        <v>253.11561083538152</v>
      </c>
      <c r="F2" s="28">
        <f>部門別CO2排出量!AD7</f>
        <v>253.11561083538152</v>
      </c>
    </row>
    <row r="3" spans="1:6" x14ac:dyDescent="0.4">
      <c r="A3" s="29" t="s">
        <v>3</v>
      </c>
      <c r="B3" s="32">
        <v>249.02275586606845</v>
      </c>
      <c r="C3" s="32">
        <v>196.15609230500672</v>
      </c>
      <c r="D3" s="32">
        <v>188.62350530113275</v>
      </c>
      <c r="E3" s="32">
        <f>部門別CO2排出量!P12</f>
        <v>188.62350530113275</v>
      </c>
      <c r="F3" s="32">
        <f>部門別CO2排出量!AD12</f>
        <v>188.62350530113275</v>
      </c>
    </row>
    <row r="4" spans="1:6" x14ac:dyDescent="0.4">
      <c r="A4" s="27" t="s">
        <v>4</v>
      </c>
      <c r="B4" s="28">
        <v>63.618347666356769</v>
      </c>
      <c r="C4" s="28">
        <v>52.883709709806709</v>
      </c>
      <c r="D4" s="28">
        <v>61.373388455821313</v>
      </c>
      <c r="E4" s="28">
        <f>部門別CO2排出量!P17</f>
        <v>61.373388455821313</v>
      </c>
      <c r="F4" s="28">
        <f>部門別CO2排出量!AD17</f>
        <v>61.373388455821313</v>
      </c>
    </row>
    <row r="5" spans="1:6" x14ac:dyDescent="0.4">
      <c r="A5" s="29" t="s">
        <v>5</v>
      </c>
      <c r="B5" s="32">
        <v>69.588005432578569</v>
      </c>
      <c r="C5" s="32">
        <v>52.883709709806709</v>
      </c>
      <c r="D5" s="32">
        <v>49.012576322324165</v>
      </c>
      <c r="E5" s="32">
        <f>部門別CO2排出量!P22</f>
        <v>49.012576322324165</v>
      </c>
      <c r="F5" s="32">
        <f>部門別CO2排出量!AD22</f>
        <v>49.012576322324165</v>
      </c>
    </row>
    <row r="6" spans="1:6" x14ac:dyDescent="0.4">
      <c r="A6" s="27" t="s">
        <v>30</v>
      </c>
      <c r="B6" s="28">
        <v>476.37955455993358</v>
      </c>
      <c r="C6" s="28">
        <v>449.00553720294573</v>
      </c>
      <c r="D6" s="28">
        <v>493.52193172968884</v>
      </c>
      <c r="E6" s="28">
        <f>部門別CO2排出量!P27</f>
        <v>493.52193172968884</v>
      </c>
      <c r="F6" s="28">
        <f>部門別CO2排出量!AD27</f>
        <v>493.52193172968884</v>
      </c>
    </row>
    <row r="7" spans="1:6" x14ac:dyDescent="0.4">
      <c r="A7" s="29" t="s">
        <v>73</v>
      </c>
      <c r="B7" s="32">
        <v>28.775119328906975</v>
      </c>
      <c r="C7" s="32">
        <v>25.99212785621209</v>
      </c>
      <c r="D7" s="32">
        <v>22.660005374260319</v>
      </c>
      <c r="E7" s="32">
        <f>部門別CO2排出量!P32</f>
        <v>22.660005374260319</v>
      </c>
      <c r="F7" s="32">
        <f>部門別CO2排出量!AD32</f>
        <v>22.660005374260319</v>
      </c>
    </row>
    <row r="8" spans="1:6" x14ac:dyDescent="0.4">
      <c r="A8" s="27" t="s">
        <v>74</v>
      </c>
      <c r="B8" s="28">
        <v>29.46362437612942</v>
      </c>
      <c r="C8" s="28">
        <v>31.085649151718691</v>
      </c>
      <c r="D8" s="28">
        <v>27.100550625829783</v>
      </c>
      <c r="E8" s="28">
        <f>部門別CO2排出量!P37</f>
        <v>27.100550625829783</v>
      </c>
      <c r="F8" s="28">
        <f>部門別CO2排出量!AD37</f>
        <v>27.100550625829783</v>
      </c>
    </row>
    <row r="9" spans="1:6" x14ac:dyDescent="0.4">
      <c r="A9" s="29" t="s">
        <v>75</v>
      </c>
      <c r="B9" s="32">
        <v>-46</v>
      </c>
      <c r="C9" s="32">
        <v>-46</v>
      </c>
      <c r="D9" s="32">
        <v>-46</v>
      </c>
      <c r="E9" s="32">
        <f>部門別CO2排出量!P42</f>
        <v>-46</v>
      </c>
      <c r="F9" s="32">
        <f>部門別CO2排出量!AD42</f>
        <v>-46</v>
      </c>
    </row>
    <row r="10" spans="1:6" x14ac:dyDescent="0.4">
      <c r="A10" s="27" t="s">
        <v>27</v>
      </c>
      <c r="B10" s="28">
        <v>1140.3621493972332</v>
      </c>
      <c r="C10" s="28">
        <v>971.43033430645278</v>
      </c>
      <c r="D10" s="28">
        <v>1049.4075686444387</v>
      </c>
      <c r="E10" s="28">
        <f>SUM(E2:E9)</f>
        <v>1049.4075686444387</v>
      </c>
      <c r="F10" s="28">
        <f>SUM(F2:F9)</f>
        <v>1049.4075686444387</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zoomScale="80" zoomScaleNormal="80" workbookViewId="0">
      <selection activeCell="J28" sqref="J28"/>
    </sheetView>
  </sheetViews>
  <sheetFormatPr defaultRowHeight="18.75" x14ac:dyDescent="0.4"/>
  <cols>
    <col min="1" max="52" width="28.875" customWidth="1"/>
    <col min="53" max="60" width="14.375" customWidth="1"/>
  </cols>
  <sheetData>
    <row r="1" spans="1:52" ht="37.5" customHeight="1" x14ac:dyDescent="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4">
      <c r="A8" s="2"/>
    </row>
    <row r="9" spans="1:52" x14ac:dyDescent="0.4">
      <c r="A9" s="2"/>
    </row>
    <row r="10" spans="1:52" ht="37.5" x14ac:dyDescent="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4">
      <c r="A11" s="2">
        <v>2010</v>
      </c>
      <c r="B11" s="2">
        <v>1024.2639946178085</v>
      </c>
      <c r="C11" s="2">
        <f>部門別CO2排出量!P43</f>
        <v>1024.2639946178085</v>
      </c>
      <c r="D11" s="2">
        <f>部門別CO2排出量!AD43</f>
        <v>1024.2639946178085</v>
      </c>
      <c r="F11" s="2" t="s">
        <v>2</v>
      </c>
      <c r="G11">
        <f>CO2排出量!B2</f>
        <v>269.51474216725944</v>
      </c>
      <c r="H11">
        <f>CO2排出量!C2</f>
        <v>209.4235083709562</v>
      </c>
      <c r="I11">
        <v>253.11561083538152</v>
      </c>
      <c r="J11">
        <f>CO2排出量!E2</f>
        <v>253.11561083538152</v>
      </c>
      <c r="K11">
        <f>CO2排出量!F2</f>
        <v>253.11561083538152</v>
      </c>
    </row>
    <row r="12" spans="1:52" x14ac:dyDescent="0.4">
      <c r="A12" s="2">
        <v>2020</v>
      </c>
      <c r="B12" s="2">
        <v>942.06823852743798</v>
      </c>
      <c r="C12" s="2">
        <f>部門別CO2排出量!P44</f>
        <v>942.06823852743798</v>
      </c>
      <c r="D12" s="2">
        <f>部門別CO2排出量!AD44</f>
        <v>942.06823852743798</v>
      </c>
      <c r="F12" s="2" t="s">
        <v>3</v>
      </c>
      <c r="G12">
        <f>CO2排出量!B3</f>
        <v>249.02275586606845</v>
      </c>
      <c r="H12">
        <f>CO2排出量!C3</f>
        <v>196.15609230500672</v>
      </c>
      <c r="I12">
        <v>188.62350530113275</v>
      </c>
      <c r="J12">
        <f>CO2排出量!E3</f>
        <v>188.62350530113275</v>
      </c>
      <c r="K12">
        <f>CO2排出量!F3</f>
        <v>188.62350530113275</v>
      </c>
    </row>
    <row r="13" spans="1:52" x14ac:dyDescent="0.4">
      <c r="A13" s="2">
        <v>2030</v>
      </c>
      <c r="B13" s="2">
        <v>984.39591573841176</v>
      </c>
      <c r="C13" s="2">
        <f>部門別CO2排出量!P45</f>
        <v>984.39591573841176</v>
      </c>
      <c r="D13" s="2">
        <f>部門別CO2排出量!AD45</f>
        <v>984.39591573841176</v>
      </c>
      <c r="F13" s="2" t="s">
        <v>4</v>
      </c>
      <c r="G13">
        <f>CO2排出量!B4</f>
        <v>63.618347666356769</v>
      </c>
      <c r="H13">
        <f>CO2排出量!C4</f>
        <v>52.883709709806709</v>
      </c>
      <c r="I13">
        <v>61.373388455821313</v>
      </c>
      <c r="J13">
        <f>CO2排出量!E4</f>
        <v>61.373388455821313</v>
      </c>
      <c r="K13">
        <f>CO2排出量!F4</f>
        <v>61.373388455821313</v>
      </c>
    </row>
    <row r="14" spans="1:52" x14ac:dyDescent="0.4">
      <c r="A14" s="2">
        <v>2040</v>
      </c>
      <c r="B14" s="2">
        <v>1015.8856723562906</v>
      </c>
      <c r="C14" s="2">
        <f>部門別CO2排出量!P46</f>
        <v>1015.8856723562906</v>
      </c>
      <c r="D14" s="2">
        <f>部門別CO2排出量!AD46</f>
        <v>1015.8856723562906</v>
      </c>
      <c r="F14" s="2" t="s">
        <v>5</v>
      </c>
      <c r="G14">
        <f>CO2排出量!B5</f>
        <v>69.588005432578569</v>
      </c>
      <c r="H14">
        <f>CO2排出量!C5</f>
        <v>52.883709709806709</v>
      </c>
      <c r="I14">
        <v>49.012576322324165</v>
      </c>
      <c r="J14">
        <f>CO2排出量!E5</f>
        <v>49.012576322324165</v>
      </c>
      <c r="K14">
        <f>CO2排出量!F5</f>
        <v>49.012576322324165</v>
      </c>
    </row>
    <row r="15" spans="1:52" x14ac:dyDescent="0.4">
      <c r="A15" s="2">
        <v>2050</v>
      </c>
      <c r="B15" s="2">
        <v>1049.4075686444387</v>
      </c>
      <c r="C15" s="2">
        <f>部門別CO2排出量!P47</f>
        <v>1049.4075686444387</v>
      </c>
      <c r="D15" s="2">
        <f>部門別CO2排出量!AD47</f>
        <v>1049.4075686444387</v>
      </c>
      <c r="F15" s="2" t="s">
        <v>30</v>
      </c>
      <c r="G15">
        <f>CO2排出量!B6</f>
        <v>476.37955455993358</v>
      </c>
      <c r="H15">
        <f>CO2排出量!C6</f>
        <v>449.00553720294573</v>
      </c>
      <c r="I15">
        <v>493.52193172968884</v>
      </c>
      <c r="J15">
        <f>CO2排出量!E6</f>
        <v>493.52193172968884</v>
      </c>
      <c r="K15">
        <f>CO2排出量!F6</f>
        <v>493.52193172968884</v>
      </c>
    </row>
    <row r="16" spans="1:52" x14ac:dyDescent="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4">
      <c r="A20" s="2">
        <v>2030</v>
      </c>
      <c r="B20" s="2">
        <v>10.108792247987818</v>
      </c>
      <c r="C20" s="2">
        <f>SUMPRODUCT(LCOE!$A$2:$M$2,発電電力量!B5:N5)/SUM(発電電力量!B5:N5)</f>
        <v>10.108792247987818</v>
      </c>
      <c r="D20" s="2">
        <f>SUMPRODUCT(LCOE!$A$2:$M$2,発電電力量!O5:AA5)/SUM(発電電力量!O5:AA5)</f>
        <v>10.108792247987818</v>
      </c>
      <c r="F20" s="2" t="s">
        <v>108</v>
      </c>
      <c r="G20" s="26" t="s">
        <v>98</v>
      </c>
      <c r="H20" s="2" t="str">
        <f>シナリオ!F1</f>
        <v>シナリオ1</v>
      </c>
      <c r="I20" s="2" t="str">
        <f>シナリオ!H1</f>
        <v>シナリオ2</v>
      </c>
    </row>
    <row r="21" spans="1:11" x14ac:dyDescent="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4">
      <c r="A23" s="2"/>
      <c r="B23" s="2"/>
      <c r="C23" s="2"/>
      <c r="D23" s="2"/>
      <c r="F23" s="2">
        <v>2030</v>
      </c>
      <c r="G23">
        <v>933.64564358249686</v>
      </c>
      <c r="H23">
        <f>GDP・POP!C22*137/10^6</f>
        <v>933.64564358249686</v>
      </c>
      <c r="I23">
        <f>GDP・POP!D22*137/10^6</f>
        <v>933.64564358249686</v>
      </c>
    </row>
    <row r="24" spans="1:11" x14ac:dyDescent="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4">
      <c r="A27" s="2">
        <v>2030</v>
      </c>
      <c r="B27" s="2">
        <v>87.818187725973928</v>
      </c>
      <c r="C27" s="2">
        <f>SUM(一次エネルギー供給!B5:G5)/一次エネルギー供給!O5*100</f>
        <v>87.818187725973928</v>
      </c>
      <c r="D27" s="2">
        <f>SUM(一次エネルギー供給!P5:U5)/一次エネルギー供給!AC5*100</f>
        <v>87.818187725973928</v>
      </c>
      <c r="F27" s="2" t="s">
        <v>107</v>
      </c>
      <c r="G27" s="26" t="s">
        <v>98</v>
      </c>
      <c r="H27" s="2" t="str">
        <f>シナリオ!F1</f>
        <v>シナリオ1</v>
      </c>
      <c r="I27" s="2" t="str">
        <f>シナリオ!H2</f>
        <v>(2050年)</v>
      </c>
    </row>
    <row r="28" spans="1:11" x14ac:dyDescent="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8.95" customHeight="1" x14ac:dyDescent="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4">
      <c r="A30" s="17"/>
      <c r="F30" s="2">
        <v>2030</v>
      </c>
      <c r="G30">
        <v>120.78356534522399</v>
      </c>
      <c r="H30">
        <f>GDP・POP!G22/10^3</f>
        <v>120.78356534522399</v>
      </c>
      <c r="I30">
        <f>GDP・POP!H22/10^3</f>
        <v>120.78356534522399</v>
      </c>
    </row>
    <row r="31" spans="1:11" x14ac:dyDescent="0.4">
      <c r="A31" s="26" t="s">
        <v>101</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4">
      <c r="A37" s="17"/>
    </row>
    <row r="38" spans="1:4" x14ac:dyDescent="0.4">
      <c r="A38" s="17"/>
    </row>
    <row r="39" spans="1:4" ht="37.5" customHeight="1" x14ac:dyDescent="0.4">
      <c r="A39" s="17"/>
    </row>
    <row r="40" spans="1:4" x14ac:dyDescent="0.4">
      <c r="A40" s="17"/>
    </row>
    <row r="41" spans="1:4" ht="18.75" customHeight="1" x14ac:dyDescent="0.4">
      <c r="A41" s="17"/>
    </row>
    <row r="42" spans="1:4" x14ac:dyDescent="0.4">
      <c r="A42" s="17"/>
    </row>
    <row r="43" spans="1:4" x14ac:dyDescent="0.4">
      <c r="A43" s="17"/>
    </row>
    <row r="44" spans="1:4" ht="37.5" customHeight="1" x14ac:dyDescent="0.4">
      <c r="A44" s="17"/>
    </row>
    <row r="45" spans="1:4" x14ac:dyDescent="0.4">
      <c r="A45" s="17"/>
    </row>
    <row r="46" spans="1:4" ht="18.75" customHeight="1" x14ac:dyDescent="0.4">
      <c r="A46" s="17"/>
    </row>
    <row r="47" spans="1:4" x14ac:dyDescent="0.4">
      <c r="A47" s="17"/>
    </row>
    <row r="48" spans="1:4" x14ac:dyDescent="0.4">
      <c r="A48" s="17"/>
    </row>
    <row r="49" spans="1:1" ht="37.5" customHeight="1" x14ac:dyDescent="0.4">
      <c r="A49" s="17"/>
    </row>
    <row r="50" spans="1:1" x14ac:dyDescent="0.4">
      <c r="A50" s="17"/>
    </row>
    <row r="51" spans="1:1" ht="18.75" customHeight="1" x14ac:dyDescent="0.4">
      <c r="A51" s="17"/>
    </row>
    <row r="52" spans="1:1" x14ac:dyDescent="0.4">
      <c r="A52" s="17"/>
    </row>
    <row r="53" spans="1:1" x14ac:dyDescent="0.4">
      <c r="A53" s="17"/>
    </row>
    <row r="56" spans="1:1" ht="18.75" customHeight="1" x14ac:dyDescent="0.4"/>
    <row r="61" spans="1:1" ht="18.75" customHeight="1" x14ac:dyDescent="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75" x14ac:dyDescent="0.4"/>
  <cols>
    <col min="1" max="52" width="28.875" customWidth="1"/>
    <col min="53" max="60" width="14.375" customWidth="1"/>
  </cols>
  <sheetData>
    <row r="1" spans="1:52" ht="37.5" customHeight="1" x14ac:dyDescent="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4">
      <c r="A8" s="2"/>
    </row>
    <row r="9" spans="1:52" x14ac:dyDescent="0.4">
      <c r="A9" s="2"/>
    </row>
    <row r="10" spans="1:52" ht="37.5" x14ac:dyDescent="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4">
      <c r="A11" s="2">
        <v>2010</v>
      </c>
      <c r="B11" s="2">
        <v>1070.7741439646547</v>
      </c>
      <c r="C11" s="2">
        <f>部門別CO2排出量!P43</f>
        <v>1024.2639946178085</v>
      </c>
      <c r="D11" s="2">
        <f>部門別CO2排出量!AD43</f>
        <v>1024.2639946178085</v>
      </c>
      <c r="F11" s="2" t="s">
        <v>2</v>
      </c>
      <c r="G11">
        <f>CO2排出量!B2</f>
        <v>269.51474216725944</v>
      </c>
      <c r="H11">
        <f>CO2排出量!C2</f>
        <v>209.4235083709562</v>
      </c>
      <c r="I11">
        <v>260.01618074402859</v>
      </c>
      <c r="J11">
        <f>CO2排出量!E2</f>
        <v>253.11561083538152</v>
      </c>
      <c r="K11">
        <f>CO2排出量!F2</f>
        <v>253.11561083538152</v>
      </c>
    </row>
    <row r="12" spans="1:52" x14ac:dyDescent="0.4">
      <c r="A12" s="2">
        <v>2020</v>
      </c>
      <c r="B12" s="2">
        <v>978.76242648442167</v>
      </c>
      <c r="C12" s="2">
        <f>部門別CO2排出量!P44</f>
        <v>942.06823852743798</v>
      </c>
      <c r="D12" s="2">
        <f>部門別CO2排出量!AD44</f>
        <v>942.06823852743798</v>
      </c>
      <c r="F12" s="2" t="s">
        <v>3</v>
      </c>
      <c r="G12">
        <f>CO2排出量!B3</f>
        <v>249.02275586606845</v>
      </c>
      <c r="H12">
        <f>CO2排出量!C3</f>
        <v>196.15609230500672</v>
      </c>
      <c r="I12">
        <v>171.17582078035531</v>
      </c>
      <c r="J12">
        <f>CO2排出量!E3</f>
        <v>188.62350530113275</v>
      </c>
      <c r="K12">
        <f>CO2排出量!F3</f>
        <v>188.62350530113275</v>
      </c>
    </row>
    <row r="13" spans="1:52" x14ac:dyDescent="0.4">
      <c r="A13" s="2">
        <v>2030</v>
      </c>
      <c r="B13" s="2">
        <v>1007.4537582833925</v>
      </c>
      <c r="C13" s="2">
        <f>部門別CO2排出量!P45</f>
        <v>984.39591573841176</v>
      </c>
      <c r="D13" s="2">
        <f>部門別CO2排出量!AD45</f>
        <v>984.39591573841176</v>
      </c>
      <c r="F13" s="2" t="s">
        <v>4</v>
      </c>
      <c r="G13">
        <f>CO2排出量!B4</f>
        <v>63.618347666356769</v>
      </c>
      <c r="H13">
        <f>CO2排出量!C4</f>
        <v>52.883709709806709</v>
      </c>
      <c r="I13">
        <v>66.032474177397248</v>
      </c>
      <c r="J13">
        <f>CO2排出量!E4</f>
        <v>61.373388455821313</v>
      </c>
      <c r="K13">
        <f>CO2排出量!F4</f>
        <v>61.373388455821313</v>
      </c>
    </row>
    <row r="14" spans="1:52" x14ac:dyDescent="0.4">
      <c r="A14" s="2">
        <v>2040</v>
      </c>
      <c r="B14" s="2">
        <v>1026.3482276252621</v>
      </c>
      <c r="C14" s="2">
        <f>部門別CO2排出量!P46</f>
        <v>1015.8856723562906</v>
      </c>
      <c r="D14" s="2">
        <f>部門別CO2排出量!AD46</f>
        <v>1015.8856723562906</v>
      </c>
      <c r="F14" s="2" t="s">
        <v>5</v>
      </c>
      <c r="G14">
        <f>CO2排出量!B5</f>
        <v>69.588005432578569</v>
      </c>
      <c r="H14">
        <f>CO2排出量!C5</f>
        <v>52.883709709806709</v>
      </c>
      <c r="I14">
        <v>52.527941152998537</v>
      </c>
      <c r="J14">
        <f>CO2排出量!E5</f>
        <v>49.012576322324165</v>
      </c>
      <c r="K14">
        <f>CO2排出量!F5</f>
        <v>49.012576322324165</v>
      </c>
    </row>
    <row r="15" spans="1:52" x14ac:dyDescent="0.4">
      <c r="A15" s="2">
        <v>2050</v>
      </c>
      <c r="B15" s="2">
        <v>1048.6084006423907</v>
      </c>
      <c r="C15" s="2">
        <f>部門別CO2排出量!P47</f>
        <v>1049.4075686444387</v>
      </c>
      <c r="D15" s="2">
        <f>部門別CO2排出量!AD47</f>
        <v>1049.4075686444387</v>
      </c>
      <c r="F15" s="2" t="s">
        <v>30</v>
      </c>
      <c r="G15">
        <f>CO2排出量!B6</f>
        <v>476.37955455993358</v>
      </c>
      <c r="H15">
        <f>CO2排出量!C6</f>
        <v>449.00553720294573</v>
      </c>
      <c r="I15">
        <v>495.09542778752109</v>
      </c>
      <c r="J15">
        <f>CO2排出量!E6</f>
        <v>493.52193172968884</v>
      </c>
      <c r="K15">
        <f>CO2排出量!F6</f>
        <v>493.52193172968884</v>
      </c>
    </row>
    <row r="16" spans="1:52" x14ac:dyDescent="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4">
      <c r="A20" s="2">
        <v>2030</v>
      </c>
      <c r="B20" s="2">
        <v>10.10879224798782</v>
      </c>
      <c r="C20" s="2">
        <f>SUMPRODUCT(LCOE!$A$2:$M$2,発電電力量!B5:N5)/SUM(発電電力量!B5:N5)</f>
        <v>10.108792247987818</v>
      </c>
      <c r="D20" s="2">
        <f>SUMPRODUCT(LCOE!$A$2:$M$2,発電電力量!O5:AA5)/SUM(発電電力量!O5:AA5)</f>
        <v>10.108792247987818</v>
      </c>
      <c r="F20" s="2" t="s">
        <v>108</v>
      </c>
      <c r="G20" s="26" t="s">
        <v>98</v>
      </c>
      <c r="H20" s="2" t="str">
        <f>シナリオ!F1</f>
        <v>シナリオ1</v>
      </c>
      <c r="I20" s="2" t="str">
        <f>シナリオ!H1</f>
        <v>シナリオ2</v>
      </c>
    </row>
    <row r="21" spans="1:11" x14ac:dyDescent="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4">
      <c r="A23" s="2"/>
      <c r="B23" s="2"/>
      <c r="C23" s="2"/>
      <c r="D23" s="2"/>
      <c r="F23" s="2">
        <v>2030</v>
      </c>
      <c r="G23">
        <v>933.64564358249686</v>
      </c>
      <c r="H23">
        <f>GDP・POP!C22*137/10^6</f>
        <v>933.64564358249686</v>
      </c>
      <c r="I23">
        <f>GDP・POP!D22*137/10^6</f>
        <v>933.64564358249686</v>
      </c>
    </row>
    <row r="24" spans="1:11" x14ac:dyDescent="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4">
      <c r="A27" s="2">
        <v>2030</v>
      </c>
      <c r="B27" s="2">
        <v>87.679987619523601</v>
      </c>
      <c r="C27" s="2">
        <f>SUM(一次エネルギー供給!B5:G5)/一次エネルギー供給!O5*100</f>
        <v>87.818187725973928</v>
      </c>
      <c r="D27" s="2">
        <f>SUM(一次エネルギー供給!P5:U5)/一次エネルギー供給!AC5*100</f>
        <v>87.818187725973928</v>
      </c>
      <c r="F27" s="2" t="s">
        <v>107</v>
      </c>
      <c r="G27" s="26" t="s">
        <v>98</v>
      </c>
      <c r="H27" s="2" t="str">
        <f>シナリオ!F1</f>
        <v>シナリオ1</v>
      </c>
      <c r="I27" s="2" t="str">
        <f>シナリオ!H2</f>
        <v>(2050年)</v>
      </c>
    </row>
    <row r="28" spans="1:11" x14ac:dyDescent="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8.95" customHeight="1" x14ac:dyDescent="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4">
      <c r="A30" s="17"/>
      <c r="F30" s="2">
        <v>2030</v>
      </c>
      <c r="G30">
        <v>120.78356534522399</v>
      </c>
      <c r="H30">
        <f>GDP・POP!G22/10^3</f>
        <v>120.78356534522399</v>
      </c>
      <c r="I30">
        <f>GDP・POP!H22/10^3</f>
        <v>120.78356534522399</v>
      </c>
    </row>
    <row r="31" spans="1:11" x14ac:dyDescent="0.4">
      <c r="A31" s="26" t="s">
        <v>101</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4">
      <c r="A37" s="17"/>
    </row>
    <row r="38" spans="1:4" x14ac:dyDescent="0.4">
      <c r="A38" s="17"/>
    </row>
    <row r="39" spans="1:4" ht="37.5" customHeight="1" x14ac:dyDescent="0.4">
      <c r="A39" s="17"/>
    </row>
    <row r="40" spans="1:4" x14ac:dyDescent="0.4">
      <c r="A40" s="17"/>
    </row>
    <row r="41" spans="1:4" ht="18.75" customHeight="1" x14ac:dyDescent="0.4">
      <c r="A41" s="17"/>
    </row>
    <row r="42" spans="1:4" x14ac:dyDescent="0.4">
      <c r="A42" s="17"/>
    </row>
    <row r="43" spans="1:4" x14ac:dyDescent="0.4">
      <c r="A43" s="17"/>
    </row>
    <row r="44" spans="1:4" ht="37.5" customHeight="1" x14ac:dyDescent="0.4">
      <c r="A44" s="17"/>
    </row>
    <row r="45" spans="1:4" x14ac:dyDescent="0.4">
      <c r="A45" s="17"/>
    </row>
    <row r="46" spans="1:4" ht="18.75" customHeight="1" x14ac:dyDescent="0.4">
      <c r="A46" s="17"/>
    </row>
    <row r="47" spans="1:4" x14ac:dyDescent="0.4">
      <c r="A47" s="17"/>
    </row>
    <row r="48" spans="1:4" x14ac:dyDescent="0.4">
      <c r="A48" s="17"/>
    </row>
    <row r="49" spans="1:1" ht="37.5" customHeight="1" x14ac:dyDescent="0.4">
      <c r="A49" s="17"/>
    </row>
    <row r="50" spans="1:1" x14ac:dyDescent="0.4">
      <c r="A50" s="17"/>
    </row>
    <row r="51" spans="1:1" ht="18.75" customHeight="1" x14ac:dyDescent="0.4">
      <c r="A51" s="17"/>
    </row>
    <row r="52" spans="1:1" x14ac:dyDescent="0.4">
      <c r="A52" s="17"/>
    </row>
    <row r="53" spans="1:1" x14ac:dyDescent="0.4">
      <c r="A53" s="17"/>
    </row>
    <row r="56" spans="1:1" ht="18.75" customHeight="1" x14ac:dyDescent="0.4"/>
    <row r="61" spans="1:1" ht="18.75" customHeight="1" x14ac:dyDescent="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75" x14ac:dyDescent="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25" workbookViewId="0">
      <selection activeCell="Q36" sqref="Q36"/>
    </sheetView>
  </sheetViews>
  <sheetFormatPr defaultRowHeight="18.75" x14ac:dyDescent="0.4"/>
  <sheetData>
    <row r="1" spans="1:30" x14ac:dyDescent="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4">
      <c r="A3" s="10" t="s">
        <v>2</v>
      </c>
      <c r="B3">
        <v>2010</v>
      </c>
      <c r="C3" s="9">
        <f>最終エネルギー消費!C3*EMF!$A$2</f>
        <v>168.69760916942491</v>
      </c>
      <c r="E3">
        <f>最終エネルギー消費!D3*EMF!$C$2</f>
        <v>67.511808571624954</v>
      </c>
      <c r="G3">
        <f>最終エネルギー消費!E3*EMF!$E$2</f>
        <v>25.414333813941703</v>
      </c>
      <c r="P3" s="3">
        <f t="shared" ref="P3" si="0">SUM(C3:O3)</f>
        <v>261.62375155499154</v>
      </c>
      <c r="Q3" s="9">
        <f>最終エネルギー消費!H3*EMF!$A$2</f>
        <v>168.69760916942491</v>
      </c>
      <c r="S3">
        <f>最終エネルギー消費!I3*EMF!$C$2</f>
        <v>67.511808571624954</v>
      </c>
      <c r="U3">
        <f>最終エネルギー消費!J3*EMF!$E$2</f>
        <v>25.414333813941703</v>
      </c>
      <c r="AD3" s="3">
        <f t="shared" ref="AD3" si="1">SUM(Q3:AC3)</f>
        <v>261.62375155499154</v>
      </c>
    </row>
    <row r="4" spans="1:30" x14ac:dyDescent="0.4">
      <c r="A4" s="9"/>
      <c r="B4" s="3">
        <v>2020</v>
      </c>
      <c r="C4">
        <f>最終エネルギー消費!C4*EMF!$A$2</f>
        <v>132.3380610859279</v>
      </c>
      <c r="E4">
        <f>最終エネルギー消費!D4*EMF!$C$2</f>
        <v>47.743258694072502</v>
      </c>
      <c r="G4">
        <f>最終エネルギー消費!E4*EMF!$E$2</f>
        <v>23.761807704635633</v>
      </c>
      <c r="P4" s="3">
        <f t="shared" ref="P4:P27" si="2">SUM(C4:O4)</f>
        <v>203.84312748463603</v>
      </c>
      <c r="Q4" s="9">
        <f>最終エネルギー消費!H4*EMF!$A$2</f>
        <v>132.3380610859279</v>
      </c>
      <c r="S4">
        <f>最終エネルギー消費!I4*EMF!$C$2</f>
        <v>47.743258694072502</v>
      </c>
      <c r="U4">
        <f>最終エネルギー消費!J4*EMF!$E$2</f>
        <v>23.761807704635633</v>
      </c>
      <c r="AD4" s="3">
        <f t="shared" ref="AD4:AD27" si="3">SUM(Q4:AC4)</f>
        <v>203.84312748463603</v>
      </c>
    </row>
    <row r="5" spans="1:30" x14ac:dyDescent="0.4">
      <c r="A5" s="9"/>
      <c r="B5" s="3">
        <v>2030</v>
      </c>
      <c r="C5" s="9">
        <f>最終エネルギー消費!C5*EMF!$A$2</f>
        <v>142.74697278879486</v>
      </c>
      <c r="E5">
        <f>最終エネルギー消費!D5*EMF!$C$2</f>
        <v>51.49660341240503</v>
      </c>
      <c r="G5">
        <f>最終エネルギー消費!E5*EMF!$E$2</f>
        <v>25.930363417597039</v>
      </c>
      <c r="P5" s="3">
        <f t="shared" si="2"/>
        <v>220.17393961879694</v>
      </c>
      <c r="Q5" s="9">
        <f>最終エネルギー消費!H5*EMF!$A$2</f>
        <v>142.74697278879486</v>
      </c>
      <c r="S5">
        <f>最終エネルギー消費!I5*EMF!$C$2</f>
        <v>51.49660341240503</v>
      </c>
      <c r="U5">
        <f>最終エネルギー消費!J5*EMF!$E$2</f>
        <v>25.930363417597039</v>
      </c>
      <c r="AD5" s="3">
        <f t="shared" si="3"/>
        <v>220.17393961879694</v>
      </c>
    </row>
    <row r="6" spans="1:30" x14ac:dyDescent="0.4">
      <c r="A6" s="9"/>
      <c r="B6" s="3">
        <v>2040</v>
      </c>
      <c r="C6" s="9">
        <f>最終エネルギー消費!C6*EMF!$A$2</f>
        <v>153.18887865556951</v>
      </c>
      <c r="E6">
        <f>最終エネルギー消費!D6*EMF!$C$2</f>
        <v>55.261586920522497</v>
      </c>
      <c r="G6">
        <f>最終エネルギー消費!E6*EMF!$E$2</f>
        <v>28.147635159619739</v>
      </c>
      <c r="P6" s="3">
        <f t="shared" si="2"/>
        <v>236.59810073571174</v>
      </c>
      <c r="Q6" s="9">
        <f>最終エネルギー消費!H6*EMF!$A$2</f>
        <v>153.18887865556951</v>
      </c>
      <c r="S6">
        <f>最終エネルギー消費!I6*EMF!$C$2</f>
        <v>55.261586920522497</v>
      </c>
      <c r="U6">
        <f>最終エネルギー消費!J6*EMF!$E$2</f>
        <v>28.147635159619739</v>
      </c>
      <c r="AD6" s="3">
        <f t="shared" si="3"/>
        <v>236.59810073571174</v>
      </c>
    </row>
    <row r="7" spans="1:30" x14ac:dyDescent="0.4">
      <c r="A7" s="9"/>
      <c r="B7" s="3">
        <v>2050</v>
      </c>
      <c r="C7" s="9">
        <f>最終エネルギー消費!C7*EMF!$A$2</f>
        <v>163.6637786862525</v>
      </c>
      <c r="E7">
        <f>最終エネルギー消費!D7*EMF!$C$2</f>
        <v>59.038209218425138</v>
      </c>
      <c r="G7">
        <f>最終エネルギー消費!E7*EMF!$E$2</f>
        <v>30.413622930703863</v>
      </c>
      <c r="P7" s="3">
        <f t="shared" si="2"/>
        <v>253.11561083538152</v>
      </c>
      <c r="Q7" s="9">
        <f>最終エネルギー消費!H7*EMF!$A$2</f>
        <v>163.6637786862525</v>
      </c>
      <c r="S7">
        <f>最終エネルギー消費!I7*EMF!$C$2</f>
        <v>59.038209218425138</v>
      </c>
      <c r="U7">
        <f>最終エネルギー消費!J7*EMF!$E$2</f>
        <v>30.413622930703863</v>
      </c>
      <c r="AD7" s="3">
        <f t="shared" si="3"/>
        <v>253.11561083538152</v>
      </c>
    </row>
    <row r="8" spans="1:30" x14ac:dyDescent="0.4">
      <c r="A8" s="9" t="s">
        <v>3</v>
      </c>
      <c r="B8">
        <v>2010</v>
      </c>
      <c r="C8" s="9">
        <f>最終エネルギー消費!C8*EMF!$A$2</f>
        <v>3.9731987932482516E-3</v>
      </c>
      <c r="E8">
        <f>最終エネルギー消費!D8*EMF!$C$2</f>
        <v>222.7476652464168</v>
      </c>
      <c r="G8">
        <f>最終エネルギー消費!E8*EMF!$E$2</f>
        <v>0.23567602841977586</v>
      </c>
      <c r="P8" s="3">
        <f t="shared" ref="P8" si="4">SUM(C8:O8)</f>
        <v>222.98731447362985</v>
      </c>
      <c r="Q8" s="9">
        <f>最終エネルギー消費!H8*EMF!$A$2</f>
        <v>3.9731987932482516E-3</v>
      </c>
      <c r="S8">
        <f>最終エネルギー消費!I8*EMF!$C$2</f>
        <v>222.7476652464168</v>
      </c>
      <c r="U8">
        <f>最終エネルギー消費!J8*EMF!$E$2</f>
        <v>0.23567602841977586</v>
      </c>
      <c r="AD8" s="3">
        <f t="shared" ref="AD8" si="5">SUM(Q8:AC8)</f>
        <v>222.98731447362985</v>
      </c>
    </row>
    <row r="9" spans="1:30" x14ac:dyDescent="0.4">
      <c r="A9" s="9"/>
      <c r="B9" s="3">
        <v>2020</v>
      </c>
      <c r="C9" s="9">
        <f>最終エネルギー消費!C9*EMF!$A$2</f>
        <v>3.4056013022136728E-3</v>
      </c>
      <c r="E9">
        <f>最終エネルギー消費!D9*EMF!$C$2</f>
        <v>175.5716864340628</v>
      </c>
      <c r="G9">
        <f>最終エネルギー消費!E9*EMF!$E$2</f>
        <v>5.963432280261962E-2</v>
      </c>
      <c r="P9" s="3">
        <f t="shared" si="2"/>
        <v>175.63472635816763</v>
      </c>
      <c r="Q9" s="9">
        <f>最終エネルギー消費!H9*EMF!$A$2</f>
        <v>3.4056013022136728E-3</v>
      </c>
      <c r="S9">
        <f>最終エネルギー消費!I9*EMF!$C$2</f>
        <v>175.5716864340628</v>
      </c>
      <c r="U9">
        <f>最終エネルギー消費!J9*EMF!$E$2</f>
        <v>5.963432280261962E-2</v>
      </c>
      <c r="AD9" s="3">
        <f t="shared" si="3"/>
        <v>175.63472635816763</v>
      </c>
    </row>
    <row r="10" spans="1:30" x14ac:dyDescent="0.4">
      <c r="A10" s="9"/>
      <c r="B10" s="3">
        <v>2030</v>
      </c>
      <c r="C10" s="9">
        <f>最終エネルギー消費!C10*EMF!$A$2</f>
        <v>2.3405323717412196E-3</v>
      </c>
      <c r="E10">
        <f>最終エネルギー消費!D10*EMF!$C$2</f>
        <v>181.07313286753282</v>
      </c>
      <c r="G10">
        <f>最終エネルギー消費!E10*EMF!$E$2</f>
        <v>4.0984264040442003E-2</v>
      </c>
      <c r="P10" s="3">
        <f t="shared" si="2"/>
        <v>181.116457663945</v>
      </c>
      <c r="Q10" s="9">
        <f>最終エネルギー消費!H10*EMF!$A$2</f>
        <v>2.3405323717412196E-3</v>
      </c>
      <c r="S10">
        <f>最終エネルギー消費!I10*EMF!$C$2</f>
        <v>181.07313286753282</v>
      </c>
      <c r="U10">
        <f>最終エネルギー消費!J10*EMF!$E$2</f>
        <v>4.0984264040442003E-2</v>
      </c>
      <c r="AD10" s="3">
        <f t="shared" si="3"/>
        <v>181.116457663945</v>
      </c>
    </row>
    <row r="11" spans="1:30" x14ac:dyDescent="0.4">
      <c r="A11" s="9"/>
      <c r="B11" s="3">
        <v>2040</v>
      </c>
      <c r="C11" s="9">
        <f>最終エネルギー消費!C11*EMF!$A$2</f>
        <v>1.1978702971402236E-3</v>
      </c>
      <c r="E11">
        <f>最終エネルギー消費!D11*EMF!$C$2</f>
        <v>185.42423730370325</v>
      </c>
      <c r="G11">
        <f>最終エネルギー消費!E11*EMF!$E$2</f>
        <v>2.0975498197307433E-2</v>
      </c>
      <c r="P11" s="3">
        <f t="shared" si="2"/>
        <v>185.44641067219771</v>
      </c>
      <c r="Q11" s="9">
        <f>最終エネルギー消費!H11*EMF!$A$2</f>
        <v>1.1978702971402236E-3</v>
      </c>
      <c r="S11">
        <f>最終エネルギー消費!I11*EMF!$C$2</f>
        <v>185.42423730370325</v>
      </c>
      <c r="U11">
        <f>最終エネルギー消費!J11*EMF!$E$2</f>
        <v>2.0975498197307433E-2</v>
      </c>
      <c r="AD11" s="3">
        <f t="shared" si="3"/>
        <v>185.44641067219771</v>
      </c>
    </row>
    <row r="12" spans="1:30" x14ac:dyDescent="0.4">
      <c r="A12" s="9"/>
      <c r="B12" s="3">
        <v>2050</v>
      </c>
      <c r="C12" s="9">
        <f>最終エネルギー消費!C12*EMF!$A$2</f>
        <v>0</v>
      </c>
      <c r="E12">
        <f>最終エネルギー消費!D12*EMF!$C$2</f>
        <v>188.62350530113275</v>
      </c>
      <c r="G12">
        <f>最終エネルギー消費!E12*EMF!$E$2</f>
        <v>0</v>
      </c>
      <c r="P12" s="3">
        <f t="shared" si="2"/>
        <v>188.62350530113275</v>
      </c>
      <c r="Q12" s="9">
        <f>最終エネルギー消費!H12*EMF!$A$2</f>
        <v>0</v>
      </c>
      <c r="S12">
        <f>最終エネルギー消費!I12*EMF!$C$2</f>
        <v>188.62350530113275</v>
      </c>
      <c r="U12">
        <f>最終エネルギー消費!J12*EMF!$E$2</f>
        <v>0</v>
      </c>
      <c r="AD12" s="3">
        <f t="shared" si="3"/>
        <v>188.62350530113275</v>
      </c>
    </row>
    <row r="13" spans="1:30" x14ac:dyDescent="0.4">
      <c r="A13" s="9" t="s">
        <v>4</v>
      </c>
      <c r="B13">
        <v>2010</v>
      </c>
      <c r="C13" s="9">
        <f>最終エネルギー消費!C13*EMF!$A$2</f>
        <v>0.96900480888730678</v>
      </c>
      <c r="E13">
        <f>最終エネルギー消費!D13*EMF!$C$2</f>
        <v>37.963041653281863</v>
      </c>
      <c r="G13">
        <f>最終エネルギー消費!E13*EMF!$E$2</f>
        <v>20.249062569388411</v>
      </c>
      <c r="P13" s="3">
        <f t="shared" ref="P13" si="6">SUM(C13:O13)</f>
        <v>59.181109031557583</v>
      </c>
      <c r="Q13" s="9">
        <f>最終エネルギー消費!H13*EMF!$A$2</f>
        <v>0.96900480888730678</v>
      </c>
      <c r="S13">
        <f>最終エネルギー消費!I13*EMF!$C$2</f>
        <v>37.963041653281863</v>
      </c>
      <c r="U13">
        <f>最終エネルギー消費!J13*EMF!$E$2</f>
        <v>20.249062569388411</v>
      </c>
      <c r="AD13" s="3">
        <f t="shared" ref="AD13" si="7">SUM(Q13:AC13)</f>
        <v>59.181109031557583</v>
      </c>
    </row>
    <row r="14" spans="1:30" x14ac:dyDescent="0.4">
      <c r="A14" s="9"/>
      <c r="B14" s="3">
        <v>2020</v>
      </c>
      <c r="C14" s="9">
        <f>最終エネルギー消費!C14*EMF!$A$2</f>
        <v>0.49682243506185331</v>
      </c>
      <c r="E14">
        <f>最終エネルギー消費!D14*EMF!$C$2</f>
        <v>31.720961087949412</v>
      </c>
      <c r="G14">
        <f>最終エネルギー消費!E14*EMF!$E$2</f>
        <v>16.958281384307849</v>
      </c>
      <c r="P14" s="3">
        <f t="shared" si="2"/>
        <v>49.176064907319116</v>
      </c>
      <c r="Q14" s="9">
        <f>最終エネルギー消費!H14*EMF!$A$2</f>
        <v>0.49682243506185331</v>
      </c>
      <c r="S14">
        <f>最終エネルギー消費!I14*EMF!$C$2</f>
        <v>31.720961087949412</v>
      </c>
      <c r="U14">
        <f>最終エネルギー消費!J14*EMF!$E$2</f>
        <v>16.958281384307849</v>
      </c>
      <c r="AD14" s="3">
        <f t="shared" si="3"/>
        <v>49.176064907319116</v>
      </c>
    </row>
    <row r="15" spans="1:30" x14ac:dyDescent="0.4">
      <c r="A15" s="9"/>
      <c r="B15" s="3">
        <v>2030</v>
      </c>
      <c r="C15" s="9">
        <f>最終エネルギー消費!C15*EMF!$A$2</f>
        <v>0.36543633234410039</v>
      </c>
      <c r="E15">
        <f>最終エネルギー消費!D15*EMF!$C$2</f>
        <v>35.241508878545886</v>
      </c>
      <c r="G15">
        <f>最終エネルギー消費!E15*EMF!$E$2</f>
        <v>18.900827857719033</v>
      </c>
      <c r="P15" s="3">
        <f t="shared" si="2"/>
        <v>54.507773068609026</v>
      </c>
      <c r="Q15" s="9">
        <f>最終エネルギー消費!H15*EMF!$A$2</f>
        <v>0.36543633234410039</v>
      </c>
      <c r="S15">
        <f>最終エネルギー消費!I15*EMF!$C$2</f>
        <v>35.241508878545886</v>
      </c>
      <c r="U15">
        <f>最終エネルギー消費!J15*EMF!$E$2</f>
        <v>18.900827857719033</v>
      </c>
      <c r="AD15" s="3">
        <f t="shared" si="3"/>
        <v>54.507773068609026</v>
      </c>
    </row>
    <row r="16" spans="1:30" x14ac:dyDescent="0.4">
      <c r="A16" s="9"/>
      <c r="B16" s="3">
        <v>2040</v>
      </c>
      <c r="C16" s="9">
        <f>最終エネルギー消費!C16*EMF!$A$2</f>
        <v>0.19192048215972649</v>
      </c>
      <c r="E16">
        <f>最終エネルギー消費!D16*EMF!$C$2</f>
        <v>37.271751195001514</v>
      </c>
      <c r="G16">
        <f>最終エネルギー消費!E16*EMF!$E$2</f>
        <v>20.05273227069657</v>
      </c>
      <c r="P16" s="3">
        <f t="shared" si="2"/>
        <v>57.51640394785781</v>
      </c>
      <c r="Q16" s="9">
        <f>最終エネルギー消費!H16*EMF!$A$2</f>
        <v>0.19192048215972649</v>
      </c>
      <c r="S16">
        <f>最終エネルギー消費!I16*EMF!$C$2</f>
        <v>37.271751195001514</v>
      </c>
      <c r="U16">
        <f>最終エネルギー消費!J16*EMF!$E$2</f>
        <v>20.05273227069657</v>
      </c>
      <c r="AD16" s="3">
        <f t="shared" si="3"/>
        <v>57.51640394785781</v>
      </c>
    </row>
    <row r="17" spans="1:30" x14ac:dyDescent="0.4">
      <c r="A17" s="9"/>
      <c r="B17" s="3">
        <v>2050</v>
      </c>
      <c r="C17" s="9">
        <f>最終エネルギー消費!C17*EMF!$A$2</f>
        <v>0</v>
      </c>
      <c r="E17">
        <f>最終エネルギー消費!D17*EMF!$C$2</f>
        <v>39.861066729038583</v>
      </c>
      <c r="G17">
        <f>最終エネルギー消費!E17*EMF!$E$2</f>
        <v>21.512321726782726</v>
      </c>
      <c r="P17" s="3">
        <f t="shared" si="2"/>
        <v>61.373388455821313</v>
      </c>
      <c r="Q17" s="9">
        <f>最終エネルギー消費!H17*EMF!$A$2</f>
        <v>0</v>
      </c>
      <c r="S17">
        <f>最終エネルギー消費!I17*EMF!$C$2</f>
        <v>39.861066729038583</v>
      </c>
      <c r="U17">
        <f>最終エネルギー消費!J17*EMF!$E$2</f>
        <v>21.512321726782726</v>
      </c>
      <c r="AD17" s="3">
        <f t="shared" si="3"/>
        <v>61.373388455821313</v>
      </c>
    </row>
    <row r="18" spans="1:30" x14ac:dyDescent="0.4">
      <c r="A18" s="9" t="s">
        <v>5</v>
      </c>
      <c r="B18">
        <v>2010</v>
      </c>
      <c r="C18" s="9"/>
      <c r="P18" s="3"/>
      <c r="Q18" s="9"/>
      <c r="AD18" s="3"/>
    </row>
    <row r="19" spans="1:30" x14ac:dyDescent="0.4">
      <c r="A19" s="9"/>
      <c r="B19" s="3">
        <v>2020</v>
      </c>
      <c r="C19" s="9">
        <f>最終エネルギー消費!C19*EMF!$A$2</f>
        <v>0</v>
      </c>
      <c r="E19">
        <f>最終エネルギー消費!D19*EMF!$C$2</f>
        <v>34.223745329433875</v>
      </c>
      <c r="G19">
        <f>最終エネルギー消費!E19*EMF!$E$2</f>
        <v>21.991878532823371</v>
      </c>
      <c r="P19" s="3">
        <f t="shared" si="2"/>
        <v>56.215623862257246</v>
      </c>
      <c r="Q19" s="9">
        <f>最終エネルギー消費!H19*EMF!$A$2</f>
        <v>0</v>
      </c>
      <c r="S19">
        <f>最終エネルギー消費!I19*EMF!$C$2</f>
        <v>34.223745329433875</v>
      </c>
      <c r="U19">
        <f>最終エネルギー消費!J19*EMF!$E$2</f>
        <v>21.991878532823371</v>
      </c>
      <c r="AD19" s="3">
        <f t="shared" si="3"/>
        <v>56.215623862257246</v>
      </c>
    </row>
    <row r="20" spans="1:30" x14ac:dyDescent="0.4">
      <c r="A20" s="9"/>
      <c r="B20" s="3">
        <v>2030</v>
      </c>
      <c r="C20" s="9">
        <f>最終エネルギー消費!C20*EMF!$A$2</f>
        <v>0</v>
      </c>
      <c r="E20">
        <f>最終エネルギー消費!D20*EMF!$C$2</f>
        <v>32.848957744225864</v>
      </c>
      <c r="G20">
        <f>最終エネルギー消費!E20*EMF!$E$2</f>
        <v>20.965769469011214</v>
      </c>
      <c r="P20" s="3">
        <f t="shared" si="2"/>
        <v>53.814727213237077</v>
      </c>
      <c r="Q20" s="9">
        <f>最終エネルギー消費!H20*EMF!$A$2</f>
        <v>0</v>
      </c>
      <c r="S20">
        <f>最終エネルギー消費!I20*EMF!$C$2</f>
        <v>32.848957744225864</v>
      </c>
      <c r="U20">
        <f>最終エネルギー消費!J20*EMF!$E$2</f>
        <v>20.965769469011214</v>
      </c>
      <c r="AD20" s="3">
        <f t="shared" si="3"/>
        <v>53.814727213237077</v>
      </c>
    </row>
    <row r="21" spans="1:30" x14ac:dyDescent="0.4">
      <c r="A21" s="9"/>
      <c r="B21" s="3">
        <v>2040</v>
      </c>
      <c r="C21" s="9">
        <f>最終エネルギー消費!C21*EMF!$A$2</f>
        <v>0</v>
      </c>
      <c r="E21">
        <f>最終エネルギー消費!D21*EMF!$C$2</f>
        <v>31.466342336708159</v>
      </c>
      <c r="G21">
        <f>最終エネルギー消費!E21*EMF!$E$2</f>
        <v>19.947369029884566</v>
      </c>
      <c r="P21" s="3">
        <f t="shared" si="2"/>
        <v>51.413711366592722</v>
      </c>
      <c r="Q21" s="9">
        <f>最終エネルギー消費!H21*EMF!$A$2</f>
        <v>0</v>
      </c>
      <c r="S21">
        <f>最終エネルギー消費!I21*EMF!$C$2</f>
        <v>31.466342336708159</v>
      </c>
      <c r="U21">
        <f>最終エネルギー消費!J21*EMF!$E$2</f>
        <v>19.947369029884566</v>
      </c>
      <c r="AD21" s="3">
        <f t="shared" si="3"/>
        <v>51.413711366592722</v>
      </c>
    </row>
    <row r="22" spans="1:30" x14ac:dyDescent="0.4">
      <c r="A22" s="9"/>
      <c r="B22" s="3">
        <v>2050</v>
      </c>
      <c r="C22" s="9">
        <f>最終エネルギー消費!C22*EMF!$A$2</f>
        <v>0</v>
      </c>
      <c r="E22">
        <f>最終エネルギー消費!D22*EMF!$C$2</f>
        <v>30.075899106880737</v>
      </c>
      <c r="G22">
        <f>最終エネルギー消費!E22*EMF!$E$2</f>
        <v>18.936677215443428</v>
      </c>
      <c r="P22" s="3">
        <f t="shared" si="2"/>
        <v>49.012576322324165</v>
      </c>
      <c r="Q22" s="9">
        <f>最終エネルギー消費!H22*EMF!$A$2</f>
        <v>0</v>
      </c>
      <c r="S22">
        <f>最終エネルギー消費!I22*EMF!$C$2</f>
        <v>30.075899106880737</v>
      </c>
      <c r="U22">
        <f>最終エネルギー消費!J22*EMF!$E$2</f>
        <v>18.936677215443428</v>
      </c>
      <c r="AD22" s="3">
        <f t="shared" si="3"/>
        <v>49.012576322324165</v>
      </c>
    </row>
    <row r="23" spans="1:30" x14ac:dyDescent="0.4">
      <c r="A23" s="9" t="s">
        <v>30</v>
      </c>
      <c r="B23">
        <v>2010</v>
      </c>
      <c r="C23" s="9">
        <f>発電電力量!B3/eELE!B$12*EMF!A$2</f>
        <v>267.5179159898201</v>
      </c>
      <c r="D23">
        <f>発電電力量!C3/eELE!C$12*EMF!B$2</f>
        <v>0</v>
      </c>
      <c r="E23">
        <f>発電電力量!D3/eELE!D$12*EMF!C$2</f>
        <v>69.697651162801549</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468.23307585259306</v>
      </c>
      <c r="Q23" s="9">
        <f>発電電力量!O3/eELE!B$12*EMF!A$2</f>
        <v>267.5179159898201</v>
      </c>
      <c r="R23">
        <f>発電電力量!P3/eELE!C$12*EMF!B$2</f>
        <v>0</v>
      </c>
      <c r="S23">
        <f>発電電力量!Q3/eELE!D$12*EMF!C$2</f>
        <v>69.697651162801549</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468.23307585259306</v>
      </c>
    </row>
    <row r="24" spans="1:30" x14ac:dyDescent="0.4">
      <c r="A24" s="9"/>
      <c r="B24" s="3">
        <v>2020</v>
      </c>
      <c r="C24" s="9">
        <f>発電電力量!B4/eELE!B$12*EMF!A$2</f>
        <v>264.44944548536438</v>
      </c>
      <c r="D24">
        <f>発電電力量!C4/eELE!C$12*EMF!B$2</f>
        <v>0</v>
      </c>
      <c r="E24">
        <f>発電電力量!D4/eELE!D$12*EMF!C$2</f>
        <v>24.679512086447566</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446.12091890712719</v>
      </c>
      <c r="Q24" s="9">
        <f>発電電力量!O4/eELE!B$12*EMF!A$2</f>
        <v>264.44944548536438</v>
      </c>
      <c r="R24">
        <f>発電電力量!P4/eELE!C$12*EMF!B$2</f>
        <v>0</v>
      </c>
      <c r="S24">
        <f>発電電力量!Q4/eELE!D$12*EMF!C$2</f>
        <v>24.679512086447566</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446.12091890712719</v>
      </c>
    </row>
    <row r="25" spans="1:30" x14ac:dyDescent="0.4">
      <c r="A25" s="9"/>
      <c r="B25" s="3">
        <v>2030</v>
      </c>
      <c r="C25" s="9">
        <f>発電電力量!B5/eELE!B$12*EMF!A$2</f>
        <v>276.07931782378307</v>
      </c>
      <c r="D25">
        <f>発電電力量!C5/eELE!C$12*EMF!B$2</f>
        <v>0</v>
      </c>
      <c r="E25">
        <f>発電電力量!D5/eELE!D$12*EMF!C$2</f>
        <v>25.285686399867355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466.1443148351733</v>
      </c>
      <c r="Q25" s="9">
        <f>発電電力量!O5/eELE!B$12*EMF!A$2</f>
        <v>276.07931782378307</v>
      </c>
      <c r="R25">
        <f>発電電力量!P5/eELE!C$12*EMF!B$2</f>
        <v>0</v>
      </c>
      <c r="S25">
        <f>発電電力量!Q5/eELE!D$12*EMF!C$2</f>
        <v>25.285686399867355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466.1443148351733</v>
      </c>
    </row>
    <row r="26" spans="1:30" x14ac:dyDescent="0.4">
      <c r="A26" s="9"/>
      <c r="B26" s="3">
        <v>2040</v>
      </c>
      <c r="C26" s="9">
        <f>発電電力量!B6/eELE!B$12*EMF!A$2</f>
        <v>283.27499396012308</v>
      </c>
      <c r="D26">
        <f>発電電力量!C6/eELE!C$12*EMF!B$2</f>
        <v>0</v>
      </c>
      <c r="E26">
        <f>発電電力量!D6/eELE!D$12*EMF!C$2</f>
        <v>25.449454917045642</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478.71141596456039</v>
      </c>
      <c r="Q26" s="9">
        <f>発電電力量!O6/eELE!B$12*EMF!A$2</f>
        <v>283.27499396012308</v>
      </c>
      <c r="R26">
        <f>発電電力量!P6/eELE!C$12*EMF!B$2</f>
        <v>0</v>
      </c>
      <c r="S26">
        <f>発電電力量!Q6/eELE!D$12*EMF!C$2</f>
        <v>25.449454917045642</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478.71141596456039</v>
      </c>
    </row>
    <row r="27" spans="1:30" x14ac:dyDescent="0.4">
      <c r="A27" s="9"/>
      <c r="B27" s="3">
        <v>2050</v>
      </c>
      <c r="C27" s="9">
        <f>発電電力量!B7/eELE!B$12*EMF!A$2</f>
        <v>291.78262419030705</v>
      </c>
      <c r="D27">
        <f>発電電力量!C7/eELE!C$12*EMF!B$2</f>
        <v>0</v>
      </c>
      <c r="E27">
        <f>発電電力量!D7/eELE!D$12*EMF!C$2</f>
        <v>25.699874455553537</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493.52193172968884</v>
      </c>
      <c r="Q27" s="9">
        <f>発電電力量!O7/eELE!B$12*EMF!A$2</f>
        <v>291.78262419030705</v>
      </c>
      <c r="R27">
        <f>発電電力量!P7/eELE!C$12*EMF!B$2</f>
        <v>0</v>
      </c>
      <c r="S27">
        <f>発電電力量!Q7/eELE!D$12*EMF!C$2</f>
        <v>25.699874455553537</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493.52193172968884</v>
      </c>
    </row>
    <row r="28" spans="1:30" x14ac:dyDescent="0.4">
      <c r="A28" s="9" t="s">
        <v>73</v>
      </c>
      <c r="B28">
        <v>2010</v>
      </c>
      <c r="C28" s="9"/>
      <c r="P28" s="3">
        <f>Emissions!B3</f>
        <v>28.775119328906975</v>
      </c>
      <c r="Q28" s="9"/>
      <c r="AD28" s="3">
        <f>Emissions!C3</f>
        <v>28.775119328906975</v>
      </c>
    </row>
    <row r="29" spans="1:30" x14ac:dyDescent="0.4">
      <c r="A29" s="9"/>
      <c r="B29" s="3">
        <v>2020</v>
      </c>
      <c r="C29" s="9"/>
      <c r="P29" s="3">
        <f>Emissions!B13</f>
        <v>25.99212785621209</v>
      </c>
      <c r="Q29" s="9"/>
      <c r="AD29" s="3">
        <f>Emissions!C13</f>
        <v>25.99212785621209</v>
      </c>
    </row>
    <row r="30" spans="1:30" x14ac:dyDescent="0.4">
      <c r="A30" s="9"/>
      <c r="B30" s="3">
        <v>2030</v>
      </c>
      <c r="C30" s="9"/>
      <c r="P30" s="3">
        <f>Emissions!B23</f>
        <v>24.881420362228166</v>
      </c>
      <c r="Q30" s="9"/>
      <c r="AD30" s="3">
        <f>Emissions!C23</f>
        <v>24.881420362228166</v>
      </c>
    </row>
    <row r="31" spans="1:30" x14ac:dyDescent="0.4">
      <c r="A31" s="9"/>
      <c r="B31" s="3">
        <v>2040</v>
      </c>
      <c r="C31" s="9"/>
      <c r="P31" s="3">
        <f>Emissions!B33</f>
        <v>23.770712868244242</v>
      </c>
      <c r="Q31" s="9"/>
      <c r="AD31" s="3">
        <f>Emissions!C33</f>
        <v>23.770712868244242</v>
      </c>
    </row>
    <row r="32" spans="1:30" x14ac:dyDescent="0.4">
      <c r="A32" s="9"/>
      <c r="B32" s="3">
        <v>2050</v>
      </c>
      <c r="C32" s="9"/>
      <c r="P32" s="3">
        <f>Emissions!B43</f>
        <v>22.660005374260319</v>
      </c>
      <c r="Q32" s="9"/>
      <c r="AD32" s="3">
        <f>Emissions!C43</f>
        <v>22.660005374260319</v>
      </c>
    </row>
    <row r="33" spans="1:30" x14ac:dyDescent="0.4">
      <c r="A33" s="9" t="s">
        <v>74</v>
      </c>
      <c r="B33">
        <v>2010</v>
      </c>
      <c r="C33" s="9"/>
      <c r="P33" s="3">
        <f>Emissions!D3</f>
        <v>29.46362437612942</v>
      </c>
      <c r="Q33" s="9"/>
      <c r="AD33" s="3">
        <f>Emissions!E3</f>
        <v>29.46362437612942</v>
      </c>
    </row>
    <row r="34" spans="1:30" x14ac:dyDescent="0.4">
      <c r="A34" s="9"/>
      <c r="B34" s="3">
        <v>2020</v>
      </c>
      <c r="C34" s="9"/>
      <c r="P34" s="3">
        <f>Emissions!D13</f>
        <v>31.085649151718691</v>
      </c>
      <c r="Q34" s="9"/>
      <c r="AD34" s="3">
        <f>Emissions!E13</f>
        <v>31.085649151718691</v>
      </c>
    </row>
    <row r="35" spans="1:30" x14ac:dyDescent="0.4">
      <c r="A35" s="9"/>
      <c r="B35" s="3">
        <v>2030</v>
      </c>
      <c r="C35" s="9"/>
      <c r="P35" s="3">
        <f>Emissions!D23</f>
        <v>29.757282976422385</v>
      </c>
      <c r="Q35" s="9"/>
      <c r="AD35" s="3">
        <f>Emissions!E23</f>
        <v>29.757282976422385</v>
      </c>
    </row>
    <row r="36" spans="1:30" x14ac:dyDescent="0.4">
      <c r="A36" s="9"/>
      <c r="B36" s="3">
        <v>2040</v>
      </c>
      <c r="C36" s="9"/>
      <c r="P36" s="3">
        <f>Emissions!D33</f>
        <v>28.428916801126086</v>
      </c>
      <c r="Q36" s="9"/>
      <c r="AD36" s="3">
        <f>Emissions!E33</f>
        <v>28.428916801126086</v>
      </c>
    </row>
    <row r="37" spans="1:30" x14ac:dyDescent="0.4">
      <c r="A37" s="9"/>
      <c r="B37" s="3">
        <v>2050</v>
      </c>
      <c r="C37" s="9"/>
      <c r="P37" s="3">
        <f>Emissions!D43</f>
        <v>27.100550625829783</v>
      </c>
      <c r="Q37" s="9"/>
      <c r="AD37" s="3">
        <f>Emissions!E43</f>
        <v>27.100550625829783</v>
      </c>
    </row>
    <row r="38" spans="1:30" x14ac:dyDescent="0.4">
      <c r="A38" s="9" t="s">
        <v>75</v>
      </c>
      <c r="B38">
        <v>2010</v>
      </c>
      <c r="C38" s="9"/>
      <c r="P38" s="3">
        <f>Emissions!$F$3</f>
        <v>-46</v>
      </c>
      <c r="Q38" s="9"/>
      <c r="AD38" s="3">
        <f>Emissions!$F$3</f>
        <v>-46</v>
      </c>
    </row>
    <row r="39" spans="1:30" x14ac:dyDescent="0.4">
      <c r="A39" s="9"/>
      <c r="B39" s="3">
        <v>2020</v>
      </c>
      <c r="C39" s="9"/>
      <c r="P39" s="3">
        <f>Emissions!$F$3</f>
        <v>-46</v>
      </c>
      <c r="Q39" s="9"/>
      <c r="AD39" s="3">
        <f>Emissions!$F$3</f>
        <v>-46</v>
      </c>
    </row>
    <row r="40" spans="1:30" x14ac:dyDescent="0.4">
      <c r="A40" s="9"/>
      <c r="B40" s="3">
        <v>2030</v>
      </c>
      <c r="C40" s="9"/>
      <c r="P40" s="3">
        <f>Emissions!$F$3</f>
        <v>-46</v>
      </c>
      <c r="Q40" s="9"/>
      <c r="AD40" s="3">
        <f>Emissions!$F$3</f>
        <v>-46</v>
      </c>
    </row>
    <row r="41" spans="1:30" x14ac:dyDescent="0.4">
      <c r="A41" s="9"/>
      <c r="B41" s="3">
        <v>2040</v>
      </c>
      <c r="C41" s="9"/>
      <c r="P41" s="3">
        <f>Emissions!$F$3</f>
        <v>-46</v>
      </c>
      <c r="Q41" s="9"/>
      <c r="AD41" s="3">
        <f>Emissions!$F$3</f>
        <v>-46</v>
      </c>
    </row>
    <row r="42" spans="1:30" x14ac:dyDescent="0.4">
      <c r="A42" s="9"/>
      <c r="B42" s="3">
        <v>2050</v>
      </c>
      <c r="C42" s="9"/>
      <c r="P42" s="3">
        <f>Emissions!$F$3</f>
        <v>-46</v>
      </c>
      <c r="Q42" s="9"/>
      <c r="AD42" s="3">
        <f>Emissions!$F$3</f>
        <v>-46</v>
      </c>
    </row>
    <row r="43" spans="1:30" x14ac:dyDescent="0.4">
      <c r="A43" s="9" t="s">
        <v>28</v>
      </c>
      <c r="B43">
        <v>2010</v>
      </c>
      <c r="C43" s="9">
        <f>SUM(C3,C8,C13,C18,C23,C28,C33,C38)</f>
        <v>437.18850316692556</v>
      </c>
      <c r="D43">
        <f t="shared" ref="D43:AC43" si="10">SUM(D3,D8,D13,D18,D23,D28,D33,D38)</f>
        <v>0</v>
      </c>
      <c r="E43">
        <f t="shared" si="10"/>
        <v>397.92016663412517</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1024.2639946178085</v>
      </c>
      <c r="Q43" s="9">
        <f t="shared" si="10"/>
        <v>437.18850316692556</v>
      </c>
      <c r="R43">
        <f t="shared" si="10"/>
        <v>0</v>
      </c>
      <c r="S43">
        <f t="shared" si="10"/>
        <v>397.92016663412517</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1024.2639946178085</v>
      </c>
    </row>
    <row r="44" spans="1:30" x14ac:dyDescent="0.4">
      <c r="A44" s="9"/>
      <c r="B44">
        <v>2020</v>
      </c>
      <c r="C44" s="9">
        <f t="shared" ref="C44:AD44" si="11">SUM(C4,C9,C14,C19,C24,C29,C34,C39)</f>
        <v>397.28773460765638</v>
      </c>
      <c r="D44">
        <f t="shared" si="11"/>
        <v>0</v>
      </c>
      <c r="E44">
        <f t="shared" si="11"/>
        <v>313.93916363196615</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942.06823852743798</v>
      </c>
      <c r="Q44" s="9">
        <f t="shared" si="11"/>
        <v>397.28773460765638</v>
      </c>
      <c r="R44">
        <f t="shared" si="11"/>
        <v>0</v>
      </c>
      <c r="S44">
        <f t="shared" si="11"/>
        <v>313.93916363196615</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942.06823852743798</v>
      </c>
    </row>
    <row r="45" spans="1:30" x14ac:dyDescent="0.4">
      <c r="A45" s="9"/>
      <c r="B45">
        <v>2030</v>
      </c>
      <c r="C45" s="9">
        <f t="shared" ref="C45:AD45" si="12">SUM(C5,C10,C15,C20,C25,C30,C35,C40)</f>
        <v>419.19406747729374</v>
      </c>
      <c r="D45">
        <f t="shared" si="12"/>
        <v>0</v>
      </c>
      <c r="E45">
        <f t="shared" si="12"/>
        <v>325.94588930257697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984.39591573841176</v>
      </c>
      <c r="Q45" s="9">
        <f t="shared" si="12"/>
        <v>419.19406747729374</v>
      </c>
      <c r="R45">
        <f t="shared" si="12"/>
        <v>0</v>
      </c>
      <c r="S45">
        <f t="shared" si="12"/>
        <v>325.94588930257697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984.39591573841176</v>
      </c>
    </row>
    <row r="46" spans="1:30" x14ac:dyDescent="0.4">
      <c r="A46" s="9"/>
      <c r="B46">
        <v>2040</v>
      </c>
      <c r="C46" s="9">
        <f t="shared" ref="C46:AD46" si="13">SUM(C6,C11,C16,C21,C26,C31,C36,C41)</f>
        <v>436.65699096814944</v>
      </c>
      <c r="D46">
        <f t="shared" si="13"/>
        <v>0</v>
      </c>
      <c r="E46">
        <f t="shared" si="13"/>
        <v>334.87337267298108</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1015.8856723562906</v>
      </c>
      <c r="Q46" s="9">
        <f t="shared" si="13"/>
        <v>436.65699096814944</v>
      </c>
      <c r="R46">
        <f t="shared" si="13"/>
        <v>0</v>
      </c>
      <c r="S46">
        <f t="shared" si="13"/>
        <v>334.87337267298108</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1015.8856723562906</v>
      </c>
    </row>
    <row r="47" spans="1:30" x14ac:dyDescent="0.4">
      <c r="A47" s="8"/>
      <c r="B47" s="5">
        <v>2050</v>
      </c>
      <c r="C47" s="8">
        <f t="shared" ref="C47:AD47" si="14">SUM(C7,C12,C17,C22,C27,C32,C37,C42)</f>
        <v>455.44640287655955</v>
      </c>
      <c r="D47" s="5">
        <f t="shared" si="14"/>
        <v>0</v>
      </c>
      <c r="E47" s="5">
        <f t="shared" si="14"/>
        <v>343.29855481103078</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1049.4075686444387</v>
      </c>
      <c r="Q47" s="8">
        <f t="shared" si="14"/>
        <v>455.44640287655955</v>
      </c>
      <c r="R47" s="5">
        <f t="shared" si="14"/>
        <v>0</v>
      </c>
      <c r="S47" s="5">
        <f t="shared" si="14"/>
        <v>343.29855481103078</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1049.4075686444387</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Shotaro Mori</cp:lastModifiedBy>
  <dcterms:created xsi:type="dcterms:W3CDTF">2023-04-21T09:06:22Z</dcterms:created>
  <dcterms:modified xsi:type="dcterms:W3CDTF">2023-06-04T04:04:48Z</dcterms:modified>
</cp:coreProperties>
</file>