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日報CSVデータ7月から\"/>
    </mc:Choice>
  </mc:AlternateContent>
  <xr:revisionPtr revIDLastSave="0" documentId="8_{68A9BCAF-838C-4E55-BCFD-52D24BFF9989}" xr6:coauthVersionLast="47" xr6:coauthVersionMax="47" xr10:uidLastSave="{00000000-0000-0000-0000-000000000000}"/>
  <bookViews>
    <workbookView xWindow="255" yWindow="1185" windowWidth="28515" windowHeight="15015" firstSheet="1" activeTab="2" xr2:uid="{00000000-000D-0000-FFFF-FFFF00000000}"/>
  </bookViews>
  <sheets>
    <sheet name="DataSheet" sheetId="5" state="hidden" r:id="rId1"/>
    <sheet name="PrintSheet(1)" sheetId="3" r:id="rId2"/>
    <sheet name="Sheet1" sheetId="7" r:id="rId3"/>
  </sheets>
  <calcPr calcId="191029" fullPrecision="0"/>
</workbook>
</file>

<file path=xl/calcChain.xml><?xml version="1.0" encoding="utf-8"?>
<calcChain xmlns="http://schemas.openxmlformats.org/spreadsheetml/2006/main">
  <c r="D12" i="5" l="1"/>
  <c r="G12" i="5"/>
  <c r="L12" i="5"/>
  <c r="O12" i="5"/>
  <c r="D117" i="5"/>
  <c r="J117" i="5"/>
  <c r="I142" i="5"/>
  <c r="E149" i="5"/>
  <c r="F149" i="5"/>
  <c r="E153" i="5"/>
  <c r="F153" i="5"/>
  <c r="I167" i="5"/>
  <c r="I168" i="5"/>
  <c r="E172" i="5"/>
  <c r="F172" i="5"/>
  <c r="E189" i="5"/>
  <c r="G189" i="5"/>
  <c r="K191" i="5"/>
  <c r="K192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9" i="5"/>
  <c r="E1" i="3"/>
  <c r="S1" i="3"/>
  <c r="A2" i="3"/>
  <c r="G2" i="3"/>
  <c r="C3" i="3"/>
  <c r="F3" i="3"/>
  <c r="X3" i="3"/>
  <c r="N4" i="3"/>
  <c r="O4" i="3"/>
  <c r="P4" i="3"/>
  <c r="Q4" i="3"/>
  <c r="R4" i="3"/>
  <c r="S4" i="3"/>
  <c r="T4" i="3"/>
  <c r="U4" i="3"/>
  <c r="V4" i="3"/>
  <c r="W4" i="3"/>
  <c r="X4" i="3"/>
  <c r="Y4" i="3"/>
  <c r="Z4" i="3"/>
  <c r="B5" i="3"/>
  <c r="C5" i="3"/>
  <c r="D5" i="3"/>
  <c r="E5" i="3"/>
  <c r="F5" i="3"/>
  <c r="G5" i="3"/>
  <c r="H5" i="3"/>
  <c r="I5" i="3"/>
  <c r="N5" i="3"/>
  <c r="O5" i="3"/>
  <c r="P5" i="3"/>
  <c r="Q5" i="3"/>
  <c r="R5" i="3"/>
  <c r="S5" i="3"/>
  <c r="T5" i="3"/>
  <c r="U5" i="3"/>
  <c r="V5" i="3"/>
  <c r="W5" i="3"/>
  <c r="X5" i="3"/>
  <c r="Y5" i="3"/>
  <c r="Z5" i="3"/>
  <c r="B6" i="3"/>
  <c r="C6" i="3"/>
  <c r="D6" i="3"/>
  <c r="E6" i="3"/>
  <c r="F6" i="3"/>
  <c r="G6" i="3"/>
  <c r="H6" i="3"/>
  <c r="I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7" i="3"/>
  <c r="C7" i="3"/>
  <c r="D7" i="3"/>
  <c r="E7" i="3"/>
  <c r="F7" i="3"/>
  <c r="G7" i="3"/>
  <c r="H7" i="3"/>
  <c r="I7" i="3"/>
  <c r="N7" i="3"/>
  <c r="O7" i="3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B11" i="3"/>
  <c r="C11" i="3"/>
  <c r="D11" i="3"/>
  <c r="E11" i="3"/>
  <c r="F11" i="3"/>
  <c r="G11" i="3"/>
  <c r="H11" i="3"/>
  <c r="I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P14" i="3"/>
  <c r="W14" i="3"/>
  <c r="B15" i="3"/>
  <c r="C15" i="3"/>
  <c r="D15" i="3"/>
  <c r="E15" i="3"/>
  <c r="F15" i="3"/>
  <c r="G15" i="3"/>
  <c r="H15" i="3"/>
  <c r="I15" i="3"/>
  <c r="T15" i="3"/>
  <c r="B16" i="3"/>
  <c r="C16" i="3"/>
  <c r="D16" i="3"/>
  <c r="E16" i="3"/>
  <c r="F16" i="3"/>
  <c r="G16" i="3"/>
  <c r="H16" i="3"/>
  <c r="I16" i="3"/>
  <c r="M16" i="3"/>
  <c r="P16" i="3"/>
  <c r="Q16" i="3"/>
  <c r="R16" i="3"/>
  <c r="S16" i="3"/>
  <c r="T16" i="3"/>
  <c r="U16" i="3"/>
  <c r="W16" i="3"/>
  <c r="X16" i="3"/>
  <c r="Y16" i="3"/>
  <c r="Z16" i="3"/>
  <c r="AA16" i="3"/>
  <c r="AB16" i="3"/>
  <c r="B17" i="3"/>
  <c r="C17" i="3"/>
  <c r="D17" i="3"/>
  <c r="E17" i="3"/>
  <c r="F17" i="3"/>
  <c r="G17" i="3"/>
  <c r="H17" i="3"/>
  <c r="I17" i="3"/>
  <c r="M17" i="3"/>
  <c r="P17" i="3"/>
  <c r="P37" i="3" s="1"/>
  <c r="Q17" i="3"/>
  <c r="R17" i="3"/>
  <c r="R37" i="3" s="1"/>
  <c r="S17" i="3"/>
  <c r="T17" i="3"/>
  <c r="U17" i="3"/>
  <c r="W17" i="3"/>
  <c r="W37" i="3" s="1"/>
  <c r="X17" i="3"/>
  <c r="Y17" i="3"/>
  <c r="Y37" i="3" s="1"/>
  <c r="Z17" i="3"/>
  <c r="AA17" i="3"/>
  <c r="AB17" i="3"/>
  <c r="B18" i="3"/>
  <c r="C18" i="3"/>
  <c r="D18" i="3"/>
  <c r="E18" i="3"/>
  <c r="F18" i="3"/>
  <c r="G18" i="3"/>
  <c r="H18" i="3"/>
  <c r="I18" i="3"/>
  <c r="M18" i="3"/>
  <c r="P18" i="3"/>
  <c r="Q18" i="3"/>
  <c r="Q37" i="3" s="1"/>
  <c r="R18" i="3"/>
  <c r="S18" i="3"/>
  <c r="T18" i="3"/>
  <c r="U18" i="3"/>
  <c r="U37" i="3" s="1"/>
  <c r="W18" i="3"/>
  <c r="X18" i="3"/>
  <c r="Y18" i="3"/>
  <c r="Z18" i="3"/>
  <c r="Z37" i="3" s="1"/>
  <c r="AA18" i="3"/>
  <c r="AB18" i="3"/>
  <c r="B19" i="3"/>
  <c r="C19" i="3"/>
  <c r="D19" i="3"/>
  <c r="E19" i="3"/>
  <c r="F19" i="3"/>
  <c r="G19" i="3"/>
  <c r="H19" i="3"/>
  <c r="I19" i="3"/>
  <c r="M19" i="3"/>
  <c r="P19" i="3"/>
  <c r="Q19" i="3"/>
  <c r="R19" i="3"/>
  <c r="S19" i="3"/>
  <c r="T19" i="3"/>
  <c r="U19" i="3"/>
  <c r="W19" i="3"/>
  <c r="X19" i="3"/>
  <c r="Y19" i="3"/>
  <c r="Z19" i="3"/>
  <c r="AA19" i="3"/>
  <c r="AB19" i="3"/>
  <c r="B20" i="3"/>
  <c r="C20" i="3"/>
  <c r="D20" i="3"/>
  <c r="E20" i="3"/>
  <c r="F20" i="3"/>
  <c r="G20" i="3"/>
  <c r="H20" i="3"/>
  <c r="I20" i="3"/>
  <c r="M20" i="3"/>
  <c r="P20" i="3"/>
  <c r="Q20" i="3"/>
  <c r="R20" i="3"/>
  <c r="S20" i="3"/>
  <c r="T20" i="3"/>
  <c r="U20" i="3"/>
  <c r="W20" i="3"/>
  <c r="X20" i="3"/>
  <c r="Y20" i="3"/>
  <c r="Z20" i="3"/>
  <c r="AA20" i="3"/>
  <c r="AB20" i="3"/>
  <c r="B21" i="3"/>
  <c r="C21" i="3"/>
  <c r="D21" i="3"/>
  <c r="E21" i="3"/>
  <c r="F21" i="3"/>
  <c r="G21" i="3"/>
  <c r="H21" i="3"/>
  <c r="I21" i="3"/>
  <c r="M21" i="3"/>
  <c r="P21" i="3"/>
  <c r="Q21" i="3"/>
  <c r="R21" i="3"/>
  <c r="S21" i="3"/>
  <c r="T21" i="3"/>
  <c r="U21" i="3"/>
  <c r="W21" i="3"/>
  <c r="X21" i="3"/>
  <c r="Y21" i="3"/>
  <c r="Z21" i="3"/>
  <c r="AA21" i="3"/>
  <c r="AB21" i="3"/>
  <c r="B22" i="3"/>
  <c r="C22" i="3"/>
  <c r="D22" i="3"/>
  <c r="E22" i="3"/>
  <c r="F22" i="3"/>
  <c r="G22" i="3"/>
  <c r="H22" i="3"/>
  <c r="I22" i="3"/>
  <c r="M22" i="3"/>
  <c r="P22" i="3"/>
  <c r="Q22" i="3"/>
  <c r="R22" i="3"/>
  <c r="S22" i="3"/>
  <c r="T22" i="3"/>
  <c r="U22" i="3"/>
  <c r="W22" i="3"/>
  <c r="X22" i="3"/>
  <c r="Y22" i="3"/>
  <c r="Z22" i="3"/>
  <c r="AA22" i="3"/>
  <c r="AB22" i="3"/>
  <c r="B23" i="3"/>
  <c r="C23" i="3"/>
  <c r="D23" i="3"/>
  <c r="E23" i="3"/>
  <c r="F23" i="3"/>
  <c r="G23" i="3"/>
  <c r="H23" i="3"/>
  <c r="I23" i="3"/>
  <c r="M23" i="3"/>
  <c r="P23" i="3"/>
  <c r="Q23" i="3"/>
  <c r="R23" i="3"/>
  <c r="S23" i="3"/>
  <c r="T23" i="3"/>
  <c r="U23" i="3"/>
  <c r="W23" i="3"/>
  <c r="X23" i="3"/>
  <c r="Y23" i="3"/>
  <c r="Z23" i="3"/>
  <c r="AA23" i="3"/>
  <c r="AB23" i="3"/>
  <c r="B24" i="3"/>
  <c r="C24" i="3"/>
  <c r="D24" i="3"/>
  <c r="E24" i="3"/>
  <c r="F24" i="3"/>
  <c r="G24" i="3"/>
  <c r="H24" i="3"/>
  <c r="I24" i="3"/>
  <c r="M24" i="3"/>
  <c r="P24" i="3"/>
  <c r="Q24" i="3"/>
  <c r="R24" i="3"/>
  <c r="S24" i="3"/>
  <c r="T24" i="3"/>
  <c r="U24" i="3"/>
  <c r="W24" i="3"/>
  <c r="X24" i="3"/>
  <c r="Y24" i="3"/>
  <c r="Z24" i="3"/>
  <c r="AA24" i="3"/>
  <c r="AB24" i="3"/>
  <c r="B25" i="3"/>
  <c r="C25" i="3"/>
  <c r="D25" i="3"/>
  <c r="E25" i="3"/>
  <c r="F25" i="3"/>
  <c r="G25" i="3"/>
  <c r="H25" i="3"/>
  <c r="I25" i="3"/>
  <c r="M25" i="3"/>
  <c r="P25" i="3"/>
  <c r="Q25" i="3"/>
  <c r="R25" i="3"/>
  <c r="S25" i="3"/>
  <c r="T25" i="3"/>
  <c r="U25" i="3"/>
  <c r="W25" i="3"/>
  <c r="X25" i="3"/>
  <c r="Y25" i="3"/>
  <c r="Z25" i="3"/>
  <c r="AA25" i="3"/>
  <c r="AB25" i="3"/>
  <c r="B26" i="3"/>
  <c r="C26" i="3"/>
  <c r="D26" i="3"/>
  <c r="E26" i="3"/>
  <c r="F26" i="3"/>
  <c r="G26" i="3"/>
  <c r="H26" i="3"/>
  <c r="I26" i="3"/>
  <c r="M26" i="3"/>
  <c r="P26" i="3"/>
  <c r="Q26" i="3"/>
  <c r="R26" i="3"/>
  <c r="S26" i="3"/>
  <c r="T26" i="3"/>
  <c r="U26" i="3"/>
  <c r="W26" i="3"/>
  <c r="X26" i="3"/>
  <c r="Y26" i="3"/>
  <c r="Z26" i="3"/>
  <c r="AA26" i="3"/>
  <c r="AB26" i="3"/>
  <c r="B27" i="3"/>
  <c r="C27" i="3"/>
  <c r="D27" i="3"/>
  <c r="E27" i="3"/>
  <c r="F27" i="3"/>
  <c r="G27" i="3"/>
  <c r="H27" i="3"/>
  <c r="I27" i="3"/>
  <c r="M27" i="3"/>
  <c r="P27" i="3"/>
  <c r="Q27" i="3"/>
  <c r="R27" i="3"/>
  <c r="S27" i="3"/>
  <c r="T27" i="3"/>
  <c r="U27" i="3"/>
  <c r="W27" i="3"/>
  <c r="X27" i="3"/>
  <c r="Y27" i="3"/>
  <c r="Z27" i="3"/>
  <c r="AA27" i="3"/>
  <c r="AB27" i="3"/>
  <c r="B28" i="3"/>
  <c r="C28" i="3"/>
  <c r="D28" i="3"/>
  <c r="E28" i="3"/>
  <c r="F28" i="3"/>
  <c r="G28" i="3"/>
  <c r="H28" i="3"/>
  <c r="I28" i="3"/>
  <c r="M28" i="3"/>
  <c r="P28" i="3"/>
  <c r="Q28" i="3"/>
  <c r="R28" i="3"/>
  <c r="S28" i="3"/>
  <c r="T28" i="3"/>
  <c r="U28" i="3"/>
  <c r="W28" i="3"/>
  <c r="X28" i="3"/>
  <c r="Y28" i="3"/>
  <c r="Z28" i="3"/>
  <c r="AA28" i="3"/>
  <c r="AB28" i="3"/>
  <c r="B29" i="3"/>
  <c r="C29" i="3"/>
  <c r="D29" i="3"/>
  <c r="E29" i="3"/>
  <c r="F29" i="3"/>
  <c r="G29" i="3"/>
  <c r="H29" i="3"/>
  <c r="I29" i="3"/>
  <c r="M29" i="3"/>
  <c r="P29" i="3"/>
  <c r="Q29" i="3"/>
  <c r="R29" i="3"/>
  <c r="S29" i="3"/>
  <c r="T29" i="3"/>
  <c r="U29" i="3"/>
  <c r="W29" i="3"/>
  <c r="X29" i="3"/>
  <c r="Y29" i="3"/>
  <c r="Z29" i="3"/>
  <c r="AA29" i="3"/>
  <c r="AB29" i="3"/>
  <c r="B30" i="3"/>
  <c r="C30" i="3"/>
  <c r="D30" i="3"/>
  <c r="E30" i="3"/>
  <c r="F30" i="3"/>
  <c r="G30" i="3"/>
  <c r="H30" i="3"/>
  <c r="I30" i="3"/>
  <c r="M30" i="3"/>
  <c r="P30" i="3"/>
  <c r="Q30" i="3"/>
  <c r="R30" i="3"/>
  <c r="S30" i="3"/>
  <c r="T30" i="3"/>
  <c r="U30" i="3"/>
  <c r="W30" i="3"/>
  <c r="X30" i="3"/>
  <c r="Y30" i="3"/>
  <c r="Z30" i="3"/>
  <c r="AA30" i="3"/>
  <c r="AB30" i="3"/>
  <c r="B31" i="3"/>
  <c r="C31" i="3"/>
  <c r="D31" i="3"/>
  <c r="E31" i="3"/>
  <c r="F31" i="3"/>
  <c r="G31" i="3"/>
  <c r="H31" i="3"/>
  <c r="I31" i="3"/>
  <c r="M31" i="3"/>
  <c r="P31" i="3"/>
  <c r="Q31" i="3"/>
  <c r="R31" i="3"/>
  <c r="S31" i="3"/>
  <c r="T31" i="3"/>
  <c r="U31" i="3"/>
  <c r="W31" i="3"/>
  <c r="X31" i="3"/>
  <c r="Y31" i="3"/>
  <c r="Z31" i="3"/>
  <c r="AA31" i="3"/>
  <c r="AB31" i="3"/>
  <c r="B32" i="3"/>
  <c r="C32" i="3"/>
  <c r="D32" i="3"/>
  <c r="E32" i="3"/>
  <c r="F32" i="3"/>
  <c r="G32" i="3"/>
  <c r="H32" i="3"/>
  <c r="I32" i="3"/>
  <c r="M32" i="3"/>
  <c r="P32" i="3"/>
  <c r="Q32" i="3"/>
  <c r="R32" i="3"/>
  <c r="S32" i="3"/>
  <c r="T32" i="3"/>
  <c r="U32" i="3"/>
  <c r="W32" i="3"/>
  <c r="X32" i="3"/>
  <c r="Y32" i="3"/>
  <c r="Z32" i="3"/>
  <c r="AA32" i="3"/>
  <c r="AB32" i="3"/>
  <c r="B33" i="3"/>
  <c r="C33" i="3"/>
  <c r="D33" i="3"/>
  <c r="E33" i="3"/>
  <c r="F33" i="3"/>
  <c r="G33" i="3"/>
  <c r="H33" i="3"/>
  <c r="I33" i="3"/>
  <c r="M33" i="3"/>
  <c r="P33" i="3"/>
  <c r="Q33" i="3"/>
  <c r="R33" i="3"/>
  <c r="S33" i="3"/>
  <c r="T33" i="3"/>
  <c r="U33" i="3"/>
  <c r="W33" i="3"/>
  <c r="X33" i="3"/>
  <c r="Y33" i="3"/>
  <c r="Z33" i="3"/>
  <c r="AA33" i="3"/>
  <c r="AB33" i="3"/>
  <c r="B34" i="3"/>
  <c r="C34" i="3"/>
  <c r="D34" i="3"/>
  <c r="E34" i="3"/>
  <c r="F34" i="3"/>
  <c r="G34" i="3"/>
  <c r="H34" i="3"/>
  <c r="I34" i="3"/>
  <c r="M34" i="3"/>
  <c r="P34" i="3"/>
  <c r="Q34" i="3"/>
  <c r="R34" i="3"/>
  <c r="S34" i="3"/>
  <c r="T34" i="3"/>
  <c r="U34" i="3"/>
  <c r="W34" i="3"/>
  <c r="X34" i="3"/>
  <c r="Y34" i="3"/>
  <c r="Z34" i="3"/>
  <c r="AA34" i="3"/>
  <c r="AB34" i="3"/>
  <c r="B35" i="3"/>
  <c r="C35" i="3"/>
  <c r="D35" i="3"/>
  <c r="E35" i="3"/>
  <c r="F35" i="3"/>
  <c r="G35" i="3"/>
  <c r="H35" i="3"/>
  <c r="I35" i="3"/>
  <c r="M35" i="3"/>
  <c r="P35" i="3"/>
  <c r="Q35" i="3"/>
  <c r="R35" i="3"/>
  <c r="S35" i="3"/>
  <c r="T35" i="3"/>
  <c r="U35" i="3"/>
  <c r="W35" i="3"/>
  <c r="X35" i="3"/>
  <c r="Y35" i="3"/>
  <c r="Z35" i="3"/>
  <c r="AA35" i="3"/>
  <c r="AB35" i="3"/>
  <c r="B36" i="3"/>
  <c r="C36" i="3"/>
  <c r="D36" i="3"/>
  <c r="E36" i="3"/>
  <c r="F36" i="3"/>
  <c r="G36" i="3"/>
  <c r="H36" i="3"/>
  <c r="I36" i="3"/>
  <c r="M36" i="3"/>
  <c r="P36" i="3"/>
  <c r="Q36" i="3"/>
  <c r="R36" i="3"/>
  <c r="S36" i="3"/>
  <c r="T36" i="3"/>
  <c r="U36" i="3"/>
  <c r="W36" i="3"/>
  <c r="X36" i="3"/>
  <c r="Y36" i="3"/>
  <c r="Z36" i="3"/>
  <c r="AA36" i="3"/>
  <c r="AB36" i="3"/>
  <c r="B37" i="3"/>
  <c r="C37" i="3"/>
  <c r="D37" i="3"/>
  <c r="E37" i="3"/>
  <c r="F37" i="3"/>
  <c r="G37" i="3"/>
  <c r="H37" i="3"/>
  <c r="I37" i="3"/>
  <c r="S37" i="3"/>
  <c r="T37" i="3"/>
  <c r="X37" i="3"/>
  <c r="AA37" i="3"/>
  <c r="AB37" i="3"/>
  <c r="B38" i="3"/>
  <c r="C38" i="3"/>
  <c r="D38" i="3"/>
  <c r="E38" i="3"/>
  <c r="F38" i="3"/>
  <c r="G38" i="3"/>
  <c r="H38" i="3"/>
  <c r="I38" i="3"/>
  <c r="M38" i="3"/>
  <c r="P38" i="3"/>
  <c r="Q38" i="3"/>
  <c r="R38" i="3"/>
  <c r="S38" i="3"/>
  <c r="T38" i="3"/>
  <c r="U38" i="3"/>
  <c r="W38" i="3"/>
  <c r="X38" i="3"/>
  <c r="Y38" i="3"/>
  <c r="Z38" i="3"/>
  <c r="AA38" i="3"/>
  <c r="AB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Q40" i="3"/>
  <c r="S40" i="3"/>
  <c r="X40" i="3"/>
  <c r="Z40" i="3"/>
  <c r="B41" i="3"/>
  <c r="C41" i="3"/>
  <c r="D41" i="3"/>
  <c r="E41" i="3"/>
  <c r="F41" i="3"/>
  <c r="G41" i="3"/>
  <c r="H41" i="3"/>
  <c r="I41" i="3"/>
  <c r="Q41" i="3"/>
  <c r="Q51" i="3" s="1"/>
  <c r="S41" i="3"/>
  <c r="X41" i="3"/>
  <c r="Z41" i="3"/>
  <c r="B42" i="3"/>
  <c r="C42" i="3"/>
  <c r="D42" i="3"/>
  <c r="E42" i="3"/>
  <c r="F42" i="3"/>
  <c r="G42" i="3"/>
  <c r="H42" i="3"/>
  <c r="I42" i="3"/>
  <c r="Q42" i="3"/>
  <c r="S42" i="3"/>
  <c r="X42" i="3"/>
  <c r="Z42" i="3"/>
  <c r="B43" i="3"/>
  <c r="C43" i="3"/>
  <c r="D43" i="3"/>
  <c r="E43" i="3"/>
  <c r="F43" i="3"/>
  <c r="G43" i="3"/>
  <c r="H43" i="3"/>
  <c r="I43" i="3"/>
  <c r="Q43" i="3"/>
  <c r="S43" i="3"/>
  <c r="X43" i="3"/>
  <c r="Z43" i="3"/>
  <c r="B44" i="3"/>
  <c r="C44" i="3"/>
  <c r="D44" i="3"/>
  <c r="E44" i="3"/>
  <c r="F44" i="3"/>
  <c r="G44" i="3"/>
  <c r="H44" i="3"/>
  <c r="I44" i="3"/>
  <c r="Q44" i="3"/>
  <c r="S44" i="3"/>
  <c r="X44" i="3"/>
  <c r="Z44" i="3"/>
  <c r="B45" i="3"/>
  <c r="C45" i="3"/>
  <c r="D45" i="3"/>
  <c r="E45" i="3"/>
  <c r="F45" i="3"/>
  <c r="G45" i="3"/>
  <c r="H45" i="3"/>
  <c r="I45" i="3"/>
  <c r="M45" i="3"/>
  <c r="Q45" i="3"/>
  <c r="S45" i="3"/>
  <c r="S51" i="3" s="1"/>
  <c r="X45" i="3"/>
  <c r="Z45" i="3"/>
  <c r="B46" i="3"/>
  <c r="C46" i="3"/>
  <c r="D46" i="3"/>
  <c r="E46" i="3"/>
  <c r="F46" i="3"/>
  <c r="G46" i="3"/>
  <c r="H46" i="3"/>
  <c r="I46" i="3"/>
  <c r="M46" i="3"/>
  <c r="Q46" i="3"/>
  <c r="S46" i="3"/>
  <c r="X46" i="3"/>
  <c r="Z46" i="3"/>
  <c r="B47" i="3"/>
  <c r="C47" i="3"/>
  <c r="D47" i="3"/>
  <c r="E47" i="3"/>
  <c r="F47" i="3"/>
  <c r="G47" i="3"/>
  <c r="H47" i="3"/>
  <c r="I47" i="3"/>
  <c r="M47" i="3"/>
  <c r="Q47" i="3"/>
  <c r="S47" i="3"/>
  <c r="X47" i="3"/>
  <c r="Z47" i="3"/>
  <c r="B48" i="3"/>
  <c r="C48" i="3"/>
  <c r="D48" i="3"/>
  <c r="E48" i="3"/>
  <c r="F48" i="3"/>
  <c r="G48" i="3"/>
  <c r="H48" i="3"/>
  <c r="I48" i="3"/>
  <c r="Q48" i="3"/>
  <c r="S48" i="3"/>
  <c r="X48" i="3"/>
  <c r="Z48" i="3"/>
  <c r="B49" i="3"/>
  <c r="C49" i="3"/>
  <c r="D49" i="3"/>
  <c r="E49" i="3"/>
  <c r="F49" i="3"/>
  <c r="G49" i="3"/>
  <c r="H49" i="3"/>
  <c r="I49" i="3"/>
  <c r="Q49" i="3"/>
  <c r="S49" i="3"/>
  <c r="X49" i="3"/>
  <c r="Z49" i="3"/>
  <c r="B50" i="3"/>
  <c r="C50" i="3"/>
  <c r="D50" i="3"/>
  <c r="E50" i="3"/>
  <c r="F50" i="3"/>
  <c r="G50" i="3"/>
  <c r="H50" i="3"/>
  <c r="I50" i="3"/>
  <c r="Q50" i="3"/>
  <c r="S50" i="3"/>
  <c r="X50" i="3"/>
  <c r="Z50" i="3"/>
  <c r="B51" i="3"/>
  <c r="C51" i="3"/>
  <c r="D51" i="3"/>
  <c r="E51" i="3"/>
  <c r="F51" i="3"/>
  <c r="G51" i="3"/>
  <c r="H51" i="3"/>
  <c r="I51" i="3"/>
  <c r="X51" i="3"/>
  <c r="Z51" i="3"/>
  <c r="B52" i="3"/>
  <c r="C52" i="3"/>
  <c r="D52" i="3"/>
  <c r="E52" i="3"/>
  <c r="F52" i="3"/>
  <c r="G52" i="3"/>
  <c r="H52" i="3"/>
  <c r="I52" i="3"/>
  <c r="Q52" i="3"/>
  <c r="S52" i="3"/>
  <c r="X52" i="3"/>
  <c r="Z52" i="3"/>
  <c r="B53" i="3"/>
  <c r="C53" i="3"/>
  <c r="D53" i="3"/>
  <c r="E53" i="3"/>
  <c r="F53" i="3"/>
  <c r="G53" i="3"/>
  <c r="H53" i="3"/>
  <c r="I53" i="3"/>
  <c r="Q53" i="3"/>
  <c r="S53" i="3"/>
  <c r="X53" i="3"/>
  <c r="Z53" i="3"/>
  <c r="B54" i="3"/>
  <c r="C54" i="3"/>
  <c r="D54" i="3"/>
  <c r="E54" i="3"/>
  <c r="F54" i="3"/>
  <c r="G54" i="3"/>
  <c r="H54" i="3"/>
  <c r="I54" i="3"/>
  <c r="N54" i="3"/>
  <c r="Q54" i="3"/>
  <c r="S54" i="3"/>
  <c r="X54" i="3"/>
  <c r="Z54" i="3"/>
  <c r="C55" i="3"/>
  <c r="D55" i="3"/>
  <c r="E55" i="3"/>
  <c r="F55" i="3"/>
  <c r="G55" i="3"/>
  <c r="H55" i="3"/>
  <c r="I55" i="3"/>
  <c r="N55" i="3"/>
  <c r="Q55" i="3"/>
  <c r="S55" i="3"/>
  <c r="C56" i="3"/>
  <c r="D56" i="3"/>
  <c r="E56" i="3"/>
  <c r="F56" i="3"/>
  <c r="G56" i="3"/>
  <c r="H56" i="3"/>
  <c r="I56" i="3"/>
  <c r="N56" i="3"/>
  <c r="Q56" i="3"/>
  <c r="S56" i="3"/>
  <c r="X56" i="3"/>
  <c r="Z56" i="3"/>
  <c r="B57" i="3"/>
  <c r="C57" i="3"/>
  <c r="F57" i="3"/>
  <c r="N57" i="3"/>
  <c r="Q57" i="3"/>
  <c r="S57" i="3"/>
  <c r="X57" i="3"/>
  <c r="Z57" i="3"/>
  <c r="N58" i="3"/>
  <c r="Q58" i="3"/>
  <c r="S58" i="3"/>
  <c r="N59" i="3"/>
  <c r="Q59" i="3"/>
  <c r="S59" i="3"/>
  <c r="A2" i="7"/>
  <c r="B2" i="7"/>
  <c r="C2" i="7"/>
  <c r="J2" i="7" s="1"/>
  <c r="M2" i="7" s="1"/>
  <c r="D2" i="7"/>
  <c r="E2" i="7"/>
  <c r="F2" i="7"/>
  <c r="G2" i="7"/>
  <c r="H2" i="7"/>
  <c r="I2" i="7"/>
  <c r="K2" i="7"/>
  <c r="L2" i="7"/>
  <c r="N2" i="7"/>
  <c r="P2" i="7" s="1"/>
  <c r="O2" i="7"/>
  <c r="Q2" i="7"/>
  <c r="R2" i="7"/>
  <c r="S2" i="7"/>
  <c r="T2" i="7"/>
  <c r="U2" i="7"/>
  <c r="V2" i="7"/>
  <c r="W2" i="7"/>
  <c r="Y2" i="7" s="1"/>
  <c r="X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S60" i="3" l="1"/>
  <c r="S61" i="3"/>
  <c r="Q60" i="3"/>
  <c r="Q61" i="3"/>
</calcChain>
</file>

<file path=xl/sharedStrings.xml><?xml version="1.0" encoding="utf-8"?>
<sst xmlns="http://schemas.openxmlformats.org/spreadsheetml/2006/main" count="359" uniqueCount="321">
  <si>
    <r>
      <rPr>
        <b/>
        <sz val="11"/>
        <color rgb="FF000000"/>
        <rFont val="ＭＳ Ｐゴシック"/>
        <family val="3"/>
      </rPr>
      <t>＜ヘッダ＞       精算ベース表示→</t>
    </r>
    <rPh sb="17" eb="19">
      <t>ヒョウジ</t>
    </rPh>
    <phoneticPr fontId="0"/>
  </si>
  <si>
    <r>
      <rPr>
        <sz val="11"/>
        <color rgb="FF000000"/>
        <rFont val="ＭＳ Ｐゴシック"/>
        <family val="3"/>
      </rPr>
      <t>作表対象年月日</t>
    </r>
    <rPh sb="0" eb="2">
      <t>サクヒョウ</t>
    </rPh>
    <rPh sb="2" eb="4">
      <t>タイショウ</t>
    </rPh>
    <rPh sb="4" eb="7">
      <t>ネンガッピ</t>
    </rPh>
    <phoneticPr fontId="0"/>
  </si>
  <si>
    <t>2023年05月20日(土)</t>
  </si>
  <si>
    <r>
      <rPr>
        <sz val="11"/>
        <color rgb="FF000000"/>
        <rFont val="ＭＳ Ｐゴシック"/>
        <family val="3"/>
      </rPr>
      <t>帳票区分</t>
    </r>
    <rPh sb="0" eb="2">
      <t>チョウヒョウ</t>
    </rPh>
    <rPh sb="2" eb="4">
      <t>クブン</t>
    </rPh>
    <phoneticPr fontId="0"/>
  </si>
  <si>
    <r>
      <rPr>
        <sz val="11"/>
        <color rgb="FF000000"/>
        <rFont val="ＭＳ Ｐゴシック"/>
        <family val="3"/>
      </rPr>
      <t>1:営業日報  2:集計日報</t>
    </r>
    <rPh sb="2" eb="4">
      <t>エイギョウ</t>
    </rPh>
    <rPh sb="4" eb="6">
      <t>ニッポウ</t>
    </rPh>
    <rPh sb="10" eb="12">
      <t>シュウケイ</t>
    </rPh>
    <rPh sb="12" eb="14">
      <t>ニッポウ</t>
    </rPh>
    <phoneticPr fontId="0"/>
  </si>
  <si>
    <r>
      <rPr>
        <sz val="11"/>
        <color rgb="FF000000"/>
        <rFont val="ＭＳ Ｐゴシック"/>
        <family val="3"/>
      </rPr>
      <t>くあ蔵アプリが値をセットするセル</t>
    </r>
    <rPh sb="2" eb="3">
      <t>ゾウ</t>
    </rPh>
    <rPh sb="7" eb="8">
      <t>アタイ</t>
    </rPh>
    <phoneticPr fontId="0"/>
  </si>
  <si>
    <r>
      <rPr>
        <sz val="11"/>
        <color rgb="FF000000"/>
        <rFont val="ＭＳ Ｐゴシック"/>
        <family val="3"/>
      </rPr>
      <t>作成日時</t>
    </r>
    <rPh sb="0" eb="2">
      <t>サクセイ</t>
    </rPh>
    <rPh sb="2" eb="4">
      <t>ニチジ</t>
    </rPh>
    <phoneticPr fontId="0"/>
  </si>
  <si>
    <t>2023年05月21日 00:40作成</t>
  </si>
  <si>
    <r>
      <rPr>
        <sz val="11"/>
        <color rgb="FF000000"/>
        <rFont val="ＭＳ Ｐゴシック"/>
        <family val="3"/>
      </rPr>
      <t>曜日選択</t>
    </r>
    <rPh sb="0" eb="2">
      <t>ヨウビ</t>
    </rPh>
    <rPh sb="2" eb="4">
      <t>センタク</t>
    </rPh>
    <phoneticPr fontId="0"/>
  </si>
  <si>
    <r>
      <rPr>
        <sz val="11"/>
        <color rgb="FF000000"/>
        <rFont val="ＭＳ Ｐゴシック"/>
        <family val="3"/>
      </rPr>
      <t>！！！変更しないでください！！！</t>
    </r>
    <rPh sb="3" eb="5">
      <t>ヘンコウ</t>
    </rPh>
    <phoneticPr fontId="0"/>
  </si>
  <si>
    <r>
      <rPr>
        <sz val="11"/>
        <color rgb="FF000000"/>
        <rFont val="ＭＳ Ｐゴシック"/>
        <family val="3"/>
      </rPr>
      <t>施設番号</t>
    </r>
    <rPh sb="0" eb="2">
      <t>シセツ</t>
    </rPh>
    <rPh sb="2" eb="4">
      <t>バンゴウ</t>
    </rPh>
    <phoneticPr fontId="0"/>
  </si>
  <si>
    <r>
      <rPr>
        <sz val="11"/>
        <color rgb="FF000000"/>
        <rFont val="ＭＳ Ｐゴシック"/>
        <family val="3"/>
      </rPr>
      <t>施設名</t>
    </r>
    <rPh sb="0" eb="2">
      <t>シセツ</t>
    </rPh>
    <rPh sb="2" eb="3">
      <t>メイ</t>
    </rPh>
    <phoneticPr fontId="0"/>
  </si>
  <si>
    <r>
      <rPr>
        <sz val="11"/>
        <color rgb="FF000000"/>
        <rFont val="ＭＳ Ｐゴシック"/>
        <family val="3"/>
      </rPr>
      <t>くあ蔵アプリが値を参照するセル</t>
    </r>
    <rPh sb="2" eb="3">
      <t>ゾウ</t>
    </rPh>
    <rPh sb="7" eb="8">
      <t>アタイ</t>
    </rPh>
    <rPh sb="9" eb="11">
      <t>サンショウ</t>
    </rPh>
    <phoneticPr fontId="0"/>
  </si>
  <si>
    <r>
      <rPr>
        <sz val="11"/>
        <color rgb="FF000000"/>
        <rFont val="ＭＳ Ｐゴシック"/>
        <family val="3"/>
      </rPr>
      <t>天気</t>
    </r>
    <rPh sb="0" eb="2">
      <t>テンキ</t>
    </rPh>
    <phoneticPr fontId="0"/>
  </si>
  <si>
    <r>
      <rPr>
        <sz val="11"/>
        <color rgb="FF000000"/>
        <rFont val="ＭＳ Ｐゴシック"/>
        <family val="3"/>
      </rPr>
      <t>！！！必要に応じて入力してください！！！</t>
    </r>
    <rPh sb="3" eb="5">
      <t>ヒツヨウ</t>
    </rPh>
    <rPh sb="6" eb="7">
      <t>オウ</t>
    </rPh>
    <rPh sb="9" eb="11">
      <t>ニュウリョク</t>
    </rPh>
    <phoneticPr fontId="0"/>
  </si>
  <si>
    <r>
      <rPr>
        <sz val="11"/>
        <color rgb="FF000000"/>
        <rFont val="ＭＳ Ｐゴシック"/>
        <family val="3"/>
      </rPr>
      <t>気温</t>
    </r>
    <rPh sb="0" eb="2">
      <t>キオン</t>
    </rPh>
    <phoneticPr fontId="0"/>
  </si>
  <si>
    <r>
      <rPr>
        <sz val="11"/>
        <color rgb="FF000000"/>
        <rFont val="ＭＳ Ｐゴシック"/>
        <family val="3"/>
      </rPr>
      <t>イベント</t>
    </r>
    <phoneticPr fontId="0"/>
  </si>
  <si>
    <r>
      <rPr>
        <sz val="11"/>
        <color rgb="FF000000"/>
        <rFont val="ＭＳ Ｐゴシック"/>
        <family val="3"/>
      </rPr>
      <t>「DataSheet」にデータを吐き出して、「PrintSheet(1)」を印刷します</t>
    </r>
    <rPh sb="16" eb="17">
      <t>ハ</t>
    </rPh>
    <rPh sb="18" eb="19">
      <t>ダ</t>
    </rPh>
    <rPh sb="38" eb="40">
      <t>インサツ</t>
    </rPh>
    <phoneticPr fontId="0"/>
  </si>
  <si>
    <r>
      <rPr>
        <b/>
        <sz val="11"/>
        <color rgb="FF000000"/>
        <rFont val="ＭＳ Ｐゴシック"/>
        <family val="3"/>
      </rPr>
      <t>＜部門別売上＞</t>
    </r>
    <rPh sb="1" eb="3">
      <t>ブモン</t>
    </rPh>
    <rPh sb="3" eb="4">
      <t>ベツ</t>
    </rPh>
    <rPh sb="4" eb="6">
      <t>ウリアゲ</t>
    </rPh>
    <phoneticPr fontId="0"/>
  </si>
  <si>
    <r>
      <rPr>
        <b/>
        <sz val="11"/>
        <color rgb="FF000000"/>
        <rFont val="ＭＳ Ｐゴシック"/>
        <family val="3"/>
      </rPr>
      <t>＜従業員売上＞</t>
    </r>
    <rPh sb="1" eb="4">
      <t>ジュウギョウイン</t>
    </rPh>
    <rPh sb="4" eb="6">
      <t>ウリアゲ</t>
    </rPh>
    <phoneticPr fontId="0"/>
  </si>
  <si>
    <r>
      <rPr>
        <sz val="11"/>
        <color rgb="FF000000"/>
        <rFont val="ＭＳ Ｐゴシック"/>
        <family val="3"/>
      </rPr>
      <t>部門</t>
    </r>
    <rPh sb="0" eb="2">
      <t>ブモン</t>
    </rPh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</si>
  <si>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</si>
  <si>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t>構成比</t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</si>
  <si>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</si>
  <si>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前年同月比</t>
    </r>
    <rPh sb="0" eb="2">
      <t>ゼンネン</t>
    </rPh>
    <rPh sb="2" eb="5">
      <t>ドウゲツヒ</t>
    </rPh>
    <phoneticPr fontId="0"/>
  </si>
  <si>
    <r>
      <rPr>
        <sz val="11"/>
        <color rgb="FF000000"/>
        <rFont val="ＭＳ Ｐゴシック"/>
        <family val="3"/>
      </rPr>
      <t>前年同月売上</t>
    </r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</si>
  <si>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</si>
  <si>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</si>
  <si>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前年同月比</t>
    </r>
    <rPh sb="0" eb="2">
      <t>ゼンネン</t>
    </rPh>
    <rPh sb="2" eb="5">
      <t>ドウゲツヒ</t>
    </rPh>
    <phoneticPr fontId="0"/>
  </si>
  <si>
    <r>
      <rPr>
        <sz val="11"/>
        <color rgb="FF000000"/>
        <rFont val="ＭＳ Ｐゴシック"/>
        <family val="3"/>
      </rPr>
      <t>日計(内消費税)</t>
    </r>
    <rPh sb="0" eb="2">
      <t>ニッケイ</t>
    </rPh>
    <rPh sb="3" eb="4">
      <t>ウチ</t>
    </rPh>
    <rPh sb="4" eb="7">
      <t>ショウヒゼイ</t>
    </rPh>
    <phoneticPr fontId="0"/>
  </si>
  <si>
    <r>
      <rPr>
        <sz val="11"/>
        <color rgb="FF000000"/>
        <rFont val="ＭＳ Ｐゴシック"/>
        <family val="3"/>
      </rPr>
      <t>月計(内消費税)</t>
    </r>
    <rPh sb="0" eb="2">
      <t>ゲッケイ</t>
    </rPh>
    <rPh sb="3" eb="4">
      <t>ウチ</t>
    </rPh>
    <rPh sb="4" eb="7">
      <t>ショウヒゼイ</t>
    </rPh>
    <phoneticPr fontId="0"/>
  </si>
  <si>
    <r>
      <rPr>
        <sz val="11"/>
        <color rgb="FF000000"/>
        <rFont val="ＭＳ Ｐゴシック"/>
        <family val="3"/>
      </rPr>
      <t>部門グループ名</t>
    </r>
    <rPh sb="0" eb="2">
      <t>ブモン</t>
    </rPh>
    <rPh sb="6" eb="7">
      <t>メイ</t>
    </rPh>
    <phoneticPr fontId="0"/>
  </si>
  <si>
    <t xml:space="preserve">  入館</t>
  </si>
  <si>
    <r>
      <rPr>
        <sz val="11"/>
        <color rgb="FF000000"/>
        <rFont val="ＭＳ Ｐゴシック"/>
        <family val="3"/>
      </rPr>
      <t>グループ１</t>
    </r>
    <phoneticPr fontId="0"/>
  </si>
  <si>
    <t>　入館割引</t>
  </si>
  <si>
    <t>グループ２</t>
  </si>
  <si>
    <t>　延長料金</t>
  </si>
  <si>
    <t>グループ３</t>
  </si>
  <si>
    <t>　個室・家族風呂</t>
  </si>
  <si>
    <t>グループ４</t>
  </si>
  <si>
    <t>　回数券販売</t>
  </si>
  <si>
    <t>グループ５</t>
  </si>
  <si>
    <t xml:space="preserve">  館内着・タオル類</t>
  </si>
  <si>
    <t>グループ６</t>
  </si>
  <si>
    <t>小計</t>
  </si>
  <si>
    <t>グループ７</t>
  </si>
  <si>
    <t>グループ８</t>
  </si>
  <si>
    <t>　物販10％</t>
  </si>
  <si>
    <t>グループ９</t>
  </si>
  <si>
    <t>　物販8％</t>
  </si>
  <si>
    <t>グループ１０</t>
  </si>
  <si>
    <t>グループ１１</t>
  </si>
  <si>
    <t>グループ１２</t>
  </si>
  <si>
    <t xml:space="preserve">  定食</t>
  </si>
  <si>
    <t>グループ１３</t>
  </si>
  <si>
    <t>　定食2</t>
  </si>
  <si>
    <t>グループ１４</t>
  </si>
  <si>
    <t xml:space="preserve">  単品</t>
  </si>
  <si>
    <t>グループ１５</t>
  </si>
  <si>
    <t>　丼・ごはん</t>
  </si>
  <si>
    <t>　キッズ</t>
  </si>
  <si>
    <t xml:space="preserve">  セット</t>
  </si>
  <si>
    <t>　麺類</t>
  </si>
  <si>
    <t xml:space="preserve">  サラダ</t>
  </si>
  <si>
    <t xml:space="preserve">  一品</t>
  </si>
  <si>
    <t>　デザート1</t>
  </si>
  <si>
    <t xml:space="preserve">  デザート2</t>
  </si>
  <si>
    <t>　食事その他</t>
  </si>
  <si>
    <t xml:space="preserve">  ソフトドリンク</t>
  </si>
  <si>
    <t xml:space="preserve">  ビール</t>
  </si>
  <si>
    <t xml:space="preserve">  ウイスキー</t>
  </si>
  <si>
    <t xml:space="preserve">  日本酒・焼酎</t>
  </si>
  <si>
    <t xml:space="preserve">  カクテル・サワー</t>
  </si>
  <si>
    <t>　ノンアル</t>
  </si>
  <si>
    <t>　ワイン</t>
  </si>
  <si>
    <t>　その他</t>
  </si>
  <si>
    <t>　●デザート</t>
  </si>
  <si>
    <t>　●ソフトドリンク</t>
  </si>
  <si>
    <t>　●ビール</t>
  </si>
  <si>
    <t>　●ウイスキー</t>
  </si>
  <si>
    <t>　●日本酒・焼酎</t>
  </si>
  <si>
    <t>　●サワー</t>
  </si>
  <si>
    <t>　●ノンアル</t>
  </si>
  <si>
    <t>　●ワイン</t>
  </si>
  <si>
    <t>　●軽食</t>
  </si>
  <si>
    <t>中計</t>
  </si>
  <si>
    <t>　黒酢手数料</t>
  </si>
  <si>
    <t>　アルビ手数料</t>
  </si>
  <si>
    <r>
      <rPr>
        <sz val="11"/>
        <color rgb="FF000000"/>
        <rFont val="ＭＳ Ｐゴシック"/>
        <family val="3"/>
      </rPr>
      <t>その他（未手続）</t>
    </r>
    <rPh sb="2" eb="3">
      <t>タ</t>
    </rPh>
    <rPh sb="4" eb="7">
      <t>ミテツヅキ</t>
    </rPh>
    <phoneticPr fontId="0"/>
  </si>
  <si>
    <t>0</t>
  </si>
  <si>
    <r>
      <rPr>
        <sz val="11"/>
        <color rgb="FF000000"/>
        <rFont val="ＭＳ Ｐゴシック"/>
        <family val="3"/>
      </rPr>
      <t>売上合計①</t>
    </r>
    <phoneticPr fontId="0"/>
  </si>
  <si>
    <r>
      <rPr>
        <sz val="11"/>
        <color rgb="FF000000"/>
        <rFont val="ＭＳ Ｐゴシック"/>
        <family val="3"/>
      </rPr>
      <t>※預り販売②</t>
    </r>
    <rPh sb="1" eb="2">
      <t>アズカ</t>
    </rPh>
    <rPh sb="3" eb="5">
      <t>ハンバイ</t>
    </rPh>
    <phoneticPr fontId="0"/>
  </si>
  <si>
    <r>
      <rPr>
        <b/>
        <sz val="11"/>
        <color rgb="FF000000"/>
        <rFont val="ＭＳ Ｐゴシック"/>
        <family val="3"/>
      </rPr>
      <t>＜入館料明細＞</t>
    </r>
    <rPh sb="1" eb="3">
      <t>ニュウカン</t>
    </rPh>
    <phoneticPr fontId="0"/>
  </si>
  <si>
    <r>
      <rPr>
        <sz val="11"/>
        <color rgb="FF000000"/>
        <rFont val="ＭＳ Ｐゴシック"/>
        <family val="3"/>
      </rPr>
      <t>入泉商品</t>
    </r>
    <rPh sb="0" eb="2">
      <t>ニュウセン</t>
    </rPh>
    <rPh sb="2" eb="4">
      <t>ショウヒン</t>
    </rPh>
    <phoneticPr fontId="0"/>
  </si>
  <si>
    <t>男性</t>
  </si>
  <si>
    <t>女性</t>
  </si>
  <si>
    <t>子供</t>
  </si>
  <si>
    <t>その他</t>
  </si>
  <si>
    <r>
      <rPr>
        <sz val="11"/>
        <color rgb="FF000000"/>
        <rFont val="ＭＳ Ｐゴシック"/>
        <family val="3"/>
      </rPr>
      <t>平均滞在時間</t>
    </r>
    <rPh sb="0" eb="2">
      <t>ヘイキン</t>
    </rPh>
    <rPh sb="2" eb="4">
      <t>タイザイ</t>
    </rPh>
    <rPh sb="4" eb="6">
      <t>ジカン</t>
    </rPh>
    <phoneticPr fontId="0"/>
  </si>
  <si>
    <t>金額</t>
  </si>
  <si>
    <r>
      <rPr>
        <sz val="11"/>
        <color rgb="FF000000"/>
        <rFont val="ＭＳ Ｐゴシック"/>
        <family val="3"/>
      </rPr>
      <t>平均滞在時間</t>
    </r>
    <rPh sb="0" eb="2">
      <t>ヘイキン</t>
    </rPh>
    <rPh sb="2" eb="4">
      <t>タイザイ</t>
    </rPh>
    <rPh sb="4" eb="6">
      <t>ジカン</t>
    </rPh>
    <phoneticPr fontId="0"/>
  </si>
  <si>
    <t>大人　時間制</t>
  </si>
  <si>
    <t>大人　フリー</t>
  </si>
  <si>
    <t>子供　時間制</t>
  </si>
  <si>
    <t>子供　フリー</t>
  </si>
  <si>
    <t>回数券　時間制</t>
  </si>
  <si>
    <t>回数券　フリー</t>
  </si>
  <si>
    <t>雄大関係</t>
  </si>
  <si>
    <t>特別割引</t>
  </si>
  <si>
    <t>アソビュー</t>
  </si>
  <si>
    <t>ニフティ　</t>
  </si>
  <si>
    <t>予備</t>
  </si>
  <si>
    <t>ゴルフ割引</t>
  </si>
  <si>
    <t>レジャパス</t>
  </si>
  <si>
    <t>JTB電子チケット</t>
  </si>
  <si>
    <t>JAF割引</t>
  </si>
  <si>
    <t>ポイント入館</t>
  </si>
  <si>
    <t>その他入館割引</t>
  </si>
  <si>
    <t>その他(未手続き)</t>
  </si>
  <si>
    <r>
      <rPr>
        <sz val="11"/>
        <color rgb="FF000000"/>
        <rFont val="ＭＳ Ｐゴシック"/>
        <family val="3"/>
      </rPr>
      <t>※その他(未手続き)</t>
    </r>
    <phoneticPr fontId="0"/>
  </si>
  <si>
    <r>
      <rPr>
        <sz val="11"/>
        <color rgb="FF000000"/>
        <rFont val="ＭＳ Ｐゴシック"/>
        <family val="3"/>
      </rPr>
      <t>合計</t>
    </r>
    <rPh sb="0" eb="2">
      <t>ゴウケイ</t>
    </rPh>
    <phoneticPr fontId="0"/>
  </si>
  <si>
    <t>入館料のみ(ドボン客)</t>
  </si>
  <si>
    <r>
      <rPr>
        <sz val="11"/>
        <color rgb="FF000000"/>
        <rFont val="ＭＳ Ｐゴシック"/>
        <family val="3"/>
      </rPr>
      <t>※入館料のみ(ドボン客)</t>
    </r>
    <rPh sb="1" eb="3">
      <t>ニュウカン</t>
    </rPh>
    <phoneticPr fontId="0"/>
  </si>
  <si>
    <r>
      <rPr>
        <b/>
        <sz val="11"/>
        <color rgb="FF000000"/>
        <rFont val="ＭＳ Ｐゴシック"/>
        <family val="3"/>
      </rPr>
      <t>＜入館・退館・在館者数状況＞</t>
    </r>
    <phoneticPr fontId="0"/>
  </si>
  <si>
    <r>
      <rPr>
        <sz val="11"/>
        <color rgb="FF000000"/>
        <rFont val="ＭＳ Ｐゴシック"/>
        <family val="3"/>
      </rPr>
      <t>（前日からの継続者数）</t>
    </r>
    <phoneticPr fontId="0"/>
  </si>
  <si>
    <r>
      <rPr>
        <sz val="11"/>
        <color rgb="FF000000"/>
        <rFont val="ＭＳ Ｐゴシック"/>
        <family val="3"/>
      </rPr>
      <t>時間</t>
    </r>
    <rPh sb="0" eb="2">
      <t>ジカン</t>
    </rPh>
    <phoneticPr fontId="0"/>
  </si>
  <si>
    <t>9時</t>
  </si>
  <si>
    <t>10時</t>
  </si>
  <si>
    <t>11時</t>
  </si>
  <si>
    <t>12時</t>
  </si>
  <si>
    <t>13時</t>
  </si>
  <si>
    <t>14時</t>
  </si>
  <si>
    <t>15時</t>
  </si>
  <si>
    <t>16時</t>
  </si>
  <si>
    <t>17時</t>
  </si>
  <si>
    <t>18時</t>
  </si>
  <si>
    <t>19時</t>
  </si>
  <si>
    <t>20時</t>
  </si>
  <si>
    <t>21時</t>
  </si>
  <si>
    <t>22時</t>
  </si>
  <si>
    <t>23時</t>
  </si>
  <si>
    <t>0時</t>
  </si>
  <si>
    <t>1時</t>
  </si>
  <si>
    <t>2時</t>
  </si>
  <si>
    <t>3時</t>
  </si>
  <si>
    <t>4時</t>
  </si>
  <si>
    <t>5時</t>
  </si>
  <si>
    <t>6時</t>
  </si>
  <si>
    <t>7時</t>
  </si>
  <si>
    <t>8時</t>
  </si>
  <si>
    <r>
      <rPr>
        <sz val="11"/>
        <color rgb="FF000000"/>
        <rFont val="ＭＳ Ｐゴシック"/>
        <family val="3"/>
      </rPr>
      <t>合計</t>
    </r>
    <rPh sb="0" eb="2">
      <t>ゴウケイ</t>
    </rPh>
    <phoneticPr fontId="0"/>
  </si>
  <si>
    <r>
      <rPr>
        <sz val="11"/>
        <color rgb="FF000000"/>
        <rFont val="ＭＳ Ｐゴシック"/>
        <family val="3"/>
      </rPr>
      <t>継続</t>
    </r>
    <rPh sb="0" eb="2">
      <t>ケイゾク</t>
    </rPh>
    <phoneticPr fontId="0"/>
  </si>
  <si>
    <r>
      <rPr>
        <sz val="11"/>
        <color rgb="FF000000"/>
        <rFont val="ＭＳ Ｐ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</si>
  <si>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</si>
  <si>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</si>
  <si>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昨年同日計</t>
    </r>
    <phoneticPr fontId="0"/>
  </si>
  <si>
    <r>
      <rPr>
        <sz val="11"/>
        <color rgb="FF000000"/>
        <rFont val="ＭＳ Ｐゴシック"/>
        <family val="3"/>
      </rPr>
      <t>昨年同月計</t>
    </r>
    <phoneticPr fontId="0"/>
  </si>
  <si>
    <r>
      <rPr>
        <sz val="11"/>
        <color rgb="FF000000"/>
        <rFont val="ＭＳ Ｐゴシック"/>
        <family val="3"/>
      </rPr>
      <t xml:space="preserve">  入場者数</t>
    </r>
    <rPh sb="2" eb="5">
      <t>ニュウジョウシャ</t>
    </rPh>
    <rPh sb="5" eb="6">
      <t>スウ</t>
    </rPh>
    <phoneticPr fontId="0"/>
  </si>
  <si>
    <r>
      <rPr>
        <b/>
        <sz val="11"/>
        <color rgb="FF000000"/>
        <rFont val="ＭＳ Ｐゴシック"/>
        <family val="3"/>
      </rPr>
      <t>＜精算区分＞</t>
    </r>
    <rPh sb="1" eb="3">
      <t>セイサン</t>
    </rPh>
    <rPh sb="3" eb="5">
      <t>クブン</t>
    </rPh>
    <phoneticPr fontId="0"/>
  </si>
  <si>
    <r>
      <rPr>
        <sz val="11"/>
        <color rgb="FF000000"/>
        <rFont val="ＭＳ Ｐゴシック"/>
        <family val="3"/>
      </rPr>
      <t>現金精算</t>
    </r>
    <rPh sb="0" eb="2">
      <t>ゲンキン</t>
    </rPh>
    <rPh sb="2" eb="4">
      <t>セイサン</t>
    </rPh>
    <phoneticPr fontId="0"/>
  </si>
  <si>
    <t>クレジット</t>
  </si>
  <si>
    <r>
      <rPr>
        <sz val="11"/>
        <color rgb="FF000000"/>
        <rFont val="ＭＳ Ｐゴシック"/>
        <family val="3"/>
      </rPr>
      <t>売掛</t>
    </r>
    <rPh sb="0" eb="2">
      <t>ウリカケ</t>
    </rPh>
    <phoneticPr fontId="0"/>
  </si>
  <si>
    <r>
      <rPr>
        <sz val="11"/>
        <color rgb="FF000000"/>
        <rFont val="ＭＳ Ｐゴシック"/>
        <family val="3"/>
      </rPr>
      <t>値引</t>
    </r>
    <rPh sb="0" eb="2">
      <t>ネビ</t>
    </rPh>
    <phoneticPr fontId="0"/>
  </si>
  <si>
    <r>
      <rPr>
        <sz val="11"/>
        <color rgb="FF000000"/>
        <rFont val="ＭＳ Ｐゴシック"/>
        <family val="3"/>
      </rPr>
      <t>精算区分1</t>
    </r>
    <rPh sb="0" eb="2">
      <t>セイサン</t>
    </rPh>
    <rPh sb="2" eb="4">
      <t>クブン</t>
    </rPh>
    <phoneticPr fontId="0"/>
  </si>
  <si>
    <t>Paypay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</si>
  <si>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</si>
  <si>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r>
      <rPr>
        <sz val="11"/>
        <color rgb="FF000000"/>
        <rFont val="ＭＳ Ｐゴシック"/>
        <family val="3"/>
      </rPr>
      <t>精算区分2</t>
    </r>
    <rPh sb="0" eb="2">
      <t>セイサン</t>
    </rPh>
    <rPh sb="2" eb="4">
      <t>クブン</t>
    </rPh>
    <phoneticPr fontId="0"/>
  </si>
  <si>
    <t>TLCPAY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</si>
  <si>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</si>
  <si>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r>
      <rPr>
        <sz val="11"/>
        <color rgb="FF000000"/>
        <rFont val="ＭＳ Ｐゴシック"/>
        <family val="3"/>
      </rPr>
      <t>精算区分3</t>
    </r>
    <rPh sb="0" eb="2">
      <t>セイサン</t>
    </rPh>
    <rPh sb="2" eb="4">
      <t>クブン</t>
    </rPh>
    <phoneticPr fontId="0"/>
  </si>
  <si>
    <t>食べトク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</si>
  <si>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</si>
  <si>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t>ポイント</t>
  </si>
  <si>
    <r>
      <rPr>
        <sz val="11"/>
        <color rgb="FF000000"/>
        <rFont val="ＭＳ Ｐゴシック"/>
        <family val="3"/>
      </rPr>
      <t>余剰金日計</t>
    </r>
    <rPh sb="0" eb="3">
      <t>ヨジョウキン</t>
    </rPh>
    <rPh sb="3" eb="5">
      <t>ニッケイ</t>
    </rPh>
    <phoneticPr fontId="0"/>
  </si>
  <si>
    <r>
      <rPr>
        <sz val="11"/>
        <color rgb="FF000000"/>
        <rFont val="ＭＳ Ｐゴシック"/>
        <family val="3"/>
      </rPr>
      <t>余剰金月計</t>
    </r>
    <rPh sb="0" eb="3">
      <t>ヨジョウキン</t>
    </rPh>
    <rPh sb="3" eb="5">
      <t>ゲッケイ</t>
    </rPh>
    <phoneticPr fontId="0"/>
  </si>
  <si>
    <r>
      <rPr>
        <sz val="11"/>
        <color rgb="FF000000"/>
        <rFont val="ＭＳ Ｐゴシック"/>
        <family val="3"/>
      </rPr>
      <t>金券</t>
    </r>
    <rPh sb="0" eb="2">
      <t>キンケン</t>
    </rPh>
    <phoneticPr fontId="0"/>
  </si>
  <si>
    <r>
      <rPr>
        <sz val="11"/>
        <color rgb="FF000000"/>
        <rFont val="ＭＳ Ｐゴシック"/>
        <family val="3"/>
      </rPr>
      <t>精算済金額①</t>
    </r>
    <rPh sb="0" eb="2">
      <t>セイサン</t>
    </rPh>
    <rPh sb="2" eb="3">
      <t>ズ</t>
    </rPh>
    <rPh sb="3" eb="5">
      <t>キンガク</t>
    </rPh>
    <phoneticPr fontId="0"/>
  </si>
  <si>
    <r>
      <rPr>
        <sz val="11"/>
        <color rgb="FF000000"/>
        <rFont val="ＭＳ Ｐゴシック"/>
        <family val="3"/>
      </rPr>
      <t>前日以前未精算本日精算額②</t>
    </r>
    <rPh sb="0" eb="2">
      <t>ゼンジツ</t>
    </rPh>
    <rPh sb="2" eb="4">
      <t>イゼン</t>
    </rPh>
    <rPh sb="4" eb="5">
      <t>ミ</t>
    </rPh>
    <rPh sb="5" eb="7">
      <t>セイサン</t>
    </rPh>
    <rPh sb="7" eb="9">
      <t>ホンジツ</t>
    </rPh>
    <rPh sb="9" eb="12">
      <t>セイサンガク</t>
    </rPh>
    <phoneticPr fontId="0"/>
  </si>
  <si>
    <r>
      <rPr>
        <sz val="11"/>
        <color rgb="FF000000"/>
        <rFont val="ＭＳ Ｐゴシック"/>
        <family val="3"/>
      </rPr>
      <t>本日未精算売上額③</t>
    </r>
    <rPh sb="0" eb="2">
      <t>ホンジツ</t>
    </rPh>
    <rPh sb="2" eb="3">
      <t>ミ</t>
    </rPh>
    <rPh sb="5" eb="7">
      <t>ウリアゲ</t>
    </rPh>
    <rPh sb="7" eb="8">
      <t>ガク</t>
    </rPh>
    <phoneticPr fontId="0"/>
  </si>
  <si>
    <r>
      <rPr>
        <sz val="11"/>
        <color rgb="FF000000"/>
        <rFont val="ＭＳ Ｐゴシック"/>
        <family val="3"/>
      </rPr>
      <t>＜軽減税率＞</t>
    </r>
    <phoneticPr fontId="0"/>
  </si>
  <si>
    <r>
      <rPr>
        <sz val="11"/>
        <color rgb="FF000000"/>
        <rFont val="ＭＳ Ｐゴシック"/>
        <family val="3"/>
      </rPr>
      <t>標準税率対象</t>
    </r>
    <phoneticPr fontId="0"/>
  </si>
  <si>
    <r>
      <rPr>
        <sz val="11"/>
        <color rgb="FF000000"/>
        <rFont val="ＭＳ Ｐゴシック"/>
        <family val="3"/>
      </rPr>
      <t>標準税率消費税</t>
    </r>
    <rPh sb="2" eb="4">
      <t>ゼイリツ</t>
    </rPh>
    <phoneticPr fontId="0"/>
  </si>
  <si>
    <r>
      <rPr>
        <sz val="11"/>
        <color rgb="FF000000"/>
        <rFont val="ＭＳ Ｐゴシック"/>
        <family val="3"/>
      </rPr>
      <t>軽減税率対象</t>
    </r>
    <rPh sb="0" eb="2">
      <t>ケイゲン</t>
    </rPh>
    <rPh sb="2" eb="4">
      <t>ゼイリツ</t>
    </rPh>
    <rPh sb="4" eb="6">
      <t>タイショウ</t>
    </rPh>
    <phoneticPr fontId="0"/>
  </si>
  <si>
    <r>
      <rPr>
        <sz val="11"/>
        <color rgb="FF000000"/>
        <rFont val="ＭＳ Ｐゴシック"/>
        <family val="3"/>
      </rPr>
      <t>軽減税率消費税</t>
    </r>
    <rPh sb="0" eb="2">
      <t>ケイゲン</t>
    </rPh>
    <rPh sb="2" eb="4">
      <t>ゼイリツ</t>
    </rPh>
    <rPh sb="4" eb="6">
      <t>ショウヒ</t>
    </rPh>
    <rPh sb="6" eb="7">
      <t>ゼイ</t>
    </rPh>
    <phoneticPr fontId="0"/>
  </si>
  <si>
    <r>
      <rPr>
        <sz val="11"/>
        <color rgb="FF000000"/>
        <rFont val="ＭＳ Ｐゴシック"/>
        <family val="3"/>
      </rPr>
      <t>※現状は軽減税率は1件まで、くあ蔵システム.iniのインボイス機能キーを1以上にすれば将来的に拡張可能。</t>
    </r>
    <rPh sb="1" eb="3">
      <t>ゲンジョウ</t>
    </rPh>
    <rPh sb="4" eb="6">
      <t>ケイゲン</t>
    </rPh>
    <rPh sb="6" eb="8">
      <t>ゼイリツ</t>
    </rPh>
    <rPh sb="10" eb="11">
      <t>ケン</t>
    </rPh>
    <rPh sb="16" eb="17">
      <t>ゾウ</t>
    </rPh>
    <rPh sb="31" eb="33">
      <t>キノウ</t>
    </rPh>
    <rPh sb="37" eb="39">
      <t>イジョウ</t>
    </rPh>
    <rPh sb="43" eb="45">
      <t>ショウライ</t>
    </rPh>
    <rPh sb="45" eb="46">
      <t>テキ</t>
    </rPh>
    <rPh sb="47" eb="49">
      <t>カクチョウ</t>
    </rPh>
    <rPh sb="49" eb="51">
      <t>カノウ</t>
    </rPh>
    <phoneticPr fontId="0"/>
  </si>
  <si>
    <r>
      <rPr>
        <sz val="11"/>
        <color rgb="FF000000"/>
        <rFont val="ＭＳ Ｐゴシック"/>
        <family val="3"/>
      </rPr>
      <t>消費税④</t>
    </r>
    <phoneticPr fontId="0"/>
  </si>
  <si>
    <t>消費税(内)④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</si>
  <si>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</si>
  <si>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t>10%対象</t>
  </si>
  <si>
    <t>10%内消費税④</t>
  </si>
  <si>
    <t>8%対象</t>
  </si>
  <si>
    <t>8%内消費税④</t>
  </si>
  <si>
    <r>
      <rPr>
        <sz val="11"/>
        <color rgb="FF000000"/>
        <rFont val="ＭＳ Ｐゴシック"/>
        <family val="3"/>
      </rPr>
      <t>入湯税⑤</t>
    </r>
    <phoneticPr fontId="0"/>
  </si>
  <si>
    <t>入湯税(外)⑤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</si>
  <si>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</si>
  <si>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r>
      <rPr>
        <sz val="11"/>
        <color rgb="FF000000"/>
        <rFont val="ＭＳ Ｐゴシック"/>
        <family val="3"/>
      </rPr>
      <t>宿泊税⑥</t>
    </r>
    <phoneticPr fontId="0"/>
  </si>
  <si>
    <t>宿泊税(外)⑥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</si>
  <si>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</si>
  <si>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r>
      <rPr>
        <sz val="11"/>
        <color rgb="FF000000"/>
        <rFont val="ＭＳ Ｐゴシック"/>
        <family val="3"/>
      </rPr>
      <t>売上合計①-②+③－⑤－⑥※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</si>
  <si>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Ｐゴシック"/>
        <family val="3"/>
      </rPr>
      <t>精算済金額税抜①－④－⑤－⑥</t>
    </r>
    <rPh sb="0" eb="2">
      <t>セイサン</t>
    </rPh>
    <rPh sb="2" eb="3">
      <t>ズ</t>
    </rPh>
    <rPh sb="3" eb="5">
      <t>キンガク</t>
    </rPh>
    <rPh sb="5" eb="6">
      <t>ゼイ</t>
    </rPh>
    <rPh sb="6" eb="7">
      <t>ヌ</t>
    </rPh>
    <phoneticPr fontId="0"/>
  </si>
  <si>
    <r>
      <rPr>
        <sz val="11"/>
        <color rgb="FF000000"/>
        <rFont val="ＭＳ Ｐゴシック"/>
        <family val="3"/>
      </rPr>
      <t>入金</t>
    </r>
    <rPh sb="0" eb="2">
      <t>ニュウキン</t>
    </rPh>
    <phoneticPr fontId="0"/>
  </si>
  <si>
    <r>
      <rPr>
        <sz val="11"/>
        <color rgb="FF000000"/>
        <rFont val="ＭＳ Ｐゴシック"/>
        <family val="3"/>
      </rPr>
      <t>出金</t>
    </r>
    <rPh sb="0" eb="2">
      <t>シュッキン</t>
    </rPh>
    <phoneticPr fontId="0"/>
  </si>
  <si>
    <r>
      <rPr>
        <sz val="11"/>
        <color rgb="FF000000"/>
        <rFont val="ＭＳ Ｐゴシック"/>
        <family val="3"/>
      </rPr>
      <t>立替金入金</t>
    </r>
    <rPh sb="0" eb="2">
      <t>タテカエ</t>
    </rPh>
    <rPh sb="2" eb="3">
      <t>キン</t>
    </rPh>
    <rPh sb="3" eb="5">
      <t>ニュウキン</t>
    </rPh>
    <phoneticPr fontId="0"/>
  </si>
  <si>
    <r>
      <rPr>
        <sz val="11"/>
        <color rgb="FF000000"/>
        <rFont val="ＭＳ Ｐゴシック"/>
        <family val="3"/>
      </rPr>
      <t>立替金出金</t>
    </r>
    <rPh sb="0" eb="2">
      <t>タテカエ</t>
    </rPh>
    <rPh sb="2" eb="3">
      <t>キン</t>
    </rPh>
    <rPh sb="3" eb="5">
      <t>シュッキン</t>
    </rPh>
    <phoneticPr fontId="0"/>
  </si>
  <si>
    <r>
      <rPr>
        <sz val="11"/>
        <color rgb="FF000000"/>
        <rFont val="ＭＳ Ｐゴシック"/>
        <family val="3"/>
      </rPr>
      <t>立替金残額</t>
    </r>
    <rPh sb="0" eb="2">
      <t>タテカエ</t>
    </rPh>
    <rPh sb="2" eb="3">
      <t>キン</t>
    </rPh>
    <rPh sb="3" eb="5">
      <t>ザンガク</t>
    </rPh>
    <phoneticPr fontId="0"/>
  </si>
  <si>
    <r>
      <rPr>
        <sz val="11"/>
        <color rgb="FF000000"/>
        <rFont val="ＭＳ Ｐゴシック"/>
        <family val="3"/>
      </rPr>
      <t>前受現金入金</t>
    </r>
    <rPh sb="0" eb="2">
      <t>マエウ</t>
    </rPh>
    <rPh sb="2" eb="4">
      <t>ゲンキン</t>
    </rPh>
    <rPh sb="4" eb="6">
      <t>ニュウキン</t>
    </rPh>
    <phoneticPr fontId="0"/>
  </si>
  <si>
    <r>
      <rPr>
        <sz val="11"/>
        <color rgb="FF000000"/>
        <rFont val="ＭＳ Ｐゴシック"/>
        <family val="3"/>
      </rPr>
      <t>前受現金出金</t>
    </r>
    <rPh sb="0" eb="2">
      <t>マエウ</t>
    </rPh>
    <rPh sb="2" eb="4">
      <t>ゲンキン</t>
    </rPh>
    <rPh sb="4" eb="6">
      <t>シュッキン</t>
    </rPh>
    <phoneticPr fontId="0"/>
  </si>
  <si>
    <r>
      <rPr>
        <sz val="11"/>
        <color rgb="FF000000"/>
        <rFont val="ＭＳ Ｐゴシック"/>
        <family val="3"/>
      </rPr>
      <t>前受現金残額</t>
    </r>
    <rPh sb="0" eb="2">
      <t>マエウ</t>
    </rPh>
    <rPh sb="2" eb="4">
      <t>ゲンキン</t>
    </rPh>
    <rPh sb="4" eb="6">
      <t>ザンガク</t>
    </rPh>
    <phoneticPr fontId="0"/>
  </si>
  <si>
    <r>
      <rPr>
        <sz val="11"/>
        <color rgb="FF000000"/>
        <rFont val="ＭＳ Ｐゴシック"/>
        <family val="3"/>
      </rPr>
      <t>前受金券入金</t>
    </r>
    <rPh sb="0" eb="2">
      <t>マエウ</t>
    </rPh>
    <rPh sb="2" eb="4">
      <t>キンケン</t>
    </rPh>
    <rPh sb="4" eb="6">
      <t>ニュウキン</t>
    </rPh>
    <phoneticPr fontId="0"/>
  </si>
  <si>
    <r>
      <rPr>
        <sz val="11"/>
        <color rgb="FF000000"/>
        <rFont val="ＭＳ Ｐゴシック"/>
        <family val="3"/>
      </rPr>
      <t>前受金券出金</t>
    </r>
    <rPh sb="0" eb="2">
      <t>マエウ</t>
    </rPh>
    <rPh sb="2" eb="4">
      <t>キンケン</t>
    </rPh>
    <rPh sb="4" eb="6">
      <t>シュッキン</t>
    </rPh>
    <phoneticPr fontId="0"/>
  </si>
  <si>
    <r>
      <rPr>
        <sz val="11"/>
        <color rgb="FF000000"/>
        <rFont val="ＭＳ Ｐゴシック"/>
        <family val="3"/>
      </rPr>
      <t>前受金券残額</t>
    </r>
    <rPh sb="0" eb="2">
      <t>マエウ</t>
    </rPh>
    <rPh sb="2" eb="4">
      <t>キンケン</t>
    </rPh>
    <rPh sb="4" eb="6">
      <t>ザンガク</t>
    </rPh>
    <phoneticPr fontId="0"/>
  </si>
  <si>
    <t>プラスポイント</t>
  </si>
  <si>
    <t>マイナスポイント</t>
  </si>
  <si>
    <r>
      <rPr>
        <sz val="11"/>
        <color rgb="FF000000"/>
        <rFont val="ＭＳ Ｐゴシック"/>
        <family val="3"/>
      </rPr>
      <t>有効ポイント</t>
    </r>
    <rPh sb="0" eb="2">
      <t>ユウコウ</t>
    </rPh>
    <phoneticPr fontId="0"/>
  </si>
  <si>
    <t>-</t>
  </si>
  <si>
    <r>
      <rPr>
        <sz val="11"/>
        <color rgb="FF000000"/>
        <rFont val="ＭＳ Ｐゴシック"/>
        <family val="3"/>
      </rPr>
      <t>※出力時点の有効ポイント</t>
    </r>
    <phoneticPr fontId="0"/>
  </si>
  <si>
    <r>
      <rPr>
        <b/>
        <sz val="11"/>
        <color rgb="FF000000"/>
        <rFont val="ＭＳ Ｐゴシック"/>
        <family val="3"/>
      </rPr>
      <t>＜特定商品カウント＞</t>
    </r>
    <rPh sb="1" eb="3">
      <t>トクテイ</t>
    </rPh>
    <rPh sb="3" eb="5">
      <t>ショウヒン</t>
    </rPh>
    <phoneticPr fontId="0"/>
  </si>
  <si>
    <r>
      <rPr>
        <sz val="11"/>
        <color rgb="FF000000"/>
        <rFont val="ＭＳ Ｐゴシック"/>
        <family val="3"/>
      </rPr>
      <t>表示名称</t>
    </r>
    <rPh sb="0" eb="2">
      <t>ヒョウジ</t>
    </rPh>
    <rPh sb="2" eb="4">
      <t>メイショウ</t>
    </rPh>
    <phoneticPr fontId="0"/>
  </si>
  <si>
    <r>
      <rPr>
        <sz val="11"/>
        <color rgb="FF000000"/>
        <rFont val="ＭＳ Ｐゴシック"/>
        <family val="3"/>
      </rPr>
      <t>商品コード</t>
    </r>
    <rPh sb="0" eb="2">
      <t>ショウヒン</t>
    </rPh>
    <phoneticPr fontId="0"/>
  </si>
  <si>
    <r>
      <rPr>
        <sz val="11"/>
        <color rgb="FF000000"/>
        <rFont val="ＭＳ Ｐゴシック"/>
        <family val="3"/>
      </rPr>
      <t>数量</t>
    </r>
    <rPh sb="0" eb="2">
      <t>スウリョウ</t>
    </rPh>
    <phoneticPr fontId="0"/>
  </si>
  <si>
    <r>
      <rPr>
        <sz val="11"/>
        <color rgb="FF000000"/>
        <rFont val="ＭＳ Ｐゴシック"/>
        <family val="3"/>
      </rPr>
      <t>金額</t>
    </r>
    <rPh sb="0" eb="2">
      <t>キンガク</t>
    </rPh>
    <phoneticPr fontId="0"/>
  </si>
  <si>
    <r>
      <rPr>
        <sz val="11"/>
        <color rgb="FF000000"/>
        <rFont val="ＭＳ Ｐゴシック"/>
        <family val="3"/>
      </rPr>
      <t>数量</t>
    </r>
    <rPh sb="0" eb="2">
      <t>スウリョウ</t>
    </rPh>
    <phoneticPr fontId="0"/>
  </si>
  <si>
    <r>
      <rPr>
        <sz val="11"/>
        <color rgb="FF000000"/>
        <rFont val="ＭＳ Ｐゴシック"/>
        <family val="3"/>
      </rPr>
      <t>金額</t>
    </r>
    <rPh sb="0" eb="2">
      <t>キンガク</t>
    </rPh>
    <phoneticPr fontId="0"/>
  </si>
  <si>
    <t>大人フリータイム</t>
  </si>
  <si>
    <t>3ヶ月入館証</t>
  </si>
  <si>
    <t>その他入館</t>
  </si>
  <si>
    <t>５時間大人</t>
  </si>
  <si>
    <t>本館シングル</t>
  </si>
  <si>
    <t>★新館シングル</t>
  </si>
  <si>
    <t>新館ツイン</t>
  </si>
  <si>
    <t>新館ツイン大人</t>
  </si>
  <si>
    <t>ファミリールーム大人</t>
  </si>
  <si>
    <t>ファミリールーム</t>
  </si>
  <si>
    <t>カジュアルシングル</t>
  </si>
  <si>
    <t>カジュアルダブル</t>
  </si>
  <si>
    <t>カジュアルＷ大人</t>
  </si>
  <si>
    <t>館内着</t>
  </si>
  <si>
    <t>タオル</t>
  </si>
  <si>
    <t>マスク１枚</t>
  </si>
  <si>
    <t>○宴会会席フリー</t>
  </si>
  <si>
    <t>○飲み放題フリー</t>
  </si>
  <si>
    <t>ライター</t>
  </si>
  <si>
    <t>部   門</t>
  </si>
  <si>
    <r>
      <rPr>
        <sz val="10"/>
        <color theme="0"/>
        <rFont val="ＭＳ 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</si>
  <si>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0"/>
        <color theme="0"/>
        <rFont val="ＭＳ 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</si>
  <si>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9"/>
        <color rgb="FF000000"/>
        <rFont val="ＭＳ ゴシック"/>
        <family val="3"/>
      </rPr>
      <t>前 年</t>
    </r>
    <rPh sb="0" eb="3">
      <t>ゼンネン</t>
    </rPh>
    <phoneticPr fontId="0"/>
  </si>
  <si>
    <r>
      <rPr>
        <sz val="11"/>
        <color rgb="FF000000"/>
        <rFont val="ＭＳ ゴシック"/>
        <family val="3"/>
      </rPr>
      <t>＜入館・退館・在館者数状況＞</t>
    </r>
    <rPh sb="1" eb="2">
      <t>ニュウカン</t>
    </rPh>
    <rPh sb="2" eb="3">
      <t>カン</t>
    </rPh>
    <rPh sb="4" eb="5">
      <t>タイカン</t>
    </rPh>
    <rPh sb="5" eb="6">
      <t>カン</t>
    </rPh>
    <rPh sb="7" eb="8">
      <t>ザイカン</t>
    </rPh>
    <rPh sb="8" eb="9">
      <t>カン</t>
    </rPh>
    <rPh sb="9" eb="10">
      <t>シャ</t>
    </rPh>
    <rPh sb="10" eb="11">
      <t>スウ</t>
    </rPh>
    <rPh sb="11" eb="13">
      <t>ジョウキョウ</t>
    </rPh>
    <phoneticPr fontId="0"/>
  </si>
  <si>
    <r>
      <rPr>
        <sz val="8"/>
        <color rgb="FF000000"/>
        <rFont val="ＭＳ ゴシック"/>
        <family val="3"/>
      </rPr>
      <t>同月比</t>
    </r>
    <rPh sb="0" eb="1">
      <t>ドウ</t>
    </rPh>
    <rPh sb="1" eb="2">
      <t>ツキ</t>
    </rPh>
    <rPh sb="2" eb="3">
      <t>ヒ</t>
    </rPh>
    <phoneticPr fontId="0"/>
  </si>
  <si>
    <r>
      <rPr>
        <sz val="10"/>
        <color theme="0"/>
        <rFont val="ＭＳ 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</si>
  <si>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</si>
  <si>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</si>
  <si>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t>合計</t>
  </si>
  <si>
    <r>
      <rPr>
        <sz val="10"/>
        <color theme="0"/>
        <rFont val="ＭＳ ゴシック"/>
        <family val="3"/>
      </rPr>
      <t>継続</t>
    </r>
    <rPh sb="0" eb="2">
      <t>ケイゾク</t>
    </rPh>
    <phoneticPr fontId="0"/>
  </si>
  <si>
    <r>
      <rPr>
        <sz val="10"/>
        <color theme="0"/>
        <rFont val="ＭＳ 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</si>
  <si>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</si>
  <si>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6"/>
        <color rgb="FF000000"/>
        <rFont val="ＭＳ Ｐゴシック"/>
        <family val="3"/>
      </rPr>
      <t>（前日からの</t>
    </r>
    <rPh sb="1" eb="2">
      <t>マエ</t>
    </rPh>
    <rPh sb="2" eb="3">
      <t>アス</t>
    </rPh>
    <phoneticPr fontId="0"/>
  </si>
  <si>
    <r>
      <rPr>
        <sz val="10"/>
        <color rgb="FF000000"/>
        <rFont val="ＭＳ 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</si>
  <si>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r>
      <rPr>
        <sz val="6"/>
        <color rgb="FF000000"/>
        <rFont val="ＭＳ ゴシック"/>
        <family val="3"/>
      </rPr>
      <t>継続者数）</t>
    </r>
    <rPh sb="0" eb="2">
      <t>ケイゾク</t>
    </rPh>
    <rPh sb="2" eb="3">
      <t>シャ</t>
    </rPh>
    <rPh sb="3" eb="4">
      <t>スウ</t>
    </rPh>
    <phoneticPr fontId="0"/>
  </si>
  <si>
    <r>
      <rPr>
        <sz val="10"/>
        <color theme="0"/>
        <rFont val="ＭＳ ゴシック"/>
        <family val="3"/>
      </rPr>
      <t>入館料明細</t>
    </r>
    <rPh sb="0" eb="2">
      <t>ニュウカン</t>
    </rPh>
    <phoneticPr fontId="0"/>
  </si>
  <si>
    <r>
      <rPr>
        <sz val="9"/>
        <color rgb="FF000000"/>
        <rFont val="ＭＳ ゴシック"/>
        <family val="3"/>
      </rPr>
      <t>滞在時間</t>
    </r>
    <rPh sb="0" eb="2">
      <t>タイザイ</t>
    </rPh>
    <rPh sb="2" eb="4">
      <t>ジカン</t>
    </rPh>
    <phoneticPr fontId="0"/>
  </si>
  <si>
    <r>
      <rPr>
        <sz val="9"/>
        <color theme="0"/>
        <rFont val="ＭＳ ゴシック"/>
        <family val="3"/>
      </rPr>
      <t>合        計</t>
    </r>
    <rPh sb="0" eb="10">
      <t>ゴウケイ</t>
    </rPh>
    <phoneticPr fontId="0"/>
  </si>
  <si>
    <r>
      <rPr>
        <sz val="11"/>
        <color rgb="FF000000"/>
        <rFont val="ＭＳ ゴシック"/>
        <family val="3"/>
      </rPr>
      <t>現金精算</t>
    </r>
    <rPh sb="0" eb="2">
      <t>ゲンキン</t>
    </rPh>
    <rPh sb="2" eb="4">
      <t>セイサン</t>
    </rPh>
    <phoneticPr fontId="0"/>
  </si>
  <si>
    <r>
      <rPr>
        <sz val="11"/>
        <color rgb="FF000000"/>
        <rFont val="ＭＳ ゴシック"/>
        <family val="3"/>
      </rPr>
      <t>入金</t>
    </r>
    <rPh sb="0" eb="2">
      <t>ニュウキン</t>
    </rPh>
    <phoneticPr fontId="0"/>
  </si>
  <si>
    <r>
      <rPr>
        <sz val="11"/>
        <color rgb="FF000000"/>
        <rFont val="ＭＳ ゴシック"/>
        <family val="3"/>
      </rPr>
      <t>クレジット</t>
    </r>
    <phoneticPr fontId="0"/>
  </si>
  <si>
    <r>
      <rPr>
        <sz val="11"/>
        <color rgb="FF000000"/>
        <rFont val="ＭＳ ゴシック"/>
        <family val="3"/>
      </rPr>
      <t>出金</t>
    </r>
    <rPh sb="0" eb="2">
      <t>シュッキン</t>
    </rPh>
    <phoneticPr fontId="0"/>
  </si>
  <si>
    <r>
      <rPr>
        <sz val="11"/>
        <color rgb="FF000000"/>
        <rFont val="ＭＳ ゴシック"/>
        <family val="3"/>
      </rPr>
      <t>売掛</t>
    </r>
    <rPh sb="0" eb="2">
      <t>ウリカケ</t>
    </rPh>
    <phoneticPr fontId="0"/>
  </si>
  <si>
    <r>
      <rPr>
        <sz val="11"/>
        <color rgb="FF000000"/>
        <rFont val="ＭＳ ゴシック"/>
        <family val="3"/>
      </rPr>
      <t>立替金入金</t>
    </r>
    <rPh sb="0" eb="2">
      <t>タテカエ</t>
    </rPh>
    <rPh sb="2" eb="3">
      <t>キン</t>
    </rPh>
    <rPh sb="3" eb="5">
      <t>ニュウキン</t>
    </rPh>
    <phoneticPr fontId="0"/>
  </si>
  <si>
    <r>
      <rPr>
        <sz val="11"/>
        <color rgb="FF000000"/>
        <rFont val="ＭＳ ゴシック"/>
        <family val="3"/>
      </rPr>
      <t>値引</t>
    </r>
    <rPh sb="0" eb="2">
      <t>ネビ</t>
    </rPh>
    <phoneticPr fontId="0"/>
  </si>
  <si>
    <r>
      <rPr>
        <sz val="11"/>
        <color rgb="FF000000"/>
        <rFont val="ＭＳ ゴシック"/>
        <family val="3"/>
      </rPr>
      <t>立替金出金</t>
    </r>
    <rPh sb="0" eb="2">
      <t>タテカエ</t>
    </rPh>
    <rPh sb="2" eb="3">
      <t>キン</t>
    </rPh>
    <rPh sb="3" eb="5">
      <t>シュッキン</t>
    </rPh>
    <phoneticPr fontId="0"/>
  </si>
  <si>
    <r>
      <rPr>
        <sz val="11"/>
        <color rgb="FF000000"/>
        <rFont val="ＭＳ ゴシック"/>
        <family val="3"/>
      </rPr>
      <t>立替金残額</t>
    </r>
    <rPh sb="0" eb="2">
      <t>タテカエ</t>
    </rPh>
    <rPh sb="2" eb="3">
      <t>キン</t>
    </rPh>
    <rPh sb="3" eb="5">
      <t>ザンガク</t>
    </rPh>
    <phoneticPr fontId="0"/>
  </si>
  <si>
    <r>
      <rPr>
        <sz val="11"/>
        <color rgb="FF000000"/>
        <rFont val="ＭＳ ゴシック"/>
        <family val="3"/>
      </rPr>
      <t>前受現金入金</t>
    </r>
    <rPh sb="0" eb="2">
      <t>マエウ</t>
    </rPh>
    <rPh sb="2" eb="4">
      <t>ゲンキン</t>
    </rPh>
    <rPh sb="4" eb="6">
      <t>ニュウキン</t>
    </rPh>
    <phoneticPr fontId="0"/>
  </si>
  <si>
    <r>
      <rPr>
        <sz val="11"/>
        <color rgb="FF000000"/>
        <rFont val="ＭＳ ゴシック"/>
        <family val="3"/>
      </rPr>
      <t>前受現金出金</t>
    </r>
    <rPh sb="0" eb="2">
      <t>マエウ</t>
    </rPh>
    <rPh sb="2" eb="4">
      <t>ゲンキン</t>
    </rPh>
    <rPh sb="4" eb="6">
      <t>シュッキン</t>
    </rPh>
    <phoneticPr fontId="0"/>
  </si>
  <si>
    <r>
      <rPr>
        <sz val="11"/>
        <color rgb="FF000000"/>
        <rFont val="ＭＳ ゴシック"/>
        <family val="3"/>
      </rPr>
      <t>ポイント</t>
    </r>
    <phoneticPr fontId="0"/>
  </si>
  <si>
    <r>
      <rPr>
        <sz val="11"/>
        <color rgb="FF000000"/>
        <rFont val="ＭＳ ゴシック"/>
        <family val="3"/>
      </rPr>
      <t>前受現金残額</t>
    </r>
    <rPh sb="0" eb="2">
      <t>マエウ</t>
    </rPh>
    <rPh sb="2" eb="4">
      <t>ゲンキン</t>
    </rPh>
    <rPh sb="4" eb="6">
      <t>ザンガク</t>
    </rPh>
    <phoneticPr fontId="0"/>
  </si>
  <si>
    <r>
      <rPr>
        <sz val="11"/>
        <color rgb="FF000000"/>
        <rFont val="ＭＳ ゴシック"/>
        <family val="3"/>
      </rPr>
      <t>金券</t>
    </r>
    <rPh sb="0" eb="2">
      <t>キンケン</t>
    </rPh>
    <phoneticPr fontId="0"/>
  </si>
  <si>
    <r>
      <rPr>
        <sz val="11"/>
        <color rgb="FF000000"/>
        <rFont val="ＭＳ ゴシック"/>
        <family val="3"/>
      </rPr>
      <t>前受金券入金</t>
    </r>
    <rPh sb="0" eb="2">
      <t>マエウ</t>
    </rPh>
    <rPh sb="2" eb="4">
      <t>キンケン</t>
    </rPh>
    <rPh sb="4" eb="6">
      <t>ニュウキン</t>
    </rPh>
    <phoneticPr fontId="0"/>
  </si>
  <si>
    <r>
      <rPr>
        <sz val="11"/>
        <color rgb="FF000000"/>
        <rFont val="ＭＳ ゴシック"/>
        <family val="3"/>
      </rPr>
      <t>金券余剰金</t>
    </r>
    <phoneticPr fontId="0"/>
  </si>
  <si>
    <r>
      <rPr>
        <sz val="11"/>
        <color rgb="FF000000"/>
        <rFont val="ＭＳ ゴシック"/>
        <family val="3"/>
      </rPr>
      <t>前受金券出金</t>
    </r>
    <rPh sb="0" eb="2">
      <t>マエウ</t>
    </rPh>
    <rPh sb="2" eb="4">
      <t>キンケン</t>
    </rPh>
    <rPh sb="4" eb="6">
      <t>シュッキン</t>
    </rPh>
    <phoneticPr fontId="0"/>
  </si>
  <si>
    <r>
      <rPr>
        <sz val="11"/>
        <color rgb="FF000000"/>
        <rFont val="ＭＳ ゴシック"/>
        <family val="3"/>
      </rPr>
      <t>精算済金額①</t>
    </r>
    <rPh sb="0" eb="2">
      <t>セイサン</t>
    </rPh>
    <rPh sb="2" eb="3">
      <t>ズ</t>
    </rPh>
    <rPh sb="3" eb="5">
      <t>キンガク</t>
    </rPh>
    <phoneticPr fontId="0"/>
  </si>
  <si>
    <r>
      <rPr>
        <sz val="11"/>
        <color rgb="FF000000"/>
        <rFont val="ＭＳ ゴシック"/>
        <family val="3"/>
      </rPr>
      <t>前受金券残額</t>
    </r>
    <rPh sb="0" eb="2">
      <t>マエウ</t>
    </rPh>
    <rPh sb="2" eb="4">
      <t>キンケン</t>
    </rPh>
    <rPh sb="4" eb="6">
      <t>ザンガク</t>
    </rPh>
    <phoneticPr fontId="0"/>
  </si>
  <si>
    <r>
      <rPr>
        <sz val="11"/>
        <color rgb="FF000000"/>
        <rFont val="ＭＳ ゴシック"/>
        <family val="3"/>
      </rPr>
      <t>前日以前未精算本日精算額②</t>
    </r>
    <rPh sb="0" eb="2">
      <t>ゼンジツ</t>
    </rPh>
    <rPh sb="2" eb="4">
      <t>イゼン</t>
    </rPh>
    <rPh sb="4" eb="5">
      <t>ミ</t>
    </rPh>
    <rPh sb="5" eb="7">
      <t>セイサン</t>
    </rPh>
    <rPh sb="7" eb="9">
      <t>ホンジツ</t>
    </rPh>
    <rPh sb="9" eb="12">
      <t>セイサンガク</t>
    </rPh>
    <phoneticPr fontId="0"/>
  </si>
  <si>
    <r>
      <rPr>
        <sz val="11"/>
        <color rgb="FF000000"/>
        <rFont val="ＭＳ ゴシック"/>
        <family val="3"/>
      </rPr>
      <t>プラスポイント</t>
    </r>
    <phoneticPr fontId="0"/>
  </si>
  <si>
    <r>
      <rPr>
        <sz val="11"/>
        <color rgb="FF000000"/>
        <rFont val="ＭＳ ゴシック"/>
        <family val="3"/>
      </rPr>
      <t>本日未精算売上額③</t>
    </r>
    <rPh sb="0" eb="2">
      <t>ホンジツ</t>
    </rPh>
    <rPh sb="2" eb="3">
      <t>ミ</t>
    </rPh>
    <rPh sb="5" eb="7">
      <t>ウリアゲ</t>
    </rPh>
    <rPh sb="7" eb="8">
      <t>ガク</t>
    </rPh>
    <phoneticPr fontId="0"/>
  </si>
  <si>
    <r>
      <rPr>
        <sz val="11"/>
        <color rgb="FF000000"/>
        <rFont val="ＭＳ ゴシック"/>
        <family val="3"/>
      </rPr>
      <t>マイナスポイント</t>
    </r>
    <phoneticPr fontId="0"/>
  </si>
  <si>
    <r>
      <rPr>
        <sz val="11"/>
        <color indexed="8"/>
        <rFont val="ＭＳ ゴシック"/>
        <family val="3"/>
      </rPr>
      <t>有効ポイント</t>
    </r>
    <rPh sb="0" eb="2">
      <t>ユウコウ</t>
    </rPh>
    <phoneticPr fontId="0"/>
  </si>
  <si>
    <r>
      <rPr>
        <sz val="9"/>
        <color rgb="FF000000"/>
        <rFont val="ＭＳ ゴシック"/>
        <family val="3"/>
      </rPr>
      <t>その他（未手続）</t>
    </r>
    <rPh sb="0" eb="3">
      <t>ソノタ</t>
    </rPh>
    <rPh sb="4" eb="5">
      <t>ミ</t>
    </rPh>
    <rPh sb="5" eb="6">
      <t>テ</t>
    </rPh>
    <rPh sb="6" eb="7">
      <t>ゾク</t>
    </rPh>
    <phoneticPr fontId="0"/>
  </si>
  <si>
    <r>
      <rPr>
        <b/>
        <sz val="11"/>
        <color theme="0"/>
        <rFont val="ＭＳ ゴシック"/>
        <family val="3"/>
      </rPr>
      <t>売上合計①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</si>
  <si>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ゴシック"/>
        <family val="3"/>
      </rPr>
      <t xml:space="preserve">  入場者数</t>
    </r>
    <rPh sb="2" eb="5">
      <t>ニュウジョウシャ</t>
    </rPh>
    <rPh sb="5" eb="6">
      <t>スウ</t>
    </rPh>
    <phoneticPr fontId="0"/>
  </si>
  <si>
    <r>
      <rPr>
        <b/>
        <sz val="11"/>
        <color rgb="FF000000"/>
        <rFont val="ＭＳ ゴシック"/>
        <family val="3"/>
      </rPr>
      <t>売上合計①-②+③－⑤－⑥※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</si>
  <si>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ゴシック"/>
        <family val="3"/>
      </rPr>
      <t>精算済金額税抜①－④－⑤－⑥</t>
    </r>
    <rPh sb="0" eb="2">
      <t>セイサン</t>
    </rPh>
    <rPh sb="2" eb="3">
      <t>ズ</t>
    </rPh>
    <rPh sb="3" eb="5">
      <t>キンガク</t>
    </rPh>
    <rPh sb="5" eb="6">
      <t>ゼイ</t>
    </rPh>
    <rPh sb="6" eb="7">
      <t>ヌ</t>
    </rPh>
    <phoneticPr fontId="0"/>
  </si>
  <si>
    <t>日付</t>
  </si>
  <si>
    <t>入館</t>
  </si>
  <si>
    <t>入館割引</t>
  </si>
  <si>
    <t>延長料金</t>
  </si>
  <si>
    <t>個室・家族風呂</t>
  </si>
  <si>
    <t>回数券販売</t>
  </si>
  <si>
    <t>館内着・タオル類</t>
  </si>
  <si>
    <t>物販10％</t>
  </si>
  <si>
    <t>物販8％</t>
  </si>
  <si>
    <t>温浴小計</t>
  </si>
  <si>
    <t>飲食小計</t>
  </si>
  <si>
    <t>その他小計</t>
  </si>
  <si>
    <t>大人　時間制（売上）</t>
  </si>
  <si>
    <t>大人　時間制(人）</t>
  </si>
  <si>
    <t>大人　時間制(客単価)</t>
  </si>
  <si>
    <t>大人　フリー（売上）</t>
  </si>
  <si>
    <t>大人　フリー(人）</t>
  </si>
  <si>
    <t>大人　フリー(客単価)</t>
  </si>
  <si>
    <r>
      <rPr>
        <sz val="12"/>
        <color theme="1"/>
        <rFont val="ＭＳ Ｐゴシック"/>
        <family val="3"/>
      </rPr>
      <t>子供　時間制（売上）</t>
    </r>
    <phoneticPr fontId="0"/>
  </si>
  <si>
    <t>子供　時間制(人）</t>
  </si>
  <si>
    <t>子供　時間制(客単価)</t>
  </si>
  <si>
    <t>子供　フリー（売上）</t>
  </si>
  <si>
    <t>子供　フリー(人）</t>
  </si>
  <si>
    <t>子供　フリー(客単価)</t>
  </si>
  <si>
    <t>回数券　時間制(人数）</t>
  </si>
  <si>
    <t>回数券　フリー(人数)</t>
  </si>
  <si>
    <t>雄大関係（売上）</t>
  </si>
  <si>
    <t>雄大関係(人）</t>
  </si>
  <si>
    <t>雄大関係(客単価)</t>
  </si>
  <si>
    <t>ニフティ　時間制</t>
  </si>
  <si>
    <t>ニフティ　会員フリー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</si>
</sst>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 "/>
    <numFmt numFmtId="177" formatCode="#,##0_);[Red]\(#,##0\)"/>
    <numFmt numFmtId="178" formatCode="0_ ;[Red]\-0\ "/>
    <numFmt numFmtId="179" formatCode="0.0%"/>
    <numFmt numFmtId="180" formatCode="0_ "/>
    <numFmt numFmtId="181" formatCode="h:mm;@"/>
    <numFmt numFmtId="182" formatCode="##,###,##0"/>
    <numFmt numFmtId="183" formatCode="##,###,##0.0"/>
    <numFmt numFmtId="184" formatCode="#,##0.0"/>
    <numFmt numFmtId="185" formatCode="##0.0"/>
  </numFmts>
  <fonts count="40" x14ac:knownFonts="1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2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11"/>
      <color theme="0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</font>
    <font>
      <sz val="11"/>
      <color rgb="FF000000"/>
      <name val="ＭＳ Ｐゴシック"/>
      <family val="3"/>
    </font>
    <font>
      <sz val="10"/>
      <color theme="0"/>
      <name val="ＭＳ ゴシック"/>
      <family val="3"/>
    </font>
    <font>
      <sz val="9"/>
      <color rgb="FF000000"/>
      <name val="ＭＳ ゴシック"/>
      <family val="3"/>
    </font>
    <font>
      <sz val="11"/>
      <color rgb="FF000000"/>
      <name val="ＭＳ ゴシック"/>
      <family val="3"/>
    </font>
    <font>
      <sz val="8"/>
      <color rgb="FF000000"/>
      <name val="ＭＳ ゴシック"/>
      <family val="3"/>
    </font>
    <font>
      <sz val="10"/>
      <color rgb="FF000000"/>
      <name val="ＭＳ ゴシック"/>
      <family val="3"/>
    </font>
    <font>
      <sz val="6"/>
      <color rgb="FF000000"/>
      <name val="ＭＳ Ｐゴシック"/>
      <family val="3"/>
    </font>
    <font>
      <sz val="6"/>
      <color rgb="FF000000"/>
      <name val="ＭＳ ゴシック"/>
      <family val="3"/>
    </font>
    <font>
      <sz val="9"/>
      <color theme="0"/>
      <name val="ＭＳ ゴシック"/>
      <family val="3"/>
    </font>
    <font>
      <sz val="11"/>
      <color indexed="8"/>
      <name val="ＭＳ ゴシック"/>
      <family val="3"/>
    </font>
    <font>
      <b/>
      <sz val="11"/>
      <color theme="0"/>
      <name val="ＭＳ ゴシック"/>
      <family val="3"/>
    </font>
    <font>
      <b/>
      <sz val="11"/>
      <color rgb="FF000000"/>
      <name val="ＭＳ ゴシック"/>
      <family val="3"/>
    </font>
    <font>
      <sz val="12"/>
      <color theme="1"/>
      <name val="ＭＳ Ｐゴシック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5" fillId="0" borderId="0"/>
    <xf numFmtId="0" fontId="25" fillId="0" borderId="0">
      <alignment vertical="center"/>
    </xf>
  </cellStyleXfs>
  <cellXfs count="226">
    <xf numFmtId="0" fontId="0" fillId="0" borderId="0" xfId="0"/>
    <xf numFmtId="177" fontId="9" fillId="0" borderId="8" xfId="0" applyNumberFormat="1" applyFont="1" applyBorder="1" applyAlignment="1">
      <alignment horizontal="right"/>
    </xf>
    <xf numFmtId="177" fontId="9" fillId="0" borderId="6" xfId="0" applyNumberFormat="1" applyFont="1" applyBorder="1" applyAlignment="1">
      <alignment horizontal="right"/>
    </xf>
    <xf numFmtId="0" fontId="7" fillId="6" borderId="8" xfId="0" applyFont="1" applyFill="1" applyBorder="1" applyAlignment="1">
      <alignment horizontal="center" vertical="center" shrinkToFit="1"/>
    </xf>
    <xf numFmtId="0" fontId="7" fillId="6" borderId="12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shrinkToFit="1"/>
    </xf>
    <xf numFmtId="0" fontId="13" fillId="0" borderId="11" xfId="0" applyFont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5" borderId="4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0" fontId="23" fillId="5" borderId="6" xfId="0" applyFont="1" applyFill="1" applyBorder="1" applyAlignment="1">
      <alignment horizontal="center"/>
    </xf>
    <xf numFmtId="0" fontId="7" fillId="0" borderId="2" xfId="0" applyFont="1" applyBorder="1" applyAlignment="1">
      <alignment shrinkToFit="1"/>
    </xf>
    <xf numFmtId="177" fontId="9" fillId="0" borderId="4" xfId="0" applyNumberFormat="1" applyFont="1" applyBorder="1" applyAlignment="1">
      <alignment horizontal="right"/>
    </xf>
    <xf numFmtId="177" fontId="9" fillId="0" borderId="10" xfId="0" applyNumberFormat="1" applyFont="1" applyBorder="1" applyAlignment="1">
      <alignment horizontal="right"/>
    </xf>
    <xf numFmtId="0" fontId="15" fillId="0" borderId="4" xfId="0" applyFont="1" applyBorder="1" applyAlignment="1">
      <alignment shrinkToFit="1"/>
    </xf>
    <xf numFmtId="0" fontId="14" fillId="0" borderId="10" xfId="0" applyFont="1" applyBorder="1" applyAlignment="1">
      <alignment shrinkToFit="1"/>
    </xf>
    <xf numFmtId="177" fontId="9" fillId="0" borderId="13" xfId="0" applyNumberFormat="1" applyFont="1" applyBorder="1" applyAlignment="1">
      <alignment horizontal="right"/>
    </xf>
    <xf numFmtId="177" fontId="9" fillId="0" borderId="0" xfId="0" applyNumberFormat="1" applyFont="1" applyAlignment="1">
      <alignment horizontal="right"/>
    </xf>
    <xf numFmtId="177" fontId="9" fillId="0" borderId="14" xfId="0" applyNumberFormat="1" applyFont="1" applyBorder="1" applyAlignment="1">
      <alignment horizontal="right"/>
    </xf>
    <xf numFmtId="0" fontId="0" fillId="0" borderId="2" xfId="0" applyBorder="1" applyAlignment="1">
      <alignment shrinkToFit="1"/>
    </xf>
    <xf numFmtId="177" fontId="9" fillId="0" borderId="1" xfId="0" applyNumberFormat="1" applyFont="1" applyBorder="1" applyAlignment="1">
      <alignment horizontal="right"/>
    </xf>
    <xf numFmtId="177" fontId="9" fillId="0" borderId="2" xfId="0" applyNumberFormat="1" applyFont="1" applyBorder="1" applyAlignment="1">
      <alignment horizontal="right"/>
    </xf>
    <xf numFmtId="177" fontId="9" fillId="0" borderId="9" xfId="0" applyNumberFormat="1" applyFont="1" applyBorder="1" applyAlignment="1">
      <alignment horizontal="right"/>
    </xf>
    <xf numFmtId="0" fontId="0" fillId="0" borderId="8" xfId="0" applyBorder="1" applyAlignment="1">
      <alignment shrinkToFit="1"/>
    </xf>
    <xf numFmtId="0" fontId="0" fillId="0" borderId="12" xfId="0" applyBorder="1" applyAlignment="1">
      <alignment shrinkToFit="1"/>
    </xf>
    <xf numFmtId="0" fontId="7" fillId="0" borderId="6" xfId="0" applyFont="1" applyBorder="1" applyAlignment="1">
      <alignment shrinkToFit="1"/>
    </xf>
    <xf numFmtId="177" fontId="9" fillId="0" borderId="8" xfId="0" applyNumberFormat="1" applyFont="1" applyBorder="1"/>
    <xf numFmtId="0" fontId="7" fillId="0" borderId="4" xfId="0" applyFont="1" applyBorder="1" applyAlignment="1">
      <alignment horizontal="left" shrinkToFit="1"/>
    </xf>
    <xf numFmtId="0" fontId="7" fillId="0" borderId="11" xfId="0" applyFont="1" applyBorder="1" applyAlignment="1">
      <alignment horizontal="left" shrinkToFit="1"/>
    </xf>
    <xf numFmtId="0" fontId="7" fillId="0" borderId="10" xfId="0" applyFont="1" applyBorder="1" applyAlignment="1">
      <alignment horizontal="left" shrinkToFit="1"/>
    </xf>
    <xf numFmtId="177" fontId="19" fillId="0" borderId="1" xfId="0" applyNumberFormat="1" applyFont="1" applyBorder="1"/>
    <xf numFmtId="0" fontId="0" fillId="0" borderId="1" xfId="0" applyBorder="1" applyAlignment="1">
      <alignment shrinkToFit="1"/>
    </xf>
    <xf numFmtId="0" fontId="0" fillId="0" borderId="4" xfId="0" applyBorder="1" applyAlignment="1">
      <alignment shrinkToFit="1"/>
    </xf>
    <xf numFmtId="0" fontId="7" fillId="0" borderId="10" xfId="0" applyFont="1" applyBorder="1" applyAlignment="1">
      <alignment shrinkToFit="1"/>
    </xf>
    <xf numFmtId="3" fontId="7" fillId="0" borderId="13" xfId="1" applyNumberFormat="1" applyFont="1" applyBorder="1" applyAlignment="1">
      <alignment vertical="center" textRotation="255" shrinkToFit="1"/>
    </xf>
    <xf numFmtId="0" fontId="0" fillId="0" borderId="15" xfId="0" applyBorder="1" applyAlignment="1">
      <alignment shrinkToFit="1"/>
    </xf>
    <xf numFmtId="0" fontId="7" fillId="0" borderId="14" xfId="0" applyFont="1" applyBorder="1" applyAlignment="1">
      <alignment shrinkToFit="1"/>
    </xf>
    <xf numFmtId="0" fontId="7" fillId="0" borderId="1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4" xfId="0" applyFont="1" applyBorder="1" applyAlignment="1">
      <alignment horizontal="left"/>
    </xf>
    <xf numFmtId="177" fontId="7" fillId="0" borderId="1" xfId="0" applyNumberFormat="1" applyFont="1" applyBorder="1"/>
    <xf numFmtId="177" fontId="7" fillId="0" borderId="9" xfId="0" applyNumberFormat="1" applyFont="1" applyBorder="1"/>
    <xf numFmtId="0" fontId="7" fillId="0" borderId="1" xfId="0" applyFont="1" applyBorder="1" applyAlignment="1">
      <alignment shrinkToFit="1"/>
    </xf>
    <xf numFmtId="0" fontId="7" fillId="0" borderId="9" xfId="0" applyFont="1" applyBorder="1" applyAlignment="1">
      <alignment shrinkToFit="1"/>
    </xf>
    <xf numFmtId="177" fontId="19" fillId="0" borderId="8" xfId="0" applyNumberFormat="1" applyFont="1" applyBorder="1"/>
    <xf numFmtId="177" fontId="9" fillId="0" borderId="6" xfId="0" applyNumberFormat="1" applyFont="1" applyBorder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0" fillId="5" borderId="8" xfId="0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0" fillId="0" borderId="13" xfId="0" applyBorder="1" applyAlignment="1">
      <alignment vertical="center" textRotation="255"/>
    </xf>
    <xf numFmtId="3" fontId="0" fillId="0" borderId="13" xfId="0" applyNumberFormat="1" applyBorder="1" applyAlignment="1">
      <alignment horizontal="center" vertical="center" textRotation="255" shrinkToFit="1"/>
    </xf>
    <xf numFmtId="177" fontId="9" fillId="0" borderId="7" xfId="0" applyNumberFormat="1" applyFont="1" applyBorder="1"/>
    <xf numFmtId="178" fontId="10" fillId="0" borderId="8" xfId="0" applyNumberFormat="1" applyFont="1" applyBorder="1" applyAlignment="1">
      <alignment horizontal="left"/>
    </xf>
    <xf numFmtId="178" fontId="10" fillId="0" borderId="12" xfId="0" applyNumberFormat="1" applyFont="1" applyBorder="1" applyAlignment="1">
      <alignment horizontal="left"/>
    </xf>
    <xf numFmtId="178" fontId="10" fillId="0" borderId="6" xfId="0" applyNumberFormat="1" applyFont="1" applyBorder="1" applyAlignment="1">
      <alignment horizontal="left"/>
    </xf>
    <xf numFmtId="177" fontId="9" fillId="6" borderId="7" xfId="0" applyNumberFormat="1" applyFont="1" applyFill="1" applyBorder="1"/>
    <xf numFmtId="178" fontId="24" fillId="5" borderId="8" xfId="0" applyNumberFormat="1" applyFont="1" applyFill="1" applyBorder="1" applyAlignment="1">
      <alignment horizontal="center" vertical="center"/>
    </xf>
    <xf numFmtId="178" fontId="24" fillId="5" borderId="12" xfId="0" applyNumberFormat="1" applyFont="1" applyFill="1" applyBorder="1" applyAlignment="1">
      <alignment horizontal="center" vertical="center"/>
    </xf>
    <xf numFmtId="178" fontId="24" fillId="5" borderId="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 textRotation="255" shrinkToFit="1"/>
    </xf>
    <xf numFmtId="0" fontId="7" fillId="0" borderId="13" xfId="1" applyFont="1" applyBorder="1" applyAlignment="1">
      <alignment vertical="center" textRotation="255" shrinkToFit="1"/>
    </xf>
    <xf numFmtId="177" fontId="9" fillId="0" borderId="15" xfId="0" applyNumberFormat="1" applyFont="1" applyBorder="1"/>
    <xf numFmtId="177" fontId="9" fillId="0" borderId="14" xfId="0" applyNumberFormat="1" applyFont="1" applyBorder="1"/>
    <xf numFmtId="0" fontId="18" fillId="0" borderId="15" xfId="0" applyFont="1" applyBorder="1" applyAlignment="1">
      <alignment shrinkToFit="1"/>
    </xf>
    <xf numFmtId="0" fontId="18" fillId="0" borderId="0" xfId="0" applyFont="1" applyAlignment="1">
      <alignment shrinkToFit="1"/>
    </xf>
    <xf numFmtId="0" fontId="10" fillId="0" borderId="14" xfId="0" applyFont="1" applyBorder="1" applyAlignment="1">
      <alignment shrinkToFit="1"/>
    </xf>
    <xf numFmtId="177" fontId="9" fillId="0" borderId="1" xfId="0" applyNumberFormat="1" applyFont="1" applyBorder="1"/>
    <xf numFmtId="177" fontId="9" fillId="0" borderId="9" xfId="0" applyNumberFormat="1" applyFont="1" applyBorder="1"/>
    <xf numFmtId="0" fontId="18" fillId="0" borderId="1" xfId="0" applyFont="1" applyBorder="1" applyAlignment="1">
      <alignment shrinkToFit="1"/>
    </xf>
    <xf numFmtId="0" fontId="18" fillId="0" borderId="2" xfId="0" applyFont="1" applyBorder="1" applyAlignment="1">
      <alignment shrinkToFit="1"/>
    </xf>
    <xf numFmtId="0" fontId="10" fillId="0" borderId="9" xfId="0" applyFont="1" applyBorder="1" applyAlignment="1">
      <alignment shrinkToFit="1"/>
    </xf>
    <xf numFmtId="0" fontId="8" fillId="6" borderId="1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 shrinkToFit="1"/>
    </xf>
    <xf numFmtId="0" fontId="7" fillId="0" borderId="13" xfId="1" applyFont="1" applyBorder="1" applyAlignment="1">
      <alignment horizontal="center" vertical="center" textRotation="255" shrinkToFit="1"/>
    </xf>
    <xf numFmtId="0" fontId="7" fillId="0" borderId="3" xfId="1" applyFont="1" applyBorder="1" applyAlignment="1">
      <alignment horizontal="center" vertical="center" textRotation="255" shrinkToFit="1"/>
    </xf>
    <xf numFmtId="0" fontId="22" fillId="4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 shrinkToFit="1"/>
    </xf>
    <xf numFmtId="0" fontId="20" fillId="4" borderId="14" xfId="0" applyFont="1" applyFill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0" fontId="20" fillId="4" borderId="9" xfId="0" applyFont="1" applyFill="1" applyBorder="1" applyAlignment="1">
      <alignment horizontal="center" vertical="center" shrinkToFit="1"/>
    </xf>
    <xf numFmtId="0" fontId="0" fillId="0" borderId="8" xfId="0" applyBorder="1"/>
    <xf numFmtId="0" fontId="0" fillId="2" borderId="6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0" fontId="8" fillId="0" borderId="6" xfId="0" applyFont="1" applyBorder="1"/>
    <xf numFmtId="0" fontId="8" fillId="0" borderId="7" xfId="0" applyFont="1" applyBorder="1" applyAlignment="1">
      <alignment horizontal="center"/>
    </xf>
    <xf numFmtId="176" fontId="9" fillId="0" borderId="0" xfId="0" applyNumberFormat="1" applyFont="1"/>
    <xf numFmtId="0" fontId="7" fillId="0" borderId="11" xfId="0" applyFont="1" applyBorder="1"/>
    <xf numFmtId="0" fontId="11" fillId="0" borderId="0" xfId="0" applyFont="1" applyAlignment="1">
      <alignment horizontal="left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177" fontId="9" fillId="0" borderId="0" xfId="0" applyNumberFormat="1" applyFont="1"/>
    <xf numFmtId="0" fontId="7" fillId="0" borderId="0" xfId="0" applyFont="1" applyAlignment="1">
      <alignment horizontal="left"/>
    </xf>
    <xf numFmtId="176" fontId="12" fillId="0" borderId="0" xfId="0" applyNumberFormat="1" applyFont="1" applyAlignment="1">
      <alignment horizontal="right"/>
    </xf>
    <xf numFmtId="0" fontId="7" fillId="0" borderId="13" xfId="0" applyFont="1" applyBorder="1" applyAlignment="1">
      <alignment horizontal="right" shrinkToFit="1"/>
    </xf>
    <xf numFmtId="0" fontId="7" fillId="0" borderId="5" xfId="0" applyFont="1" applyBorder="1" applyAlignment="1">
      <alignment horizontal="right" shrinkToFit="1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shrinkToFit="1"/>
    </xf>
    <xf numFmtId="0" fontId="0" fillId="0" borderId="7" xfId="0" applyBorder="1"/>
    <xf numFmtId="0" fontId="0" fillId="2" borderId="7" xfId="0" applyFill="1" applyBorder="1"/>
    <xf numFmtId="4" fontId="0" fillId="2" borderId="7" xfId="0" applyNumberFormat="1" applyFill="1" applyBorder="1"/>
    <xf numFmtId="0" fontId="0" fillId="0" borderId="6" xfId="0" applyBorder="1"/>
    <xf numFmtId="0" fontId="0" fillId="0" borderId="12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7" xfId="0" applyFill="1" applyBorder="1"/>
    <xf numFmtId="0" fontId="0" fillId="0" borderId="9" xfId="0" applyBorder="1"/>
    <xf numFmtId="0" fontId="1" fillId="0" borderId="0" xfId="0" applyFont="1"/>
    <xf numFmtId="177" fontId="0" fillId="2" borderId="7" xfId="0" applyNumberFormat="1" applyFill="1" applyBorder="1"/>
    <xf numFmtId="177" fontId="0" fillId="0" borderId="7" xfId="0" applyNumberFormat="1" applyBorder="1"/>
    <xf numFmtId="0" fontId="1" fillId="0" borderId="9" xfId="0" applyFont="1" applyBorder="1"/>
    <xf numFmtId="0" fontId="0" fillId="0" borderId="2" xfId="0" applyBorder="1"/>
    <xf numFmtId="0" fontId="0" fillId="0" borderId="20" xfId="0" applyBorder="1"/>
    <xf numFmtId="0" fontId="0" fillId="2" borderId="21" xfId="0" applyFill="1" applyBorder="1"/>
    <xf numFmtId="0" fontId="0" fillId="2" borderId="12" xfId="0" applyFill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9" fillId="0" borderId="0" xfId="0" applyFont="1"/>
    <xf numFmtId="49" fontId="0" fillId="2" borderId="7" xfId="0" applyNumberFormat="1" applyFill="1" applyBorder="1"/>
    <xf numFmtId="20" fontId="0" fillId="0" borderId="0" xfId="0" applyNumberFormat="1"/>
    <xf numFmtId="180" fontId="0" fillId="2" borderId="7" xfId="0" applyNumberFormat="1" applyFill="1" applyBorder="1"/>
    <xf numFmtId="49" fontId="0" fillId="3" borderId="7" xfId="0" applyNumberFormat="1" applyFill="1" applyBorder="1"/>
    <xf numFmtId="0" fontId="9" fillId="0" borderId="7" xfId="0" applyFont="1" applyBorder="1" applyAlignment="1">
      <alignment horizontal="center"/>
    </xf>
    <xf numFmtId="179" fontId="3" fillId="0" borderId="0" xfId="0" applyNumberFormat="1" applyFont="1"/>
    <xf numFmtId="180" fontId="0" fillId="0" borderId="0" xfId="0" applyNumberFormat="1"/>
    <xf numFmtId="176" fontId="3" fillId="0" borderId="0" xfId="0" applyNumberFormat="1" applyFont="1"/>
    <xf numFmtId="176" fontId="8" fillId="0" borderId="7" xfId="0" applyNumberFormat="1" applyFont="1" applyBorder="1" applyAlignment="1">
      <alignment horizontal="right"/>
    </xf>
    <xf numFmtId="176" fontId="9" fillId="0" borderId="3" xfId="0" applyNumberFormat="1" applyFont="1" applyBorder="1"/>
    <xf numFmtId="179" fontId="10" fillId="0" borderId="3" xfId="0" applyNumberFormat="1" applyFont="1" applyBorder="1"/>
    <xf numFmtId="176" fontId="9" fillId="0" borderId="2" xfId="0" applyNumberFormat="1" applyFont="1" applyBorder="1"/>
    <xf numFmtId="176" fontId="9" fillId="0" borderId="13" xfId="0" applyNumberFormat="1" applyFont="1" applyBorder="1"/>
    <xf numFmtId="179" fontId="10" fillId="0" borderId="13" xfId="0" applyNumberFormat="1" applyFont="1" applyBorder="1"/>
    <xf numFmtId="179" fontId="10" fillId="0" borderId="0" xfId="0" applyNumberFormat="1" applyFont="1"/>
    <xf numFmtId="176" fontId="9" fillId="0" borderId="5" xfId="0" applyNumberFormat="1" applyFont="1" applyBorder="1"/>
    <xf numFmtId="179" fontId="10" fillId="0" borderId="5" xfId="0" applyNumberFormat="1" applyFont="1" applyBorder="1"/>
    <xf numFmtId="176" fontId="9" fillId="6" borderId="5" xfId="0" applyNumberFormat="1" applyFont="1" applyFill="1" applyBorder="1"/>
    <xf numFmtId="179" fontId="10" fillId="6" borderId="4" xfId="0" applyNumberFormat="1" applyFont="1" applyFill="1" applyBorder="1"/>
    <xf numFmtId="179" fontId="10" fillId="6" borderId="5" xfId="0" applyNumberFormat="1" applyFont="1" applyFill="1" applyBorder="1"/>
    <xf numFmtId="179" fontId="10" fillId="6" borderId="7" xfId="0" applyNumberFormat="1" applyFont="1" applyFill="1" applyBorder="1"/>
    <xf numFmtId="177" fontId="9" fillId="6" borderId="7" xfId="0" applyNumberFormat="1" applyFont="1" applyFill="1" applyBorder="1"/>
    <xf numFmtId="0" fontId="21" fillId="5" borderId="8" xfId="0" applyFont="1" applyFill="1" applyBorder="1" applyAlignment="1">
      <alignment horizontal="center"/>
    </xf>
    <xf numFmtId="0" fontId="21" fillId="5" borderId="7" xfId="0" applyFont="1" applyFill="1" applyBorder="1" applyAlignment="1">
      <alignment horizontal="center"/>
    </xf>
    <xf numFmtId="176" fontId="8" fillId="0" borderId="8" xfId="0" applyNumberFormat="1" applyFont="1" applyBorder="1"/>
    <xf numFmtId="176" fontId="4" fillId="0" borderId="0" xfId="0" applyNumberFormat="1" applyFont="1" applyAlignment="1">
      <alignment horizontal="left"/>
    </xf>
    <xf numFmtId="0" fontId="8" fillId="0" borderId="12" xfId="0" applyFont="1" applyBorder="1" applyAlignment="1">
      <alignment horizontal="center"/>
    </xf>
    <xf numFmtId="177" fontId="9" fillId="0" borderId="13" xfId="0" applyNumberFormat="1" applyFont="1" applyBorder="1"/>
    <xf numFmtId="177" fontId="9" fillId="0" borderId="15" xfId="0" applyNumberFormat="1" applyFont="1" applyBorder="1"/>
    <xf numFmtId="177" fontId="9" fillId="0" borderId="7" xfId="0" applyNumberFormat="1" applyFont="1" applyBorder="1"/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21" fillId="5" borderId="6" xfId="0" applyFont="1" applyFill="1" applyBorder="1"/>
    <xf numFmtId="0" fontId="7" fillId="0" borderId="14" xfId="0" applyFont="1" applyBorder="1" applyAlignment="1">
      <alignment horizontal="right" shrinkToFit="1"/>
    </xf>
    <xf numFmtId="181" fontId="9" fillId="0" borderId="14" xfId="0" applyNumberFormat="1" applyFont="1" applyBorder="1"/>
    <xf numFmtId="181" fontId="9" fillId="6" borderId="7" xfId="0" applyNumberFormat="1" applyFont="1" applyFill="1" applyBorder="1"/>
    <xf numFmtId="181" fontId="9" fillId="0" borderId="7" xfId="0" applyNumberFormat="1" applyFont="1" applyBorder="1"/>
    <xf numFmtId="181" fontId="9" fillId="0" borderId="0" xfId="0" applyNumberFormat="1" applyFont="1"/>
    <xf numFmtId="0" fontId="7" fillId="0" borderId="13" xfId="1" applyFont="1" applyBorder="1" applyAlignment="1">
      <alignment vertical="center" textRotation="255" shrinkToFit="1"/>
    </xf>
    <xf numFmtId="0" fontId="9" fillId="0" borderId="0" xfId="1" applyFont="1" applyAlignment="1">
      <alignment shrinkToFit="1"/>
    </xf>
    <xf numFmtId="0" fontId="16" fillId="0" borderId="0" xfId="2" applyFont="1" applyAlignment="1">
      <alignment horizontal="left" shrinkToFit="1"/>
    </xf>
    <xf numFmtId="0" fontId="17" fillId="0" borderId="0" xfId="2" applyFont="1" applyAlignment="1">
      <alignment horizontal="left" shrinkToFit="1"/>
    </xf>
    <xf numFmtId="0" fontId="0" fillId="0" borderId="5" xfId="0" applyBorder="1" applyAlignment="1">
      <alignment vertical="center" textRotation="255" shrinkToFit="1"/>
    </xf>
    <xf numFmtId="0" fontId="9" fillId="0" borderId="2" xfId="1" applyFont="1" applyBorder="1" applyAlignment="1">
      <alignment shrinkToFit="1"/>
    </xf>
    <xf numFmtId="0" fontId="17" fillId="0" borderId="11" xfId="2" applyFont="1" applyBorder="1" applyAlignment="1">
      <alignment horizontal="left" shrinkToFit="1"/>
    </xf>
    <xf numFmtId="176" fontId="9" fillId="0" borderId="14" xfId="0" applyNumberFormat="1" applyFont="1" applyBorder="1"/>
    <xf numFmtId="179" fontId="10" fillId="0" borderId="15" xfId="0" applyNumberFormat="1" applyFont="1" applyBorder="1"/>
    <xf numFmtId="176" fontId="9" fillId="0" borderId="9" xfId="0" applyNumberFormat="1" applyFont="1" applyBorder="1"/>
    <xf numFmtId="176" fontId="9" fillId="0" borderId="10" xfId="0" applyNumberFormat="1" applyFont="1" applyBorder="1"/>
    <xf numFmtId="179" fontId="10" fillId="0" borderId="2" xfId="0" applyNumberFormat="1" applyFont="1" applyBorder="1"/>
    <xf numFmtId="179" fontId="10" fillId="0" borderId="11" xfId="0" applyNumberFormat="1" applyFont="1" applyBorder="1"/>
    <xf numFmtId="176" fontId="9" fillId="0" borderId="11" xfId="0" applyNumberFormat="1" applyFont="1" applyBorder="1"/>
    <xf numFmtId="179" fontId="10" fillId="0" borderId="1" xfId="0" applyNumberFormat="1" applyFont="1" applyBorder="1"/>
    <xf numFmtId="179" fontId="10" fillId="0" borderId="4" xfId="0" applyNumberFormat="1" applyFont="1" applyBorder="1"/>
    <xf numFmtId="177" fontId="0" fillId="0" borderId="0" xfId="0" applyNumberFormat="1"/>
    <xf numFmtId="0" fontId="25" fillId="0" borderId="0" xfId="3">
      <alignment vertical="center"/>
    </xf>
    <xf numFmtId="14" fontId="25" fillId="0" borderId="0" xfId="3" applyNumberFormat="1">
      <alignment vertical="center"/>
    </xf>
    <xf numFmtId="1" fontId="25" fillId="0" borderId="0" xfId="3" applyNumberFormat="1">
      <alignment vertical="center"/>
    </xf>
    <xf numFmtId="1" fontId="0" fillId="0" borderId="0" xfId="0" applyNumberFormat="1"/>
    <xf numFmtId="182" fontId="0" fillId="2" borderId="7" xfId="0" applyNumberFormat="1" applyFill="1" applyBorder="1"/>
    <xf numFmtId="183" fontId="0" fillId="2" borderId="7" xfId="0" applyNumberFormat="1" applyFill="1" applyBorder="1"/>
    <xf numFmtId="9" fontId="0" fillId="2" borderId="7" xfId="0" applyNumberFormat="1" applyFill="1" applyBorder="1"/>
    <xf numFmtId="3" fontId="0" fillId="2" borderId="7" xfId="0" applyNumberFormat="1" applyFill="1" applyBorder="1"/>
    <xf numFmtId="184" fontId="0" fillId="2" borderId="7" xfId="0" applyNumberFormat="1" applyFill="1" applyBorder="1"/>
    <xf numFmtId="185" fontId="0" fillId="2" borderId="7" xfId="0" applyNumberFormat="1" applyFill="1" applyBorder="1"/>
  </cellXfs>
  <cellStyles count="4">
    <cellStyle name="標準" xfId="0" builtinId="0"/>
    <cellStyle name="標準 2" xfId="3" xr:uid="{D4A988AE-CE53-4631-8076-A69A32EA504E}"/>
    <cellStyle name="標準_営業日報設定ｼｰﾄ" xfId="1" xr:uid="{00000000-0005-0000-0000-000002000000}"/>
    <cellStyle name="標準_中部門" xfId="2" xr:uid="{00000000-0005-0000-0000-000003000000}"/>
  </cellStyles>
  <dxfs count="4">
    <dxf>
      <numFmt numFmtId="187" formatCode="#,##0_ ;[Red]\-#,##0\ "/>
    </dxf>
    <dxf>
      <fill>
        <patternFill patternType="none">
          <bgColor auto="1"/>
        </patternFill>
      </fill>
    </dxf>
    <dxf>
      <numFmt numFmtId="178" formatCode="0_ ;[Red]\-0\ "/>
    </dxf>
    <dxf>
      <numFmt numFmtId="186" formatCode="0.0%;[Red]\-0.0%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90"/>
  <sheetViews>
    <sheetView topLeftCell="A43" zoomScale="85" zoomScaleNormal="85" zoomScaleSheetLayoutView="85" workbookViewId="0">
      <selection activeCell="D113" sqref="D113"/>
    </sheetView>
  </sheetViews>
  <sheetFormatPr defaultColWidth="13.75" defaultRowHeight="13.5" x14ac:dyDescent="0.15"/>
  <cols>
    <col min="1" max="2" width="4.125" customWidth="1"/>
    <col min="3" max="3" width="25.875" customWidth="1"/>
  </cols>
  <sheetData>
    <row r="1" spans="2:22" ht="14.25" customHeight="1" thickBot="1" x14ac:dyDescent="0.2">
      <c r="L1" s="146"/>
      <c r="M1" s="146"/>
      <c r="N1" s="146"/>
      <c r="O1" s="146"/>
      <c r="P1" s="146"/>
      <c r="Q1" s="146"/>
    </row>
    <row r="2" spans="2:22" ht="14.25" customHeight="1" thickTop="1" x14ac:dyDescent="0.15">
      <c r="B2" s="149" t="s">
        <v>0</v>
      </c>
      <c r="C2" s="158"/>
      <c r="D2" s="136"/>
      <c r="L2" s="144"/>
      <c r="Q2" s="145"/>
    </row>
    <row r="3" spans="2:22" x14ac:dyDescent="0.15">
      <c r="B3" s="135">
        <v>1</v>
      </c>
      <c r="C3" s="140" t="s">
        <v>1</v>
      </c>
      <c r="D3" s="110" t="s">
        <v>2</v>
      </c>
      <c r="E3" s="109"/>
      <c r="G3" s="135" t="s">
        <v>3</v>
      </c>
      <c r="H3" s="163">
        <v>1</v>
      </c>
      <c r="I3" s="162" t="s">
        <v>4</v>
      </c>
      <c r="L3" s="144"/>
      <c r="M3" s="136"/>
      <c r="N3" t="s">
        <v>5</v>
      </c>
      <c r="Q3" s="145"/>
    </row>
    <row r="4" spans="2:22" x14ac:dyDescent="0.15">
      <c r="B4" s="135">
        <v>2</v>
      </c>
      <c r="C4" s="140" t="s">
        <v>6</v>
      </c>
      <c r="D4" s="110" t="s">
        <v>7</v>
      </c>
      <c r="E4" s="109"/>
      <c r="G4" s="135" t="s">
        <v>8</v>
      </c>
      <c r="H4" s="161"/>
      <c r="L4" s="144"/>
      <c r="N4" t="s">
        <v>9</v>
      </c>
      <c r="Q4" s="145"/>
    </row>
    <row r="5" spans="2:22" x14ac:dyDescent="0.15">
      <c r="B5" s="135">
        <v>3</v>
      </c>
      <c r="C5" s="140" t="s">
        <v>10</v>
      </c>
      <c r="D5" s="110"/>
      <c r="E5" s="109"/>
      <c r="L5" s="144"/>
      <c r="Q5" s="145"/>
    </row>
    <row r="6" spans="2:22" x14ac:dyDescent="0.15">
      <c r="B6" s="135">
        <v>4</v>
      </c>
      <c r="C6" s="140" t="s">
        <v>11</v>
      </c>
      <c r="D6" s="110"/>
      <c r="E6" s="109"/>
      <c r="L6" s="144"/>
      <c r="M6" s="147"/>
      <c r="N6" t="s">
        <v>12</v>
      </c>
      <c r="Q6" s="145"/>
    </row>
    <row r="7" spans="2:22" x14ac:dyDescent="0.15">
      <c r="B7" s="135">
        <v>5</v>
      </c>
      <c r="C7" s="140" t="s">
        <v>13</v>
      </c>
      <c r="D7" s="110"/>
      <c r="E7" s="109"/>
      <c r="L7" s="144"/>
      <c r="N7" t="s">
        <v>14</v>
      </c>
      <c r="Q7" s="145"/>
    </row>
    <row r="8" spans="2:22" x14ac:dyDescent="0.15">
      <c r="B8" s="135">
        <v>6</v>
      </c>
      <c r="C8" s="140" t="s">
        <v>15</v>
      </c>
      <c r="D8" s="110"/>
      <c r="E8" s="109"/>
      <c r="L8" s="144"/>
      <c r="Q8" s="145"/>
    </row>
    <row r="9" spans="2:22" x14ac:dyDescent="0.15">
      <c r="B9" s="135">
        <v>7</v>
      </c>
      <c r="C9" s="140" t="s">
        <v>16</v>
      </c>
      <c r="D9" s="110"/>
      <c r="E9" s="109"/>
      <c r="L9" s="144"/>
      <c r="M9" t="s">
        <v>17</v>
      </c>
      <c r="Q9" s="145"/>
    </row>
    <row r="10" spans="2:22" ht="14.25" customHeight="1" thickBot="1" x14ac:dyDescent="0.2">
      <c r="L10" s="154"/>
      <c r="Q10" s="145"/>
    </row>
    <row r="11" spans="2:22" ht="14.25" customHeight="1" thickTop="1" x14ac:dyDescent="0.15">
      <c r="B11" s="149" t="s">
        <v>18</v>
      </c>
      <c r="L11" s="149" t="s">
        <v>19</v>
      </c>
      <c r="M11" s="143"/>
      <c r="N11" s="143"/>
      <c r="O11" s="143"/>
      <c r="P11" s="143"/>
      <c r="Q11" s="143"/>
    </row>
    <row r="12" spans="2:22" x14ac:dyDescent="0.15">
      <c r="B12" s="135"/>
      <c r="C12" s="135" t="s">
        <v>20</v>
      </c>
      <c r="D12" s="135" t="str">
        <f>IF(H3=2,"期間計","日計")</f>
        <v>日計</v>
      </c>
      <c r="E12" s="135" t="s">
        <v>21</v>
      </c>
      <c r="F12" s="135" t="s">
        <v>22</v>
      </c>
      <c r="G12" s="135" t="str">
        <f>IF(H3=2,"期間平均","月計")</f>
        <v>月計</v>
      </c>
      <c r="H12" s="135" t="s">
        <v>23</v>
      </c>
      <c r="I12" s="135" t="s">
        <v>22</v>
      </c>
      <c r="J12" s="135" t="s">
        <v>24</v>
      </c>
      <c r="K12" s="135" t="s">
        <v>25</v>
      </c>
      <c r="L12" s="135" t="str">
        <f>IF(H3=2,"期間計","日計")</f>
        <v>日計</v>
      </c>
      <c r="M12" s="135" t="s">
        <v>26</v>
      </c>
      <c r="N12" s="135" t="s">
        <v>22</v>
      </c>
      <c r="O12" s="135" t="str">
        <f>IF(H3=2,"期間平均","月計")</f>
        <v>月計</v>
      </c>
      <c r="P12" s="135" t="s">
        <v>27</v>
      </c>
      <c r="Q12" s="135" t="s">
        <v>22</v>
      </c>
      <c r="R12" s="135" t="s">
        <v>28</v>
      </c>
      <c r="S12" s="135" t="s">
        <v>29</v>
      </c>
      <c r="T12" s="135" t="s">
        <v>30</v>
      </c>
      <c r="V12" s="135" t="s">
        <v>31</v>
      </c>
    </row>
    <row r="13" spans="2:22" x14ac:dyDescent="0.15">
      <c r="B13" s="135">
        <v>1</v>
      </c>
      <c r="C13" s="136" t="s">
        <v>32</v>
      </c>
      <c r="D13" s="220">
        <v>282760</v>
      </c>
      <c r="E13" s="221">
        <v>703.4</v>
      </c>
      <c r="F13" s="222">
        <v>0.57271327878149603</v>
      </c>
      <c r="G13" s="220">
        <v>5375390</v>
      </c>
      <c r="H13" s="221">
        <v>718.9</v>
      </c>
      <c r="I13" s="222">
        <v>0.61815976781418702</v>
      </c>
      <c r="J13" s="222">
        <v>1.43201753568062</v>
      </c>
      <c r="K13" s="223">
        <v>3753718</v>
      </c>
      <c r="L13" s="220">
        <v>0</v>
      </c>
      <c r="M13" s="221">
        <v>0</v>
      </c>
      <c r="N13" s="222">
        <v>0</v>
      </c>
      <c r="O13" s="220">
        <v>0</v>
      </c>
      <c r="P13" s="224">
        <v>0</v>
      </c>
      <c r="Q13" s="222">
        <v>0</v>
      </c>
      <c r="R13" s="222">
        <v>0</v>
      </c>
      <c r="S13" s="136"/>
      <c r="T13" s="136"/>
      <c r="V13" s="164" t="s">
        <v>33</v>
      </c>
    </row>
    <row r="14" spans="2:22" x14ac:dyDescent="0.15">
      <c r="B14" s="135">
        <v>2</v>
      </c>
      <c r="C14" s="136" t="s">
        <v>34</v>
      </c>
      <c r="D14" s="220">
        <v>-10620</v>
      </c>
      <c r="E14" s="221">
        <v>-26.4</v>
      </c>
      <c r="F14" s="222">
        <v>-2.1510167706392299E-2</v>
      </c>
      <c r="G14" s="220">
        <v>-187520</v>
      </c>
      <c r="H14" s="221">
        <v>-25.1</v>
      </c>
      <c r="I14" s="222">
        <v>-2.15644482838485E-2</v>
      </c>
      <c r="J14" s="222">
        <v>0.78222311212337403</v>
      </c>
      <c r="K14" s="223">
        <v>-239727</v>
      </c>
      <c r="L14" s="220">
        <v>0</v>
      </c>
      <c r="M14" s="221">
        <v>0</v>
      </c>
      <c r="N14" s="222">
        <v>0</v>
      </c>
      <c r="O14" s="220">
        <v>0</v>
      </c>
      <c r="P14" s="224">
        <v>0</v>
      </c>
      <c r="Q14" s="222">
        <v>0</v>
      </c>
      <c r="R14" s="222">
        <v>0</v>
      </c>
      <c r="S14" s="136"/>
      <c r="T14" s="136"/>
      <c r="V14" s="164" t="s">
        <v>35</v>
      </c>
    </row>
    <row r="15" spans="2:22" x14ac:dyDescent="0.15">
      <c r="B15" s="135">
        <v>3</v>
      </c>
      <c r="C15" s="136" t="s">
        <v>36</v>
      </c>
      <c r="D15" s="220">
        <v>1540</v>
      </c>
      <c r="E15" s="221">
        <v>3.8</v>
      </c>
      <c r="F15" s="222">
        <v>3.11917686137892E-3</v>
      </c>
      <c r="G15" s="220">
        <v>14970</v>
      </c>
      <c r="H15" s="221">
        <v>2</v>
      </c>
      <c r="I15" s="222">
        <v>1.7215219219774501E-3</v>
      </c>
      <c r="J15" s="222">
        <v>1.7570422535211301</v>
      </c>
      <c r="K15" s="223">
        <v>8520</v>
      </c>
      <c r="L15" s="220">
        <v>0</v>
      </c>
      <c r="M15" s="221">
        <v>0</v>
      </c>
      <c r="N15" s="222">
        <v>0</v>
      </c>
      <c r="O15" s="220">
        <v>0</v>
      </c>
      <c r="P15" s="224">
        <v>0</v>
      </c>
      <c r="Q15" s="222">
        <v>0</v>
      </c>
      <c r="R15" s="222">
        <v>0</v>
      </c>
      <c r="S15" s="136"/>
      <c r="T15" s="136"/>
      <c r="V15" s="164" t="s">
        <v>37</v>
      </c>
    </row>
    <row r="16" spans="2:22" x14ac:dyDescent="0.15">
      <c r="B16" s="135">
        <v>4</v>
      </c>
      <c r="C16" s="136" t="s">
        <v>38</v>
      </c>
      <c r="D16" s="220">
        <v>9600</v>
      </c>
      <c r="E16" s="221">
        <v>23.9</v>
      </c>
      <c r="F16" s="222">
        <v>1.9444219395608801E-2</v>
      </c>
      <c r="G16" s="220">
        <v>186100</v>
      </c>
      <c r="H16" s="221">
        <v>24.9</v>
      </c>
      <c r="I16" s="222">
        <v>2.1401150947228099E-2</v>
      </c>
      <c r="J16" s="222">
        <v>1.3898431665422</v>
      </c>
      <c r="K16" s="223">
        <v>133900</v>
      </c>
      <c r="L16" s="220">
        <v>0</v>
      </c>
      <c r="M16" s="221">
        <v>0</v>
      </c>
      <c r="N16" s="222">
        <v>0</v>
      </c>
      <c r="O16" s="220">
        <v>0</v>
      </c>
      <c r="P16" s="224">
        <v>0</v>
      </c>
      <c r="Q16" s="222">
        <v>0</v>
      </c>
      <c r="R16" s="222">
        <v>0</v>
      </c>
      <c r="S16" s="136"/>
      <c r="T16" s="136"/>
      <c r="V16" s="164" t="s">
        <v>39</v>
      </c>
    </row>
    <row r="17" spans="2:22" x14ac:dyDescent="0.15">
      <c r="B17" s="135">
        <v>5</v>
      </c>
      <c r="C17" s="136" t="s">
        <v>40</v>
      </c>
      <c r="D17" s="220">
        <v>66600</v>
      </c>
      <c r="E17" s="221">
        <v>165.7</v>
      </c>
      <c r="F17" s="222">
        <v>0.134894272057036</v>
      </c>
      <c r="G17" s="220">
        <v>898300</v>
      </c>
      <c r="H17" s="221">
        <v>120.1</v>
      </c>
      <c r="I17" s="222">
        <v>0.103302815131085</v>
      </c>
      <c r="J17" s="222">
        <v>0.50367255396691901</v>
      </c>
      <c r="K17" s="223">
        <v>1783500</v>
      </c>
      <c r="L17" s="220">
        <v>0</v>
      </c>
      <c r="M17" s="221">
        <v>0</v>
      </c>
      <c r="N17" s="222">
        <v>0</v>
      </c>
      <c r="O17" s="220">
        <v>0</v>
      </c>
      <c r="P17" s="224">
        <v>0</v>
      </c>
      <c r="Q17" s="222">
        <v>0</v>
      </c>
      <c r="R17" s="222">
        <v>0</v>
      </c>
      <c r="S17" s="136"/>
      <c r="T17" s="136"/>
      <c r="V17" s="164" t="s">
        <v>41</v>
      </c>
    </row>
    <row r="18" spans="2:22" x14ac:dyDescent="0.15">
      <c r="B18" s="135">
        <v>6</v>
      </c>
      <c r="C18" s="136" t="s">
        <v>42</v>
      </c>
      <c r="D18" s="220">
        <v>6370</v>
      </c>
      <c r="E18" s="221">
        <v>15.9</v>
      </c>
      <c r="F18" s="222">
        <v>1.29020497447946E-2</v>
      </c>
      <c r="G18" s="220">
        <v>164510</v>
      </c>
      <c r="H18" s="221">
        <v>22</v>
      </c>
      <c r="I18" s="222">
        <v>1.8918341441851099E-2</v>
      </c>
      <c r="J18" s="222">
        <v>1.68572599651604</v>
      </c>
      <c r="K18" s="223">
        <v>97590</v>
      </c>
      <c r="L18" s="220">
        <v>0</v>
      </c>
      <c r="M18" s="221">
        <v>0</v>
      </c>
      <c r="N18" s="222">
        <v>0</v>
      </c>
      <c r="O18" s="220">
        <v>0</v>
      </c>
      <c r="P18" s="224">
        <v>0</v>
      </c>
      <c r="Q18" s="222">
        <v>0</v>
      </c>
      <c r="R18" s="222">
        <v>0</v>
      </c>
      <c r="S18" s="136"/>
      <c r="T18" s="136"/>
      <c r="V18" s="164" t="s">
        <v>43</v>
      </c>
    </row>
    <row r="19" spans="2:22" x14ac:dyDescent="0.15">
      <c r="B19" s="135">
        <v>7</v>
      </c>
      <c r="C19" s="136" t="s">
        <v>44</v>
      </c>
      <c r="D19" s="220">
        <v>356250</v>
      </c>
      <c r="E19" s="221">
        <v>886.2</v>
      </c>
      <c r="F19" s="222">
        <v>0.721562829133922</v>
      </c>
      <c r="G19" s="220">
        <v>6451750</v>
      </c>
      <c r="H19" s="221">
        <v>862.9</v>
      </c>
      <c r="I19" s="222">
        <v>0.74193914897248003</v>
      </c>
      <c r="J19" s="222">
        <v>1.1651013697333901</v>
      </c>
      <c r="K19" s="223">
        <v>5537501</v>
      </c>
      <c r="L19" s="220">
        <v>0</v>
      </c>
      <c r="M19" s="221">
        <v>0</v>
      </c>
      <c r="N19" s="222">
        <v>0</v>
      </c>
      <c r="O19" s="220">
        <v>0</v>
      </c>
      <c r="P19" s="224">
        <v>0</v>
      </c>
      <c r="Q19" s="222">
        <v>0</v>
      </c>
      <c r="R19" s="222">
        <v>0</v>
      </c>
      <c r="S19" s="136"/>
      <c r="T19" s="136"/>
      <c r="V19" s="164" t="s">
        <v>45</v>
      </c>
    </row>
    <row r="20" spans="2:22" x14ac:dyDescent="0.15">
      <c r="B20" s="135">
        <v>8</v>
      </c>
      <c r="C20" s="136"/>
      <c r="D20" s="150"/>
      <c r="E20" s="137"/>
      <c r="F20" s="222"/>
      <c r="G20" s="150"/>
      <c r="H20" s="137"/>
      <c r="I20" s="222"/>
      <c r="J20" s="222"/>
      <c r="K20" s="136"/>
      <c r="L20" s="150"/>
      <c r="M20" s="137"/>
      <c r="N20" s="222"/>
      <c r="O20" s="150"/>
      <c r="P20" s="137"/>
      <c r="Q20" s="222"/>
      <c r="R20" s="222"/>
      <c r="S20" s="136"/>
      <c r="T20" s="136"/>
      <c r="V20" s="164" t="s">
        <v>46</v>
      </c>
    </row>
    <row r="21" spans="2:22" x14ac:dyDescent="0.15">
      <c r="B21" s="135">
        <v>9</v>
      </c>
      <c r="C21" s="136" t="s">
        <v>47</v>
      </c>
      <c r="D21" s="220">
        <v>0</v>
      </c>
      <c r="E21" s="221">
        <v>0</v>
      </c>
      <c r="F21" s="222">
        <v>0</v>
      </c>
      <c r="G21" s="220">
        <v>38160</v>
      </c>
      <c r="H21" s="221">
        <v>5.0999999999999996</v>
      </c>
      <c r="I21" s="222">
        <v>4.3883284263633703E-3</v>
      </c>
      <c r="J21" s="222">
        <v>0.89714352885858695</v>
      </c>
      <c r="K21" s="223">
        <v>42535</v>
      </c>
      <c r="L21" s="220">
        <v>0</v>
      </c>
      <c r="M21" s="221">
        <v>0</v>
      </c>
      <c r="N21" s="222">
        <v>0</v>
      </c>
      <c r="O21" s="220">
        <v>0</v>
      </c>
      <c r="P21" s="224">
        <v>0</v>
      </c>
      <c r="Q21" s="222">
        <v>0</v>
      </c>
      <c r="R21" s="222">
        <v>0</v>
      </c>
      <c r="S21" s="136"/>
      <c r="T21" s="136"/>
      <c r="V21" s="164" t="s">
        <v>48</v>
      </c>
    </row>
    <row r="22" spans="2:22" x14ac:dyDescent="0.15">
      <c r="B22" s="135">
        <v>10</v>
      </c>
      <c r="C22" s="136" t="s">
        <v>49</v>
      </c>
      <c r="D22" s="220">
        <v>2640</v>
      </c>
      <c r="E22" s="221">
        <v>6.6</v>
      </c>
      <c r="F22" s="222">
        <v>5.3471603337924296E-3</v>
      </c>
      <c r="G22" s="220">
        <v>41730</v>
      </c>
      <c r="H22" s="221">
        <v>5.6</v>
      </c>
      <c r="I22" s="222">
        <v>4.7988717304020797E-3</v>
      </c>
      <c r="J22" s="222">
        <v>1.70291777188329</v>
      </c>
      <c r="K22" s="223">
        <v>24505</v>
      </c>
      <c r="L22" s="220">
        <v>0</v>
      </c>
      <c r="M22" s="221">
        <v>0</v>
      </c>
      <c r="N22" s="222">
        <v>0</v>
      </c>
      <c r="O22" s="220">
        <v>0</v>
      </c>
      <c r="P22" s="224">
        <v>0</v>
      </c>
      <c r="Q22" s="222">
        <v>0</v>
      </c>
      <c r="R22" s="222">
        <v>0</v>
      </c>
      <c r="S22" s="136"/>
      <c r="T22" s="136"/>
      <c r="V22" s="164" t="s">
        <v>50</v>
      </c>
    </row>
    <row r="23" spans="2:22" x14ac:dyDescent="0.15">
      <c r="B23" s="135">
        <v>11</v>
      </c>
      <c r="C23" s="136" t="s">
        <v>44</v>
      </c>
      <c r="D23" s="220">
        <v>2640</v>
      </c>
      <c r="E23" s="221">
        <v>6.6</v>
      </c>
      <c r="F23" s="222">
        <v>5.3471603337924296E-3</v>
      </c>
      <c r="G23" s="220">
        <v>79890</v>
      </c>
      <c r="H23" s="221">
        <v>10.7</v>
      </c>
      <c r="I23" s="222">
        <v>9.1872001567654404E-3</v>
      </c>
      <c r="J23" s="222">
        <v>1.19167661097852</v>
      </c>
      <c r="K23" s="223">
        <v>67040</v>
      </c>
      <c r="L23" s="220">
        <v>0</v>
      </c>
      <c r="M23" s="221">
        <v>0</v>
      </c>
      <c r="N23" s="222">
        <v>0</v>
      </c>
      <c r="O23" s="220">
        <v>0</v>
      </c>
      <c r="P23" s="224">
        <v>0</v>
      </c>
      <c r="Q23" s="222">
        <v>0</v>
      </c>
      <c r="R23" s="222">
        <v>0</v>
      </c>
      <c r="S23" s="136"/>
      <c r="T23" s="136"/>
      <c r="V23" s="164" t="s">
        <v>51</v>
      </c>
    </row>
    <row r="24" spans="2:22" x14ac:dyDescent="0.15">
      <c r="B24" s="135">
        <v>12</v>
      </c>
      <c r="C24" s="136"/>
      <c r="D24" s="150"/>
      <c r="E24" s="136"/>
      <c r="F24" s="222"/>
      <c r="G24" s="150"/>
      <c r="H24" s="136"/>
      <c r="I24" s="222"/>
      <c r="J24" s="222"/>
      <c r="K24" s="136"/>
      <c r="L24" s="150"/>
      <c r="M24" s="136"/>
      <c r="N24" s="222"/>
      <c r="O24" s="150"/>
      <c r="P24" s="136"/>
      <c r="Q24" s="222"/>
      <c r="R24" s="222"/>
      <c r="S24" s="136"/>
      <c r="T24" s="136"/>
      <c r="V24" s="164" t="s">
        <v>52</v>
      </c>
    </row>
    <row r="25" spans="2:22" x14ac:dyDescent="0.15">
      <c r="B25" s="135">
        <v>13</v>
      </c>
      <c r="C25" s="136" t="s">
        <v>53</v>
      </c>
      <c r="D25" s="220">
        <v>26473</v>
      </c>
      <c r="E25" s="221">
        <v>65.900000000000006</v>
      </c>
      <c r="F25" s="222">
        <v>5.3619460422911797E-2</v>
      </c>
      <c r="G25" s="220">
        <v>530811</v>
      </c>
      <c r="H25" s="221">
        <v>71</v>
      </c>
      <c r="I25" s="222">
        <v>6.1042269400586102E-2</v>
      </c>
      <c r="J25" s="222">
        <v>1.0938579951160701</v>
      </c>
      <c r="K25" s="223">
        <v>485265</v>
      </c>
      <c r="L25" s="220">
        <v>0</v>
      </c>
      <c r="M25" s="221">
        <v>0</v>
      </c>
      <c r="N25" s="222">
        <v>0</v>
      </c>
      <c r="O25" s="220">
        <v>0</v>
      </c>
      <c r="P25" s="224">
        <v>0</v>
      </c>
      <c r="Q25" s="222">
        <v>0</v>
      </c>
      <c r="R25" s="222">
        <v>0</v>
      </c>
      <c r="S25" s="136"/>
      <c r="T25" s="136"/>
      <c r="V25" s="164" t="s">
        <v>54</v>
      </c>
    </row>
    <row r="26" spans="2:22" x14ac:dyDescent="0.15">
      <c r="B26" s="135">
        <v>14</v>
      </c>
      <c r="C26" s="136" t="s">
        <v>55</v>
      </c>
      <c r="D26" s="220">
        <v>2288</v>
      </c>
      <c r="E26" s="221">
        <v>5.7</v>
      </c>
      <c r="F26" s="222">
        <v>4.6342056226201097E-3</v>
      </c>
      <c r="G26" s="220">
        <v>36454</v>
      </c>
      <c r="H26" s="221">
        <v>4.9000000000000004</v>
      </c>
      <c r="I26" s="222">
        <v>4.1921416261700801E-3</v>
      </c>
      <c r="J26" s="222">
        <v>1.45159877354358</v>
      </c>
      <c r="K26" s="223">
        <v>25113</v>
      </c>
      <c r="L26" s="220">
        <v>0</v>
      </c>
      <c r="M26" s="221">
        <v>0</v>
      </c>
      <c r="N26" s="222">
        <v>0</v>
      </c>
      <c r="O26" s="220">
        <v>0</v>
      </c>
      <c r="P26" s="224">
        <v>0</v>
      </c>
      <c r="Q26" s="222">
        <v>0</v>
      </c>
      <c r="R26" s="222">
        <v>0</v>
      </c>
      <c r="S26" s="136"/>
      <c r="T26" s="136"/>
      <c r="V26" s="164" t="s">
        <v>56</v>
      </c>
    </row>
    <row r="27" spans="2:22" x14ac:dyDescent="0.15">
      <c r="B27" s="135">
        <v>15</v>
      </c>
      <c r="C27" s="136" t="s">
        <v>57</v>
      </c>
      <c r="D27" s="220">
        <v>660</v>
      </c>
      <c r="E27" s="221">
        <v>1.6</v>
      </c>
      <c r="F27" s="222">
        <v>1.33679008344811E-3</v>
      </c>
      <c r="G27" s="220">
        <v>13585</v>
      </c>
      <c r="H27" s="221">
        <v>1.8</v>
      </c>
      <c r="I27" s="222">
        <v>1.56224951971033E-3</v>
      </c>
      <c r="J27" s="222">
        <v>1.08906525573192</v>
      </c>
      <c r="K27" s="223">
        <v>12474</v>
      </c>
      <c r="L27" s="220">
        <v>0</v>
      </c>
      <c r="M27" s="221">
        <v>0</v>
      </c>
      <c r="N27" s="222">
        <v>0</v>
      </c>
      <c r="O27" s="220">
        <v>0</v>
      </c>
      <c r="P27" s="224">
        <v>0</v>
      </c>
      <c r="Q27" s="222">
        <v>0</v>
      </c>
      <c r="R27" s="222">
        <v>0</v>
      </c>
      <c r="S27" s="136"/>
      <c r="T27" s="136"/>
      <c r="V27" s="164" t="s">
        <v>58</v>
      </c>
    </row>
    <row r="28" spans="2:22" x14ac:dyDescent="0.15">
      <c r="B28" s="135">
        <v>16</v>
      </c>
      <c r="C28" s="136" t="s">
        <v>59</v>
      </c>
      <c r="D28" s="220">
        <v>15884</v>
      </c>
      <c r="E28" s="221">
        <v>39.5</v>
      </c>
      <c r="F28" s="222">
        <v>3.2172081341651101E-2</v>
      </c>
      <c r="G28" s="220">
        <v>256418</v>
      </c>
      <c r="H28" s="221">
        <v>34.299999999999997</v>
      </c>
      <c r="I28" s="222">
        <v>2.9487589057422499E-2</v>
      </c>
      <c r="J28" s="222">
        <v>1.05924585667311</v>
      </c>
      <c r="K28" s="223">
        <v>242076</v>
      </c>
      <c r="L28" s="220">
        <v>0</v>
      </c>
      <c r="M28" s="221">
        <v>0</v>
      </c>
      <c r="N28" s="222">
        <v>0</v>
      </c>
      <c r="O28" s="220">
        <v>0</v>
      </c>
      <c r="P28" s="224">
        <v>0</v>
      </c>
      <c r="Q28" s="222">
        <v>0</v>
      </c>
      <c r="R28" s="222">
        <v>0</v>
      </c>
      <c r="S28" s="136"/>
      <c r="T28" s="136"/>
    </row>
    <row r="29" spans="2:22" x14ac:dyDescent="0.15">
      <c r="B29" s="135">
        <v>17</v>
      </c>
      <c r="C29" s="136" t="s">
        <v>60</v>
      </c>
      <c r="D29" s="220">
        <v>1760</v>
      </c>
      <c r="E29" s="221">
        <v>4.4000000000000004</v>
      </c>
      <c r="F29" s="222">
        <v>3.56477355586162E-3</v>
      </c>
      <c r="G29" s="220">
        <v>49940</v>
      </c>
      <c r="H29" s="221">
        <v>6.7</v>
      </c>
      <c r="I29" s="222">
        <v>5.74300633156673E-3</v>
      </c>
      <c r="J29" s="222">
        <v>1.7528957528957501</v>
      </c>
      <c r="K29" s="223">
        <v>28490</v>
      </c>
      <c r="L29" s="220">
        <v>0</v>
      </c>
      <c r="M29" s="221">
        <v>0</v>
      </c>
      <c r="N29" s="222">
        <v>0</v>
      </c>
      <c r="O29" s="220">
        <v>0</v>
      </c>
      <c r="P29" s="224">
        <v>0</v>
      </c>
      <c r="Q29" s="222">
        <v>0</v>
      </c>
      <c r="R29" s="222">
        <v>0</v>
      </c>
      <c r="S29" s="136"/>
      <c r="T29" s="136"/>
    </row>
    <row r="30" spans="2:22" x14ac:dyDescent="0.15">
      <c r="B30" s="135">
        <v>18</v>
      </c>
      <c r="C30" s="136" t="s">
        <v>61</v>
      </c>
      <c r="D30" s="220">
        <v>23958</v>
      </c>
      <c r="E30" s="221">
        <v>59.6</v>
      </c>
      <c r="F30" s="222">
        <v>4.8525480029166297E-2</v>
      </c>
      <c r="G30" s="220">
        <v>314721</v>
      </c>
      <c r="H30" s="221">
        <v>42.1</v>
      </c>
      <c r="I30" s="222">
        <v>3.6192324703184099E-2</v>
      </c>
      <c r="J30" s="222">
        <v>1.40291262135922</v>
      </c>
      <c r="K30" s="223">
        <v>224334</v>
      </c>
      <c r="L30" s="220">
        <v>0</v>
      </c>
      <c r="M30" s="221">
        <v>0</v>
      </c>
      <c r="N30" s="222">
        <v>0</v>
      </c>
      <c r="O30" s="220">
        <v>0</v>
      </c>
      <c r="P30" s="224">
        <v>0</v>
      </c>
      <c r="Q30" s="222">
        <v>0</v>
      </c>
      <c r="R30" s="222">
        <v>0</v>
      </c>
      <c r="S30" s="136"/>
      <c r="T30" s="136"/>
    </row>
    <row r="31" spans="2:22" x14ac:dyDescent="0.15">
      <c r="B31" s="135">
        <v>19</v>
      </c>
      <c r="C31" s="136" t="s">
        <v>62</v>
      </c>
      <c r="D31" s="220">
        <v>10120</v>
      </c>
      <c r="E31" s="221">
        <v>25.2</v>
      </c>
      <c r="F31" s="222">
        <v>2.0497447946204301E-2</v>
      </c>
      <c r="G31" s="220">
        <v>202840</v>
      </c>
      <c r="H31" s="221">
        <v>27.1</v>
      </c>
      <c r="I31" s="222">
        <v>2.3326219549359199E-2</v>
      </c>
      <c r="J31" s="222">
        <v>0.87124970470115803</v>
      </c>
      <c r="K31" s="223">
        <v>232815</v>
      </c>
      <c r="L31" s="220">
        <v>0</v>
      </c>
      <c r="M31" s="221">
        <v>0</v>
      </c>
      <c r="N31" s="222">
        <v>0</v>
      </c>
      <c r="O31" s="220">
        <v>0</v>
      </c>
      <c r="P31" s="224">
        <v>0</v>
      </c>
      <c r="Q31" s="222">
        <v>0</v>
      </c>
      <c r="R31" s="222">
        <v>0</v>
      </c>
      <c r="S31" s="136"/>
      <c r="T31" s="136"/>
    </row>
    <row r="32" spans="2:22" x14ac:dyDescent="0.15">
      <c r="B32" s="135">
        <v>20</v>
      </c>
      <c r="C32" s="136" t="s">
        <v>63</v>
      </c>
      <c r="D32" s="220">
        <v>1892</v>
      </c>
      <c r="E32" s="221">
        <v>4.7</v>
      </c>
      <c r="F32" s="222">
        <v>3.8321315725512398E-3</v>
      </c>
      <c r="G32" s="220">
        <v>19382</v>
      </c>
      <c r="H32" s="221">
        <v>2.6</v>
      </c>
      <c r="I32" s="222">
        <v>2.2288936467446201E-3</v>
      </c>
      <c r="J32" s="222">
        <v>0.94833153928955904</v>
      </c>
      <c r="K32" s="223">
        <v>20438</v>
      </c>
      <c r="L32" s="220">
        <v>0</v>
      </c>
      <c r="M32" s="221">
        <v>0</v>
      </c>
      <c r="N32" s="222">
        <v>0</v>
      </c>
      <c r="O32" s="220">
        <v>0</v>
      </c>
      <c r="P32" s="224">
        <v>0</v>
      </c>
      <c r="Q32" s="222">
        <v>0</v>
      </c>
      <c r="R32" s="222">
        <v>0</v>
      </c>
      <c r="S32" s="136"/>
      <c r="T32" s="136"/>
    </row>
    <row r="33" spans="2:20" x14ac:dyDescent="0.15">
      <c r="B33" s="135">
        <v>21</v>
      </c>
      <c r="C33" s="136" t="s">
        <v>64</v>
      </c>
      <c r="D33" s="220">
        <v>14157</v>
      </c>
      <c r="E33" s="221">
        <v>35.200000000000003</v>
      </c>
      <c r="F33" s="222">
        <v>2.8674147289961899E-2</v>
      </c>
      <c r="G33" s="220">
        <v>179003</v>
      </c>
      <c r="H33" s="221">
        <v>23.9</v>
      </c>
      <c r="I33" s="222">
        <v>2.0585009258499001E-2</v>
      </c>
      <c r="J33" s="222">
        <v>0.85638353857488703</v>
      </c>
      <c r="K33" s="223">
        <v>209022</v>
      </c>
      <c r="L33" s="220">
        <v>0</v>
      </c>
      <c r="M33" s="221">
        <v>0</v>
      </c>
      <c r="N33" s="222">
        <v>0</v>
      </c>
      <c r="O33" s="220">
        <v>0</v>
      </c>
      <c r="P33" s="224">
        <v>0</v>
      </c>
      <c r="Q33" s="222">
        <v>0</v>
      </c>
      <c r="R33" s="222">
        <v>0</v>
      </c>
      <c r="S33" s="136"/>
      <c r="T33" s="136"/>
    </row>
    <row r="34" spans="2:20" x14ac:dyDescent="0.15">
      <c r="B34" s="135">
        <v>22</v>
      </c>
      <c r="C34" s="136" t="s">
        <v>65</v>
      </c>
      <c r="D34" s="220">
        <v>0</v>
      </c>
      <c r="E34" s="221">
        <v>0</v>
      </c>
      <c r="F34" s="222">
        <v>0</v>
      </c>
      <c r="G34" s="220">
        <v>22330</v>
      </c>
      <c r="H34" s="221">
        <v>3</v>
      </c>
      <c r="I34" s="222">
        <v>2.5679081174186098E-3</v>
      </c>
      <c r="J34" s="222">
        <v>1.10566448801743</v>
      </c>
      <c r="K34" s="223">
        <v>20196</v>
      </c>
      <c r="L34" s="220">
        <v>0</v>
      </c>
      <c r="M34" s="221">
        <v>0</v>
      </c>
      <c r="N34" s="222">
        <v>0</v>
      </c>
      <c r="O34" s="220">
        <v>0</v>
      </c>
      <c r="P34" s="224">
        <v>0</v>
      </c>
      <c r="Q34" s="222">
        <v>0</v>
      </c>
      <c r="R34" s="222">
        <v>0</v>
      </c>
      <c r="S34" s="136"/>
      <c r="T34" s="136"/>
    </row>
    <row r="35" spans="2:20" x14ac:dyDescent="0.15">
      <c r="B35" s="135">
        <v>23</v>
      </c>
      <c r="C35" s="136" t="s">
        <v>66</v>
      </c>
      <c r="D35" s="220">
        <v>0</v>
      </c>
      <c r="E35" s="221">
        <v>0</v>
      </c>
      <c r="F35" s="222">
        <v>0</v>
      </c>
      <c r="G35" s="220">
        <v>0</v>
      </c>
      <c r="H35" s="221">
        <v>0</v>
      </c>
      <c r="I35" s="222">
        <v>0</v>
      </c>
      <c r="J35" s="222">
        <v>0</v>
      </c>
      <c r="K35" s="223">
        <v>0</v>
      </c>
      <c r="L35" s="220">
        <v>0</v>
      </c>
      <c r="M35" s="221">
        <v>0</v>
      </c>
      <c r="N35" s="222">
        <v>0</v>
      </c>
      <c r="O35" s="220">
        <v>0</v>
      </c>
      <c r="P35" s="224">
        <v>0</v>
      </c>
      <c r="Q35" s="222">
        <v>0</v>
      </c>
      <c r="R35" s="222">
        <v>0</v>
      </c>
      <c r="S35" s="136"/>
      <c r="T35" s="136"/>
    </row>
    <row r="36" spans="2:20" x14ac:dyDescent="0.15">
      <c r="B36" s="135">
        <v>24</v>
      </c>
      <c r="C36" s="136" t="s">
        <v>67</v>
      </c>
      <c r="D36" s="220">
        <v>300</v>
      </c>
      <c r="E36" s="221">
        <v>0.8</v>
      </c>
      <c r="F36" s="222">
        <v>6.0763185611277602E-4</v>
      </c>
      <c r="G36" s="220">
        <v>2200</v>
      </c>
      <c r="H36" s="221">
        <v>0.3</v>
      </c>
      <c r="I36" s="222">
        <v>2.5299587363730101E-4</v>
      </c>
      <c r="J36" s="222">
        <v>3.7972280235428098E-2</v>
      </c>
      <c r="K36" s="223">
        <v>57937</v>
      </c>
      <c r="L36" s="220">
        <v>0</v>
      </c>
      <c r="M36" s="221">
        <v>0</v>
      </c>
      <c r="N36" s="222">
        <v>0</v>
      </c>
      <c r="O36" s="220">
        <v>0</v>
      </c>
      <c r="P36" s="224">
        <v>0</v>
      </c>
      <c r="Q36" s="222">
        <v>0</v>
      </c>
      <c r="R36" s="222">
        <v>0</v>
      </c>
      <c r="S36" s="136"/>
      <c r="T36" s="136"/>
    </row>
    <row r="37" spans="2:20" x14ac:dyDescent="0.15">
      <c r="B37" s="135">
        <v>25</v>
      </c>
      <c r="C37" s="136" t="s">
        <v>44</v>
      </c>
      <c r="D37" s="220">
        <v>97492</v>
      </c>
      <c r="E37" s="221">
        <v>242.5</v>
      </c>
      <c r="F37" s="222">
        <v>0.19746414972048901</v>
      </c>
      <c r="G37" s="220">
        <v>1627684</v>
      </c>
      <c r="H37" s="221">
        <v>217.7</v>
      </c>
      <c r="I37" s="222">
        <v>0.18718060708429801</v>
      </c>
      <c r="J37" s="222">
        <v>1.0446192945525501</v>
      </c>
      <c r="K37" s="223">
        <v>1558160</v>
      </c>
      <c r="L37" s="220">
        <v>0</v>
      </c>
      <c r="M37" s="221">
        <v>0</v>
      </c>
      <c r="N37" s="222">
        <v>0</v>
      </c>
      <c r="O37" s="220">
        <v>0</v>
      </c>
      <c r="P37" s="224">
        <v>0</v>
      </c>
      <c r="Q37" s="222">
        <v>0</v>
      </c>
      <c r="R37" s="222">
        <v>0</v>
      </c>
      <c r="S37" s="136"/>
      <c r="T37" s="136"/>
    </row>
    <row r="38" spans="2:20" x14ac:dyDescent="0.15">
      <c r="B38" s="135">
        <v>26</v>
      </c>
      <c r="C38" s="136" t="s">
        <v>68</v>
      </c>
      <c r="D38" s="220">
        <v>1856</v>
      </c>
      <c r="E38" s="221">
        <v>4.5999999999999996</v>
      </c>
      <c r="F38" s="222">
        <v>3.7592157498177099E-3</v>
      </c>
      <c r="G38" s="220">
        <v>33516</v>
      </c>
      <c r="H38" s="221">
        <v>4.5</v>
      </c>
      <c r="I38" s="222">
        <v>3.8542771367398999E-3</v>
      </c>
      <c r="J38" s="222">
        <v>0.70167064439140803</v>
      </c>
      <c r="K38" s="223">
        <v>47766</v>
      </c>
      <c r="L38" s="220">
        <v>0</v>
      </c>
      <c r="M38" s="221">
        <v>0</v>
      </c>
      <c r="N38" s="222">
        <v>0</v>
      </c>
      <c r="O38" s="220">
        <v>0</v>
      </c>
      <c r="P38" s="224">
        <v>0</v>
      </c>
      <c r="Q38" s="222">
        <v>0</v>
      </c>
      <c r="R38" s="222">
        <v>0</v>
      </c>
      <c r="S38" s="136"/>
      <c r="T38" s="136"/>
    </row>
    <row r="39" spans="2:20" x14ac:dyDescent="0.15">
      <c r="B39" s="135">
        <v>27</v>
      </c>
      <c r="C39" s="136" t="s">
        <v>69</v>
      </c>
      <c r="D39" s="220">
        <v>11960</v>
      </c>
      <c r="E39" s="221">
        <v>29.8</v>
      </c>
      <c r="F39" s="222">
        <v>2.4224256663696001E-2</v>
      </c>
      <c r="G39" s="220">
        <v>97700</v>
      </c>
      <c r="H39" s="221">
        <v>13.1</v>
      </c>
      <c r="I39" s="222">
        <v>1.12353167519838E-2</v>
      </c>
      <c r="J39" s="222">
        <v>0.80984748010610097</v>
      </c>
      <c r="K39" s="223">
        <v>120640</v>
      </c>
      <c r="L39" s="220">
        <v>0</v>
      </c>
      <c r="M39" s="221">
        <v>0</v>
      </c>
      <c r="N39" s="222">
        <v>0</v>
      </c>
      <c r="O39" s="220">
        <v>0</v>
      </c>
      <c r="P39" s="224">
        <v>0</v>
      </c>
      <c r="Q39" s="222">
        <v>0</v>
      </c>
      <c r="R39" s="222">
        <v>0</v>
      </c>
      <c r="S39" s="136"/>
      <c r="T39" s="136"/>
    </row>
    <row r="40" spans="2:20" x14ac:dyDescent="0.15">
      <c r="B40" s="135">
        <v>28</v>
      </c>
      <c r="C40" s="136" t="s">
        <v>70</v>
      </c>
      <c r="D40" s="220">
        <v>2000</v>
      </c>
      <c r="E40" s="221">
        <v>5</v>
      </c>
      <c r="F40" s="222">
        <v>4.0508790407518397E-3</v>
      </c>
      <c r="G40" s="220">
        <v>28600</v>
      </c>
      <c r="H40" s="221">
        <v>3.8</v>
      </c>
      <c r="I40" s="222">
        <v>3.28894635728491E-3</v>
      </c>
      <c r="J40" s="222">
        <v>0.67852906287070003</v>
      </c>
      <c r="K40" s="223">
        <v>42150</v>
      </c>
      <c r="L40" s="220">
        <v>0</v>
      </c>
      <c r="M40" s="221">
        <v>0</v>
      </c>
      <c r="N40" s="222">
        <v>0</v>
      </c>
      <c r="O40" s="220">
        <v>0</v>
      </c>
      <c r="P40" s="224">
        <v>0</v>
      </c>
      <c r="Q40" s="222">
        <v>0</v>
      </c>
      <c r="R40" s="222">
        <v>0</v>
      </c>
      <c r="S40" s="136"/>
      <c r="T40" s="136"/>
    </row>
    <row r="41" spans="2:20" x14ac:dyDescent="0.15">
      <c r="B41" s="135">
        <v>29</v>
      </c>
      <c r="C41" s="136" t="s">
        <v>71</v>
      </c>
      <c r="D41" s="220">
        <v>0</v>
      </c>
      <c r="E41" s="221">
        <v>0</v>
      </c>
      <c r="F41" s="222">
        <v>0</v>
      </c>
      <c r="G41" s="220">
        <v>4000</v>
      </c>
      <c r="H41" s="221">
        <v>0.5</v>
      </c>
      <c r="I41" s="222">
        <v>4.5999249752236499E-4</v>
      </c>
      <c r="J41" s="222">
        <v>0.38095238095238099</v>
      </c>
      <c r="K41" s="223">
        <v>10500</v>
      </c>
      <c r="L41" s="220">
        <v>0</v>
      </c>
      <c r="M41" s="221">
        <v>0</v>
      </c>
      <c r="N41" s="222">
        <v>0</v>
      </c>
      <c r="O41" s="220">
        <v>0</v>
      </c>
      <c r="P41" s="224">
        <v>0</v>
      </c>
      <c r="Q41" s="222">
        <v>0</v>
      </c>
      <c r="R41" s="222">
        <v>0</v>
      </c>
      <c r="S41" s="136"/>
      <c r="T41" s="136"/>
    </row>
    <row r="42" spans="2:20" x14ac:dyDescent="0.15">
      <c r="B42" s="135">
        <v>30</v>
      </c>
      <c r="C42" s="136" t="s">
        <v>72</v>
      </c>
      <c r="D42" s="220">
        <v>450</v>
      </c>
      <c r="E42" s="221">
        <v>1.1000000000000001</v>
      </c>
      <c r="F42" s="222">
        <v>9.1144778416916495E-4</v>
      </c>
      <c r="G42" s="220">
        <v>14850</v>
      </c>
      <c r="H42" s="221">
        <v>2</v>
      </c>
      <c r="I42" s="222">
        <v>1.7077221470517801E-3</v>
      </c>
      <c r="J42" s="222">
        <v>0.568965517241379</v>
      </c>
      <c r="K42" s="223">
        <v>26100</v>
      </c>
      <c r="L42" s="220">
        <v>0</v>
      </c>
      <c r="M42" s="221">
        <v>0</v>
      </c>
      <c r="N42" s="222">
        <v>0</v>
      </c>
      <c r="O42" s="220">
        <v>0</v>
      </c>
      <c r="P42" s="224">
        <v>0</v>
      </c>
      <c r="Q42" s="222">
        <v>0</v>
      </c>
      <c r="R42" s="222">
        <v>0</v>
      </c>
      <c r="S42" s="136"/>
      <c r="T42" s="136"/>
    </row>
    <row r="43" spans="2:20" x14ac:dyDescent="0.15">
      <c r="B43" s="135">
        <v>31</v>
      </c>
      <c r="C43" s="136" t="s">
        <v>73</v>
      </c>
      <c r="D43" s="220">
        <v>2400</v>
      </c>
      <c r="E43" s="221">
        <v>6</v>
      </c>
      <c r="F43" s="222">
        <v>4.8610548489022099E-3</v>
      </c>
      <c r="G43" s="220">
        <v>12400</v>
      </c>
      <c r="H43" s="221">
        <v>1.7</v>
      </c>
      <c r="I43" s="222">
        <v>1.4259767423193299E-3</v>
      </c>
      <c r="J43" s="222">
        <v>1.4090909090909101</v>
      </c>
      <c r="K43" s="223">
        <v>8800</v>
      </c>
      <c r="L43" s="220">
        <v>0</v>
      </c>
      <c r="M43" s="221">
        <v>0</v>
      </c>
      <c r="N43" s="222">
        <v>0</v>
      </c>
      <c r="O43" s="220">
        <v>0</v>
      </c>
      <c r="P43" s="224">
        <v>0</v>
      </c>
      <c r="Q43" s="222">
        <v>0</v>
      </c>
      <c r="R43" s="222">
        <v>0</v>
      </c>
      <c r="S43" s="136"/>
      <c r="T43" s="136"/>
    </row>
    <row r="44" spans="2:20" x14ac:dyDescent="0.15">
      <c r="B44" s="135">
        <v>32</v>
      </c>
      <c r="C44" s="136" t="s">
        <v>74</v>
      </c>
      <c r="D44" s="220">
        <v>0</v>
      </c>
      <c r="E44" s="221">
        <v>0</v>
      </c>
      <c r="F44" s="222">
        <v>0</v>
      </c>
      <c r="G44" s="220">
        <v>1350</v>
      </c>
      <c r="H44" s="221">
        <v>0.2</v>
      </c>
      <c r="I44" s="222">
        <v>1.55247467913798E-4</v>
      </c>
      <c r="J44" s="222">
        <v>1.5</v>
      </c>
      <c r="K44" s="223">
        <v>900</v>
      </c>
      <c r="L44" s="220">
        <v>0</v>
      </c>
      <c r="M44" s="221">
        <v>0</v>
      </c>
      <c r="N44" s="222">
        <v>0</v>
      </c>
      <c r="O44" s="220">
        <v>0</v>
      </c>
      <c r="P44" s="224">
        <v>0</v>
      </c>
      <c r="Q44" s="222">
        <v>0</v>
      </c>
      <c r="R44" s="222">
        <v>0</v>
      </c>
      <c r="S44" s="136"/>
      <c r="T44" s="136"/>
    </row>
    <row r="45" spans="2:20" x14ac:dyDescent="0.15">
      <c r="B45" s="135">
        <v>33</v>
      </c>
      <c r="C45" s="136" t="s">
        <v>75</v>
      </c>
      <c r="D45" s="220">
        <v>0</v>
      </c>
      <c r="E45" s="221">
        <v>0</v>
      </c>
      <c r="F45" s="222">
        <v>0</v>
      </c>
      <c r="G45" s="220">
        <v>-80</v>
      </c>
      <c r="H45" s="221">
        <v>0</v>
      </c>
      <c r="I45" s="222">
        <v>-9.1998499504473102E-6</v>
      </c>
      <c r="J45" s="222">
        <v>0</v>
      </c>
      <c r="K45" s="223">
        <v>0</v>
      </c>
      <c r="L45" s="220">
        <v>0</v>
      </c>
      <c r="M45" s="221">
        <v>0</v>
      </c>
      <c r="N45" s="222">
        <v>0</v>
      </c>
      <c r="O45" s="220">
        <v>0</v>
      </c>
      <c r="P45" s="224">
        <v>0</v>
      </c>
      <c r="Q45" s="222">
        <v>0</v>
      </c>
      <c r="R45" s="222">
        <v>0</v>
      </c>
      <c r="S45" s="136"/>
      <c r="T45" s="136"/>
    </row>
    <row r="46" spans="2:20" x14ac:dyDescent="0.15">
      <c r="B46" s="135">
        <v>34</v>
      </c>
      <c r="C46" s="136" t="s">
        <v>44</v>
      </c>
      <c r="D46" s="220">
        <v>18666</v>
      </c>
      <c r="E46" s="221">
        <v>46.4</v>
      </c>
      <c r="F46" s="222">
        <v>3.7806854087337E-2</v>
      </c>
      <c r="G46" s="220">
        <v>192336</v>
      </c>
      <c r="H46" s="221">
        <v>25.7</v>
      </c>
      <c r="I46" s="222">
        <v>2.2118279250865399E-2</v>
      </c>
      <c r="J46" s="222">
        <v>0.74880867100632298</v>
      </c>
      <c r="K46" s="223">
        <v>256856</v>
      </c>
      <c r="L46" s="220">
        <v>0</v>
      </c>
      <c r="M46" s="221">
        <v>0</v>
      </c>
      <c r="N46" s="222">
        <v>0</v>
      </c>
      <c r="O46" s="220">
        <v>0</v>
      </c>
      <c r="P46" s="224">
        <v>0</v>
      </c>
      <c r="Q46" s="222">
        <v>0</v>
      </c>
      <c r="R46" s="222">
        <v>0</v>
      </c>
      <c r="S46" s="136"/>
      <c r="T46" s="136"/>
    </row>
    <row r="47" spans="2:20" x14ac:dyDescent="0.15">
      <c r="B47" s="135">
        <v>35</v>
      </c>
      <c r="C47" s="136" t="s">
        <v>76</v>
      </c>
      <c r="D47" s="220">
        <v>2860</v>
      </c>
      <c r="E47" s="221">
        <v>7.1</v>
      </c>
      <c r="F47" s="222">
        <v>5.79275702827514E-3</v>
      </c>
      <c r="G47" s="220">
        <v>23166</v>
      </c>
      <c r="H47" s="221">
        <v>3.1</v>
      </c>
      <c r="I47" s="222">
        <v>2.6640465494007799E-3</v>
      </c>
      <c r="J47" s="222">
        <v>1.4464285714285701</v>
      </c>
      <c r="K47" s="223">
        <v>16016</v>
      </c>
      <c r="L47" s="220">
        <v>0</v>
      </c>
      <c r="M47" s="221">
        <v>0</v>
      </c>
      <c r="N47" s="222">
        <v>0</v>
      </c>
      <c r="O47" s="220">
        <v>0</v>
      </c>
      <c r="P47" s="224">
        <v>0</v>
      </c>
      <c r="Q47" s="222">
        <v>0</v>
      </c>
      <c r="R47" s="222">
        <v>0</v>
      </c>
      <c r="S47" s="136"/>
      <c r="T47" s="136"/>
    </row>
    <row r="48" spans="2:20" x14ac:dyDescent="0.15">
      <c r="B48" s="135">
        <v>36</v>
      </c>
      <c r="C48" s="136" t="s">
        <v>77</v>
      </c>
      <c r="D48" s="220">
        <v>1924</v>
      </c>
      <c r="E48" s="221">
        <v>4.8</v>
      </c>
      <c r="F48" s="222">
        <v>3.8969456372032699E-3</v>
      </c>
      <c r="G48" s="220">
        <v>94322</v>
      </c>
      <c r="H48" s="221">
        <v>12.6</v>
      </c>
      <c r="I48" s="222">
        <v>1.0846853087826101E-2</v>
      </c>
      <c r="J48" s="222">
        <v>1.19822658095988</v>
      </c>
      <c r="K48" s="223">
        <v>78718</v>
      </c>
      <c r="L48" s="220">
        <v>0</v>
      </c>
      <c r="M48" s="221">
        <v>0</v>
      </c>
      <c r="N48" s="222">
        <v>0</v>
      </c>
      <c r="O48" s="220">
        <v>0</v>
      </c>
      <c r="P48" s="224">
        <v>0</v>
      </c>
      <c r="Q48" s="222">
        <v>0</v>
      </c>
      <c r="R48" s="222">
        <v>0</v>
      </c>
      <c r="S48" s="136"/>
      <c r="T48" s="136"/>
    </row>
    <row r="49" spans="2:20" x14ac:dyDescent="0.15">
      <c r="B49" s="135">
        <v>37</v>
      </c>
      <c r="C49" s="136" t="s">
        <v>78</v>
      </c>
      <c r="D49" s="220">
        <v>6380</v>
      </c>
      <c r="E49" s="221">
        <v>15.9</v>
      </c>
      <c r="F49" s="222">
        <v>1.2922304139998401E-2</v>
      </c>
      <c r="G49" s="220">
        <v>56270</v>
      </c>
      <c r="H49" s="221">
        <v>7.5</v>
      </c>
      <c r="I49" s="222">
        <v>6.4709444588958798E-3</v>
      </c>
      <c r="J49" s="222">
        <v>0.83985074626865697</v>
      </c>
      <c r="K49" s="223">
        <v>67000</v>
      </c>
      <c r="L49" s="220">
        <v>0</v>
      </c>
      <c r="M49" s="221">
        <v>0</v>
      </c>
      <c r="N49" s="222">
        <v>0</v>
      </c>
      <c r="O49" s="220">
        <v>0</v>
      </c>
      <c r="P49" s="224">
        <v>0</v>
      </c>
      <c r="Q49" s="222">
        <v>0</v>
      </c>
      <c r="R49" s="222">
        <v>0</v>
      </c>
      <c r="S49" s="136"/>
      <c r="T49" s="136"/>
    </row>
    <row r="50" spans="2:20" x14ac:dyDescent="0.15">
      <c r="B50" s="135">
        <v>38</v>
      </c>
      <c r="C50" s="136" t="s">
        <v>79</v>
      </c>
      <c r="D50" s="220">
        <v>800</v>
      </c>
      <c r="E50" s="221">
        <v>2</v>
      </c>
      <c r="F50" s="222">
        <v>1.62035161630074E-3</v>
      </c>
      <c r="G50" s="220">
        <v>14450</v>
      </c>
      <c r="H50" s="221">
        <v>1.9</v>
      </c>
      <c r="I50" s="222">
        <v>1.66172289729955E-3</v>
      </c>
      <c r="J50" s="222">
        <v>3.4</v>
      </c>
      <c r="K50" s="223">
        <v>4250</v>
      </c>
      <c r="L50" s="220">
        <v>0</v>
      </c>
      <c r="M50" s="221">
        <v>0</v>
      </c>
      <c r="N50" s="222">
        <v>0</v>
      </c>
      <c r="O50" s="220">
        <v>0</v>
      </c>
      <c r="P50" s="224">
        <v>0</v>
      </c>
      <c r="Q50" s="222">
        <v>0</v>
      </c>
      <c r="R50" s="222">
        <v>0</v>
      </c>
      <c r="S50" s="136"/>
      <c r="T50" s="136"/>
    </row>
    <row r="51" spans="2:20" x14ac:dyDescent="0.15">
      <c r="B51" s="135">
        <v>39</v>
      </c>
      <c r="C51" s="136" t="s">
        <v>80</v>
      </c>
      <c r="D51" s="220">
        <v>0</v>
      </c>
      <c r="E51" s="221">
        <v>0</v>
      </c>
      <c r="F51" s="222">
        <v>0</v>
      </c>
      <c r="G51" s="220">
        <v>1000</v>
      </c>
      <c r="H51" s="221">
        <v>0.1</v>
      </c>
      <c r="I51" s="222">
        <v>1.14998124380591E-4</v>
      </c>
      <c r="J51" s="222">
        <v>0.2</v>
      </c>
      <c r="K51" s="223">
        <v>5000</v>
      </c>
      <c r="L51" s="220">
        <v>0</v>
      </c>
      <c r="M51" s="221">
        <v>0</v>
      </c>
      <c r="N51" s="222">
        <v>0</v>
      </c>
      <c r="O51" s="220">
        <v>0</v>
      </c>
      <c r="P51" s="224">
        <v>0</v>
      </c>
      <c r="Q51" s="222">
        <v>0</v>
      </c>
      <c r="R51" s="222">
        <v>0</v>
      </c>
      <c r="S51" s="136"/>
      <c r="T51" s="136"/>
    </row>
    <row r="52" spans="2:20" x14ac:dyDescent="0.15">
      <c r="B52" s="135">
        <v>40</v>
      </c>
      <c r="C52" s="136" t="s">
        <v>81</v>
      </c>
      <c r="D52" s="220">
        <v>900</v>
      </c>
      <c r="E52" s="221">
        <v>2.2000000000000002</v>
      </c>
      <c r="F52" s="222">
        <v>1.8228955683383299E-3</v>
      </c>
      <c r="G52" s="220">
        <v>4500</v>
      </c>
      <c r="H52" s="221">
        <v>0.6</v>
      </c>
      <c r="I52" s="222">
        <v>5.1749155971266101E-4</v>
      </c>
      <c r="J52" s="222">
        <v>0.58823529411764697</v>
      </c>
      <c r="K52" s="223">
        <v>7650</v>
      </c>
      <c r="L52" s="220">
        <v>0</v>
      </c>
      <c r="M52" s="221">
        <v>0</v>
      </c>
      <c r="N52" s="222">
        <v>0</v>
      </c>
      <c r="O52" s="220">
        <v>0</v>
      </c>
      <c r="P52" s="224">
        <v>0</v>
      </c>
      <c r="Q52" s="222">
        <v>0</v>
      </c>
      <c r="R52" s="222">
        <v>0</v>
      </c>
      <c r="S52" s="136"/>
      <c r="T52" s="136"/>
    </row>
    <row r="53" spans="2:20" x14ac:dyDescent="0.15">
      <c r="B53" s="135">
        <v>41</v>
      </c>
      <c r="C53" s="136" t="s">
        <v>82</v>
      </c>
      <c r="D53" s="220">
        <v>0</v>
      </c>
      <c r="E53" s="221">
        <v>0</v>
      </c>
      <c r="F53" s="222">
        <v>0</v>
      </c>
      <c r="G53" s="220">
        <v>4400</v>
      </c>
      <c r="H53" s="221">
        <v>0.6</v>
      </c>
      <c r="I53" s="222">
        <v>5.0599174727460202E-4</v>
      </c>
      <c r="J53" s="222">
        <v>1.5714285714285701</v>
      </c>
      <c r="K53" s="223">
        <v>2800</v>
      </c>
      <c r="L53" s="220">
        <v>0</v>
      </c>
      <c r="M53" s="221">
        <v>0</v>
      </c>
      <c r="N53" s="222">
        <v>0</v>
      </c>
      <c r="O53" s="220">
        <v>0</v>
      </c>
      <c r="P53" s="224">
        <v>0</v>
      </c>
      <c r="Q53" s="222">
        <v>0</v>
      </c>
      <c r="R53" s="222">
        <v>0</v>
      </c>
      <c r="S53" s="136"/>
      <c r="T53" s="136"/>
    </row>
    <row r="54" spans="2:20" x14ac:dyDescent="0.15">
      <c r="B54" s="135">
        <v>42</v>
      </c>
      <c r="C54" s="136" t="s">
        <v>83</v>
      </c>
      <c r="D54" s="220">
        <v>0</v>
      </c>
      <c r="E54" s="221">
        <v>0</v>
      </c>
      <c r="F54" s="222">
        <v>0</v>
      </c>
      <c r="G54" s="220">
        <v>0</v>
      </c>
      <c r="H54" s="221">
        <v>0</v>
      </c>
      <c r="I54" s="222">
        <v>0</v>
      </c>
      <c r="J54" s="222">
        <v>0</v>
      </c>
      <c r="K54" s="223">
        <v>450</v>
      </c>
      <c r="L54" s="220">
        <v>0</v>
      </c>
      <c r="M54" s="221">
        <v>0</v>
      </c>
      <c r="N54" s="222">
        <v>0</v>
      </c>
      <c r="O54" s="220">
        <v>0</v>
      </c>
      <c r="P54" s="224">
        <v>0</v>
      </c>
      <c r="Q54" s="222">
        <v>0</v>
      </c>
      <c r="R54" s="222">
        <v>0</v>
      </c>
      <c r="S54" s="136"/>
      <c r="T54" s="136"/>
    </row>
    <row r="55" spans="2:20" x14ac:dyDescent="0.15">
      <c r="B55" s="135">
        <v>43</v>
      </c>
      <c r="C55" s="136" t="s">
        <v>84</v>
      </c>
      <c r="D55" s="220">
        <v>5808</v>
      </c>
      <c r="E55" s="221">
        <v>14.5</v>
      </c>
      <c r="F55" s="222">
        <v>1.1763752734343399E-2</v>
      </c>
      <c r="G55" s="220">
        <v>122826</v>
      </c>
      <c r="H55" s="221">
        <v>16.399999999999999</v>
      </c>
      <c r="I55" s="222">
        <v>1.4124759625170499E-2</v>
      </c>
      <c r="J55" s="222">
        <v>1.04325889937401</v>
      </c>
      <c r="K55" s="223">
        <v>117733</v>
      </c>
      <c r="L55" s="220">
        <v>0</v>
      </c>
      <c r="M55" s="221">
        <v>0</v>
      </c>
      <c r="N55" s="222">
        <v>0</v>
      </c>
      <c r="O55" s="220">
        <v>0</v>
      </c>
      <c r="P55" s="224">
        <v>0</v>
      </c>
      <c r="Q55" s="222">
        <v>0</v>
      </c>
      <c r="R55" s="222">
        <v>0</v>
      </c>
      <c r="S55" s="136"/>
      <c r="T55" s="136"/>
    </row>
    <row r="56" spans="2:20" x14ac:dyDescent="0.15">
      <c r="B56" s="135">
        <v>44</v>
      </c>
      <c r="C56" s="136" t="s">
        <v>44</v>
      </c>
      <c r="D56" s="220">
        <v>18672</v>
      </c>
      <c r="E56" s="221">
        <v>46.5</v>
      </c>
      <c r="F56" s="222">
        <v>3.7819006724459203E-2</v>
      </c>
      <c r="G56" s="220">
        <v>320934</v>
      </c>
      <c r="H56" s="221">
        <v>42.9</v>
      </c>
      <c r="I56" s="222">
        <v>3.6906808049960702E-2</v>
      </c>
      <c r="J56" s="222">
        <v>1.07114749830617</v>
      </c>
      <c r="K56" s="223">
        <v>299617</v>
      </c>
      <c r="L56" s="220">
        <v>0</v>
      </c>
      <c r="M56" s="221">
        <v>0</v>
      </c>
      <c r="N56" s="222">
        <v>0</v>
      </c>
      <c r="O56" s="220">
        <v>0</v>
      </c>
      <c r="P56" s="224">
        <v>0</v>
      </c>
      <c r="Q56" s="222">
        <v>0</v>
      </c>
      <c r="R56" s="222">
        <v>0</v>
      </c>
      <c r="S56" s="136"/>
      <c r="T56" s="136"/>
    </row>
    <row r="57" spans="2:20" x14ac:dyDescent="0.15">
      <c r="B57" s="135">
        <v>45</v>
      </c>
      <c r="C57" s="136" t="s">
        <v>85</v>
      </c>
      <c r="D57" s="220">
        <v>134830</v>
      </c>
      <c r="E57" s="221">
        <v>335.4</v>
      </c>
      <c r="F57" s="222">
        <v>0.27309001053228499</v>
      </c>
      <c r="G57" s="220">
        <v>2140954</v>
      </c>
      <c r="H57" s="221">
        <v>286.3</v>
      </c>
      <c r="I57" s="222">
        <v>0.24620569438512499</v>
      </c>
      <c r="J57" s="222">
        <v>1.0124470771051099</v>
      </c>
      <c r="K57" s="223">
        <v>2114633</v>
      </c>
      <c r="L57" s="220">
        <v>0</v>
      </c>
      <c r="M57" s="221">
        <v>0</v>
      </c>
      <c r="N57" s="222">
        <v>0</v>
      </c>
      <c r="O57" s="220">
        <v>0</v>
      </c>
      <c r="P57" s="224">
        <v>0</v>
      </c>
      <c r="Q57" s="222">
        <v>0</v>
      </c>
      <c r="R57" s="222">
        <v>0</v>
      </c>
      <c r="S57" s="136"/>
      <c r="T57" s="136"/>
    </row>
    <row r="58" spans="2:20" x14ac:dyDescent="0.15">
      <c r="B58" s="135">
        <v>46</v>
      </c>
      <c r="C58" s="136"/>
      <c r="D58" s="150"/>
      <c r="E58" s="136"/>
      <c r="F58" s="222"/>
      <c r="G58" s="150"/>
      <c r="H58" s="136"/>
      <c r="I58" s="222"/>
      <c r="J58" s="222"/>
      <c r="K58" s="136"/>
      <c r="L58" s="150"/>
      <c r="M58" s="136"/>
      <c r="N58" s="222"/>
      <c r="O58" s="150"/>
      <c r="P58" s="136"/>
      <c r="Q58" s="222"/>
      <c r="R58" s="222"/>
      <c r="S58" s="136"/>
      <c r="T58" s="136"/>
    </row>
    <row r="59" spans="2:20" x14ac:dyDescent="0.15">
      <c r="B59" s="135">
        <v>47</v>
      </c>
      <c r="C59" s="136" t="s">
        <v>86</v>
      </c>
      <c r="D59" s="220">
        <v>0</v>
      </c>
      <c r="E59" s="221">
        <v>0</v>
      </c>
      <c r="F59" s="222">
        <v>0</v>
      </c>
      <c r="G59" s="220">
        <v>23200</v>
      </c>
      <c r="H59" s="221">
        <v>3.1</v>
      </c>
      <c r="I59" s="222">
        <v>2.66795648562972E-3</v>
      </c>
      <c r="J59" s="222">
        <v>1.0403587443946201</v>
      </c>
      <c r="K59" s="223">
        <v>22300</v>
      </c>
      <c r="L59" s="220">
        <v>0</v>
      </c>
      <c r="M59" s="221">
        <v>0</v>
      </c>
      <c r="N59" s="222">
        <v>0</v>
      </c>
      <c r="O59" s="220">
        <v>0</v>
      </c>
      <c r="P59" s="224">
        <v>0</v>
      </c>
      <c r="Q59" s="222">
        <v>0</v>
      </c>
      <c r="R59" s="222">
        <v>0</v>
      </c>
      <c r="S59" s="136"/>
      <c r="T59" s="136"/>
    </row>
    <row r="60" spans="2:20" x14ac:dyDescent="0.15">
      <c r="B60" s="135">
        <v>48</v>
      </c>
      <c r="C60" s="136" t="s">
        <v>87</v>
      </c>
      <c r="D60" s="220">
        <v>0</v>
      </c>
      <c r="E60" s="221">
        <v>0</v>
      </c>
      <c r="F60" s="222">
        <v>0</v>
      </c>
      <c r="G60" s="220">
        <v>0</v>
      </c>
      <c r="H60" s="221">
        <v>0</v>
      </c>
      <c r="I60" s="222">
        <v>0</v>
      </c>
      <c r="J60" s="222">
        <v>0</v>
      </c>
      <c r="K60" s="223">
        <v>22000</v>
      </c>
      <c r="L60" s="220">
        <v>0</v>
      </c>
      <c r="M60" s="221">
        <v>0</v>
      </c>
      <c r="N60" s="222">
        <v>0</v>
      </c>
      <c r="O60" s="220">
        <v>0</v>
      </c>
      <c r="P60" s="224">
        <v>0</v>
      </c>
      <c r="Q60" s="222">
        <v>0</v>
      </c>
      <c r="R60" s="222">
        <v>0</v>
      </c>
      <c r="S60" s="136"/>
      <c r="T60" s="136"/>
    </row>
    <row r="61" spans="2:20" x14ac:dyDescent="0.15">
      <c r="B61" s="135">
        <v>49</v>
      </c>
      <c r="C61" s="136" t="s">
        <v>44</v>
      </c>
      <c r="D61" s="220">
        <v>0</v>
      </c>
      <c r="E61" s="221">
        <v>0</v>
      </c>
      <c r="F61" s="222">
        <v>0</v>
      </c>
      <c r="G61" s="220">
        <v>23200</v>
      </c>
      <c r="H61" s="221">
        <v>3.1</v>
      </c>
      <c r="I61" s="222">
        <v>2.66795648562972E-3</v>
      </c>
      <c r="J61" s="222">
        <v>0.52370203160270901</v>
      </c>
      <c r="K61" s="223">
        <v>44300</v>
      </c>
      <c r="L61" s="220">
        <v>0</v>
      </c>
      <c r="M61" s="221">
        <v>0</v>
      </c>
      <c r="N61" s="222">
        <v>0</v>
      </c>
      <c r="O61" s="220">
        <v>0</v>
      </c>
      <c r="P61" s="224">
        <v>0</v>
      </c>
      <c r="Q61" s="222">
        <v>0</v>
      </c>
      <c r="R61" s="222">
        <v>0</v>
      </c>
      <c r="S61" s="136"/>
      <c r="T61" s="136"/>
    </row>
    <row r="62" spans="2:20" x14ac:dyDescent="0.15">
      <c r="B62" s="135">
        <v>50</v>
      </c>
      <c r="C62" s="136"/>
      <c r="D62" s="150"/>
      <c r="E62" s="136"/>
      <c r="F62" s="222"/>
      <c r="G62" s="150"/>
      <c r="H62" s="136"/>
      <c r="I62" s="222"/>
      <c r="J62" s="222"/>
      <c r="K62" s="136"/>
      <c r="L62" s="150"/>
      <c r="M62" s="136"/>
      <c r="N62" s="222"/>
      <c r="O62" s="150"/>
      <c r="P62" s="136"/>
      <c r="Q62" s="222"/>
      <c r="R62" s="222"/>
      <c r="S62" s="136"/>
      <c r="T62" s="136"/>
    </row>
    <row r="63" spans="2:20" x14ac:dyDescent="0.15">
      <c r="B63" s="135">
        <v>51</v>
      </c>
      <c r="C63" s="136"/>
      <c r="D63" s="150"/>
      <c r="E63" s="136"/>
      <c r="F63" s="222"/>
      <c r="G63" s="150"/>
      <c r="H63" s="136"/>
      <c r="I63" s="222"/>
      <c r="J63" s="222"/>
      <c r="K63" s="136"/>
      <c r="L63" s="150"/>
      <c r="M63" s="136"/>
      <c r="N63" s="222"/>
      <c r="O63" s="150"/>
      <c r="P63" s="136"/>
      <c r="Q63" s="222"/>
      <c r="R63" s="222"/>
      <c r="S63" s="136"/>
      <c r="T63" s="136"/>
    </row>
    <row r="64" spans="2:20" x14ac:dyDescent="0.15">
      <c r="B64" s="135">
        <v>52</v>
      </c>
      <c r="C64" s="136"/>
      <c r="D64" s="150"/>
      <c r="E64" s="136"/>
      <c r="F64" s="222"/>
      <c r="G64" s="150"/>
      <c r="H64" s="136"/>
      <c r="I64" s="222"/>
      <c r="J64" s="222"/>
      <c r="K64" s="136"/>
      <c r="L64" s="150"/>
      <c r="M64" s="136"/>
      <c r="N64" s="222"/>
      <c r="O64" s="150"/>
      <c r="P64" s="136"/>
      <c r="Q64" s="222"/>
      <c r="R64" s="222"/>
      <c r="S64" s="136"/>
      <c r="T64" s="136"/>
    </row>
    <row r="65" spans="2:20" x14ac:dyDescent="0.15">
      <c r="B65" s="135">
        <v>53</v>
      </c>
      <c r="C65" s="136"/>
      <c r="D65" s="150"/>
      <c r="E65" s="136"/>
      <c r="F65" s="222"/>
      <c r="G65" s="150"/>
      <c r="H65" s="136"/>
      <c r="I65" s="222"/>
      <c r="J65" s="222"/>
      <c r="K65" s="136"/>
      <c r="L65" s="150"/>
      <c r="M65" s="136"/>
      <c r="N65" s="222"/>
      <c r="O65" s="150"/>
      <c r="P65" s="136"/>
      <c r="Q65" s="222"/>
      <c r="R65" s="222"/>
      <c r="S65" s="136"/>
      <c r="T65" s="136"/>
    </row>
    <row r="66" spans="2:20" x14ac:dyDescent="0.15">
      <c r="B66" s="135">
        <v>54</v>
      </c>
      <c r="C66" s="136"/>
      <c r="D66" s="150"/>
      <c r="E66" s="136"/>
      <c r="F66" s="222"/>
      <c r="G66" s="150"/>
      <c r="H66" s="136"/>
      <c r="I66" s="222"/>
      <c r="J66" s="222"/>
      <c r="K66" s="136"/>
      <c r="L66" s="150"/>
      <c r="M66" s="136"/>
      <c r="N66" s="222"/>
      <c r="O66" s="150"/>
      <c r="P66" s="136"/>
      <c r="Q66" s="222"/>
      <c r="R66" s="222"/>
      <c r="S66" s="136"/>
      <c r="T66" s="136"/>
    </row>
    <row r="67" spans="2:20" x14ac:dyDescent="0.15">
      <c r="B67" s="135">
        <v>55</v>
      </c>
      <c r="C67" s="136"/>
      <c r="D67" s="150"/>
      <c r="E67" s="136"/>
      <c r="F67" s="222"/>
      <c r="G67" s="150"/>
      <c r="H67" s="136"/>
      <c r="I67" s="222"/>
      <c r="J67" s="222"/>
      <c r="K67" s="136"/>
      <c r="L67" s="150"/>
      <c r="M67" s="136"/>
      <c r="N67" s="222"/>
      <c r="O67" s="150"/>
      <c r="P67" s="136"/>
      <c r="Q67" s="222"/>
      <c r="R67" s="222"/>
      <c r="S67" s="136"/>
      <c r="T67" s="136"/>
    </row>
    <row r="68" spans="2:20" x14ac:dyDescent="0.15">
      <c r="B68" s="135">
        <v>56</v>
      </c>
      <c r="C68" s="136"/>
      <c r="D68" s="150"/>
      <c r="E68" s="136"/>
      <c r="F68" s="222"/>
      <c r="G68" s="150"/>
      <c r="H68" s="136"/>
      <c r="I68" s="222"/>
      <c r="J68" s="222"/>
      <c r="K68" s="136"/>
      <c r="L68" s="150"/>
      <c r="M68" s="136"/>
      <c r="N68" s="222"/>
      <c r="O68" s="150"/>
      <c r="P68" s="136"/>
      <c r="Q68" s="222"/>
      <c r="R68" s="222"/>
      <c r="S68" s="136"/>
      <c r="T68" s="136"/>
    </row>
    <row r="69" spans="2:20" x14ac:dyDescent="0.15">
      <c r="B69" s="135">
        <v>57</v>
      </c>
      <c r="C69" s="136"/>
      <c r="D69" s="150"/>
      <c r="E69" s="136"/>
      <c r="F69" s="222"/>
      <c r="G69" s="150"/>
      <c r="H69" s="136"/>
      <c r="I69" s="222"/>
      <c r="J69" s="222"/>
      <c r="K69" s="136"/>
      <c r="L69" s="150"/>
      <c r="M69" s="136"/>
      <c r="N69" s="222"/>
      <c r="O69" s="150"/>
      <c r="P69" s="136"/>
      <c r="Q69" s="222"/>
      <c r="R69" s="222"/>
      <c r="S69" s="136"/>
      <c r="T69" s="136"/>
    </row>
    <row r="70" spans="2:20" x14ac:dyDescent="0.15">
      <c r="B70" s="135">
        <v>58</v>
      </c>
      <c r="C70" s="136"/>
      <c r="D70" s="150"/>
      <c r="E70" s="136"/>
      <c r="F70" s="222"/>
      <c r="G70" s="150"/>
      <c r="H70" s="136"/>
      <c r="I70" s="222"/>
      <c r="J70" s="222"/>
      <c r="K70" s="136"/>
      <c r="L70" s="150"/>
      <c r="M70" s="136"/>
      <c r="N70" s="222"/>
      <c r="O70" s="150"/>
      <c r="P70" s="136"/>
      <c r="Q70" s="222"/>
      <c r="R70" s="222"/>
      <c r="S70" s="136"/>
      <c r="T70" s="136"/>
    </row>
    <row r="71" spans="2:20" x14ac:dyDescent="0.15">
      <c r="B71" s="135">
        <v>59</v>
      </c>
      <c r="C71" s="136"/>
      <c r="D71" s="150"/>
      <c r="E71" s="136"/>
      <c r="F71" s="222"/>
      <c r="G71" s="150"/>
      <c r="H71" s="136"/>
      <c r="I71" s="222"/>
      <c r="J71" s="222"/>
      <c r="K71" s="136"/>
      <c r="L71" s="150"/>
      <c r="M71" s="136"/>
      <c r="N71" s="222"/>
      <c r="O71" s="150"/>
      <c r="P71" s="136"/>
      <c r="Q71" s="222"/>
      <c r="R71" s="222"/>
      <c r="S71" s="136"/>
      <c r="T71" s="136"/>
    </row>
    <row r="72" spans="2:20" x14ac:dyDescent="0.15">
      <c r="B72" s="135">
        <v>60</v>
      </c>
      <c r="C72" s="136"/>
      <c r="D72" s="150"/>
      <c r="E72" s="136"/>
      <c r="F72" s="222"/>
      <c r="G72" s="150"/>
      <c r="H72" s="136"/>
      <c r="I72" s="222"/>
      <c r="J72" s="222"/>
      <c r="K72" s="136"/>
      <c r="L72" s="150"/>
      <c r="M72" s="136"/>
      <c r="N72" s="222"/>
      <c r="O72" s="150"/>
      <c r="P72" s="136"/>
      <c r="Q72" s="222"/>
      <c r="R72" s="222"/>
      <c r="S72" s="136"/>
      <c r="T72" s="136"/>
    </row>
    <row r="73" spans="2:20" x14ac:dyDescent="0.15">
      <c r="B73" s="135">
        <v>61</v>
      </c>
      <c r="C73" s="136"/>
      <c r="D73" s="150"/>
      <c r="E73" s="136"/>
      <c r="F73" s="222"/>
      <c r="G73" s="150"/>
      <c r="H73" s="136"/>
      <c r="I73" s="222"/>
      <c r="J73" s="222"/>
      <c r="K73" s="136"/>
      <c r="L73" s="150"/>
      <c r="M73" s="136"/>
      <c r="N73" s="222"/>
      <c r="O73" s="150"/>
      <c r="P73" s="136"/>
      <c r="Q73" s="222"/>
      <c r="R73" s="222"/>
      <c r="S73" s="136"/>
      <c r="T73" s="136"/>
    </row>
    <row r="74" spans="2:20" x14ac:dyDescent="0.15">
      <c r="B74" s="135">
        <v>62</v>
      </c>
      <c r="C74" s="136"/>
      <c r="D74" s="150"/>
      <c r="E74" s="136"/>
      <c r="F74" s="222"/>
      <c r="G74" s="150"/>
      <c r="H74" s="136"/>
      <c r="I74" s="222"/>
      <c r="J74" s="222"/>
      <c r="K74" s="136"/>
      <c r="L74" s="150"/>
      <c r="M74" s="136"/>
      <c r="N74" s="222"/>
      <c r="O74" s="150"/>
      <c r="P74" s="136"/>
      <c r="Q74" s="222"/>
      <c r="R74" s="222"/>
      <c r="S74" s="136"/>
      <c r="T74" s="136"/>
    </row>
    <row r="75" spans="2:20" x14ac:dyDescent="0.15">
      <c r="B75" s="135">
        <v>63</v>
      </c>
      <c r="C75" s="136"/>
      <c r="D75" s="150"/>
      <c r="E75" s="136"/>
      <c r="F75" s="222"/>
      <c r="G75" s="150"/>
      <c r="H75" s="136"/>
      <c r="I75" s="222"/>
      <c r="J75" s="222"/>
      <c r="K75" s="136"/>
      <c r="L75" s="150"/>
      <c r="M75" s="136"/>
      <c r="N75" s="222"/>
      <c r="O75" s="150"/>
      <c r="P75" s="136"/>
      <c r="Q75" s="222"/>
      <c r="R75" s="222"/>
      <c r="S75" s="136"/>
      <c r="T75" s="136"/>
    </row>
    <row r="76" spans="2:20" x14ac:dyDescent="0.15">
      <c r="B76" s="135">
        <v>64</v>
      </c>
      <c r="C76" s="136"/>
      <c r="D76" s="150"/>
      <c r="E76" s="136"/>
      <c r="F76" s="222"/>
      <c r="G76" s="150"/>
      <c r="H76" s="136"/>
      <c r="I76" s="222"/>
      <c r="J76" s="222"/>
      <c r="K76" s="136"/>
      <c r="L76" s="150"/>
      <c r="M76" s="136"/>
      <c r="N76" s="222"/>
      <c r="O76" s="150"/>
      <c r="P76" s="136"/>
      <c r="Q76" s="222"/>
      <c r="R76" s="222"/>
      <c r="S76" s="136"/>
      <c r="T76" s="136"/>
    </row>
    <row r="77" spans="2:20" x14ac:dyDescent="0.15">
      <c r="B77" s="135">
        <v>65</v>
      </c>
      <c r="C77" s="136"/>
      <c r="D77" s="150"/>
      <c r="E77" s="136"/>
      <c r="F77" s="222"/>
      <c r="G77" s="150"/>
      <c r="H77" s="136"/>
      <c r="I77" s="222"/>
      <c r="J77" s="222"/>
      <c r="K77" s="136"/>
      <c r="L77" s="150"/>
      <c r="M77" s="136"/>
      <c r="N77" s="222"/>
      <c r="O77" s="150"/>
      <c r="P77" s="136"/>
      <c r="Q77" s="222"/>
      <c r="R77" s="222"/>
      <c r="S77" s="136"/>
      <c r="T77" s="136"/>
    </row>
    <row r="78" spans="2:20" x14ac:dyDescent="0.15">
      <c r="B78" s="135">
        <v>66</v>
      </c>
      <c r="C78" s="136"/>
      <c r="D78" s="150"/>
      <c r="E78" s="136"/>
      <c r="F78" s="222"/>
      <c r="G78" s="150"/>
      <c r="H78" s="136"/>
      <c r="I78" s="222"/>
      <c r="J78" s="222"/>
      <c r="K78" s="136"/>
      <c r="L78" s="150"/>
      <c r="M78" s="136"/>
      <c r="N78" s="222"/>
      <c r="O78" s="150"/>
      <c r="P78" s="136"/>
      <c r="Q78" s="222"/>
      <c r="R78" s="222"/>
      <c r="S78" s="136"/>
      <c r="T78" s="136"/>
    </row>
    <row r="79" spans="2:20" x14ac:dyDescent="0.15">
      <c r="B79" s="135">
        <v>67</v>
      </c>
      <c r="C79" s="136"/>
      <c r="D79" s="150"/>
      <c r="E79" s="136"/>
      <c r="F79" s="222"/>
      <c r="G79" s="150"/>
      <c r="H79" s="136"/>
      <c r="I79" s="222"/>
      <c r="J79" s="222"/>
      <c r="K79" s="136"/>
      <c r="L79" s="150"/>
      <c r="M79" s="136"/>
      <c r="N79" s="222"/>
      <c r="O79" s="150"/>
      <c r="P79" s="136"/>
      <c r="Q79" s="222"/>
      <c r="R79" s="222"/>
      <c r="S79" s="136"/>
      <c r="T79" s="136"/>
    </row>
    <row r="80" spans="2:20" x14ac:dyDescent="0.15">
      <c r="B80" s="135">
        <v>68</v>
      </c>
      <c r="C80" s="136"/>
      <c r="D80" s="150"/>
      <c r="E80" s="136"/>
      <c r="F80" s="222"/>
      <c r="G80" s="150"/>
      <c r="H80" s="136"/>
      <c r="I80" s="222"/>
      <c r="J80" s="222"/>
      <c r="K80" s="136"/>
      <c r="L80" s="150"/>
      <c r="M80" s="136"/>
      <c r="N80" s="222"/>
      <c r="O80" s="150"/>
      <c r="P80" s="136"/>
      <c r="Q80" s="222"/>
      <c r="R80" s="222"/>
      <c r="S80" s="136"/>
      <c r="T80" s="136"/>
    </row>
    <row r="81" spans="2:20" x14ac:dyDescent="0.15">
      <c r="B81" s="135">
        <v>69</v>
      </c>
      <c r="C81" s="136"/>
      <c r="D81" s="150"/>
      <c r="E81" s="136"/>
      <c r="F81" s="222"/>
      <c r="G81" s="150"/>
      <c r="H81" s="136"/>
      <c r="I81" s="222"/>
      <c r="J81" s="222"/>
      <c r="K81" s="136"/>
      <c r="L81" s="150"/>
      <c r="M81" s="136"/>
      <c r="N81" s="222"/>
      <c r="O81" s="150"/>
      <c r="P81" s="136"/>
      <c r="Q81" s="222"/>
      <c r="R81" s="222"/>
      <c r="S81" s="136"/>
      <c r="T81" s="136"/>
    </row>
    <row r="82" spans="2:20" x14ac:dyDescent="0.15">
      <c r="B82" s="135">
        <v>70</v>
      </c>
      <c r="C82" s="136"/>
      <c r="D82" s="150"/>
      <c r="E82" s="136"/>
      <c r="F82" s="222"/>
      <c r="G82" s="150"/>
      <c r="H82" s="136"/>
      <c r="I82" s="222"/>
      <c r="J82" s="222"/>
      <c r="K82" s="136"/>
      <c r="L82" s="150"/>
      <c r="M82" s="136"/>
      <c r="N82" s="222"/>
      <c r="O82" s="150"/>
      <c r="P82" s="136"/>
      <c r="Q82" s="222"/>
      <c r="R82" s="222"/>
      <c r="S82" s="136"/>
      <c r="T82" s="136"/>
    </row>
    <row r="83" spans="2:20" x14ac:dyDescent="0.15">
      <c r="B83" s="135">
        <v>71</v>
      </c>
      <c r="C83" s="136"/>
      <c r="D83" s="150"/>
      <c r="E83" s="136"/>
      <c r="F83" s="222"/>
      <c r="G83" s="150"/>
      <c r="H83" s="136"/>
      <c r="I83" s="222"/>
      <c r="J83" s="222"/>
      <c r="K83" s="136"/>
      <c r="L83" s="150"/>
      <c r="M83" s="136"/>
      <c r="N83" s="222"/>
      <c r="O83" s="150"/>
      <c r="P83" s="136"/>
      <c r="Q83" s="222"/>
      <c r="R83" s="222"/>
      <c r="S83" s="136"/>
      <c r="T83" s="136"/>
    </row>
    <row r="84" spans="2:20" x14ac:dyDescent="0.15">
      <c r="B84" s="135">
        <v>72</v>
      </c>
      <c r="C84" s="136"/>
      <c r="D84" s="150"/>
      <c r="E84" s="136"/>
      <c r="F84" s="222"/>
      <c r="G84" s="150"/>
      <c r="H84" s="136"/>
      <c r="I84" s="222"/>
      <c r="J84" s="222"/>
      <c r="K84" s="136"/>
      <c r="L84" s="150"/>
      <c r="M84" s="136"/>
      <c r="N84" s="222"/>
      <c r="O84" s="150"/>
      <c r="P84" s="136"/>
      <c r="Q84" s="222"/>
      <c r="R84" s="222"/>
      <c r="S84" s="136"/>
      <c r="T84" s="136"/>
    </row>
    <row r="85" spans="2:20" x14ac:dyDescent="0.15">
      <c r="B85" s="135">
        <v>73</v>
      </c>
      <c r="C85" s="136"/>
      <c r="D85" s="150"/>
      <c r="E85" s="136"/>
      <c r="F85" s="222"/>
      <c r="G85" s="150"/>
      <c r="H85" s="136"/>
      <c r="I85" s="222"/>
      <c r="J85" s="222"/>
      <c r="K85" s="136"/>
      <c r="L85" s="150"/>
      <c r="M85" s="136"/>
      <c r="N85" s="222"/>
      <c r="O85" s="150"/>
      <c r="P85" s="136"/>
      <c r="Q85" s="222"/>
      <c r="R85" s="222"/>
      <c r="S85" s="136"/>
      <c r="T85" s="136"/>
    </row>
    <row r="86" spans="2:20" x14ac:dyDescent="0.15">
      <c r="B86" s="135">
        <v>74</v>
      </c>
      <c r="C86" s="136"/>
      <c r="D86" s="150"/>
      <c r="E86" s="136"/>
      <c r="F86" s="222"/>
      <c r="G86" s="150"/>
      <c r="H86" s="136"/>
      <c r="I86" s="222"/>
      <c r="J86" s="222"/>
      <c r="K86" s="136"/>
      <c r="L86" s="150"/>
      <c r="M86" s="136"/>
      <c r="N86" s="222"/>
      <c r="O86" s="150"/>
      <c r="P86" s="136"/>
      <c r="Q86" s="222"/>
      <c r="R86" s="222"/>
      <c r="S86" s="136"/>
      <c r="T86" s="136"/>
    </row>
    <row r="87" spans="2:20" x14ac:dyDescent="0.15">
      <c r="B87" s="135">
        <v>75</v>
      </c>
      <c r="C87" s="136"/>
      <c r="D87" s="150"/>
      <c r="E87" s="136"/>
      <c r="F87" s="222"/>
      <c r="G87" s="150"/>
      <c r="H87" s="136"/>
      <c r="I87" s="222"/>
      <c r="J87" s="222"/>
      <c r="K87" s="136"/>
      <c r="L87" s="150"/>
      <c r="M87" s="136"/>
      <c r="N87" s="222"/>
      <c r="O87" s="150"/>
      <c r="P87" s="136"/>
      <c r="Q87" s="222"/>
      <c r="R87" s="222"/>
      <c r="S87" s="136"/>
      <c r="T87" s="136"/>
    </row>
    <row r="88" spans="2:20" x14ac:dyDescent="0.15">
      <c r="B88" s="135">
        <v>76</v>
      </c>
      <c r="C88" s="136"/>
      <c r="D88" s="150"/>
      <c r="E88" s="136"/>
      <c r="F88" s="222"/>
      <c r="G88" s="150"/>
      <c r="H88" s="136"/>
      <c r="I88" s="222"/>
      <c r="J88" s="222"/>
      <c r="K88" s="136"/>
      <c r="L88" s="150"/>
      <c r="M88" s="136"/>
      <c r="N88" s="222"/>
      <c r="O88" s="150"/>
      <c r="P88" s="136"/>
      <c r="Q88" s="222"/>
      <c r="R88" s="222"/>
      <c r="S88" s="136"/>
      <c r="T88" s="136"/>
    </row>
    <row r="89" spans="2:20" x14ac:dyDescent="0.15">
      <c r="B89" s="135">
        <v>77</v>
      </c>
      <c r="C89" s="136"/>
      <c r="D89" s="150"/>
      <c r="E89" s="136"/>
      <c r="F89" s="222"/>
      <c r="G89" s="150"/>
      <c r="H89" s="136"/>
      <c r="I89" s="222"/>
      <c r="J89" s="222"/>
      <c r="K89" s="136"/>
      <c r="L89" s="150"/>
      <c r="M89" s="136"/>
      <c r="N89" s="222"/>
      <c r="O89" s="150"/>
      <c r="P89" s="136"/>
      <c r="Q89" s="222"/>
      <c r="R89" s="222"/>
      <c r="S89" s="136"/>
      <c r="T89" s="136"/>
    </row>
    <row r="90" spans="2:20" x14ac:dyDescent="0.15">
      <c r="B90" s="135">
        <v>78</v>
      </c>
      <c r="C90" s="136"/>
      <c r="D90" s="150"/>
      <c r="E90" s="136"/>
      <c r="F90" s="222"/>
      <c r="G90" s="150"/>
      <c r="H90" s="136"/>
      <c r="I90" s="222"/>
      <c r="J90" s="222"/>
      <c r="K90" s="136"/>
      <c r="L90" s="150"/>
      <c r="M90" s="136"/>
      <c r="N90" s="222"/>
      <c r="O90" s="150"/>
      <c r="P90" s="136"/>
      <c r="Q90" s="222"/>
      <c r="R90" s="222"/>
      <c r="S90" s="136"/>
      <c r="T90" s="136"/>
    </row>
    <row r="91" spans="2:20" x14ac:dyDescent="0.15">
      <c r="B91" s="135">
        <v>79</v>
      </c>
      <c r="C91" s="136"/>
      <c r="D91" s="150"/>
      <c r="E91" s="136"/>
      <c r="F91" s="222"/>
      <c r="G91" s="150"/>
      <c r="H91" s="136"/>
      <c r="I91" s="222"/>
      <c r="J91" s="222"/>
      <c r="K91" s="136"/>
      <c r="L91" s="150"/>
      <c r="M91" s="136"/>
      <c r="N91" s="222"/>
      <c r="O91" s="150"/>
      <c r="P91" s="136"/>
      <c r="Q91" s="222"/>
      <c r="R91" s="222"/>
      <c r="S91" s="136"/>
      <c r="T91" s="136"/>
    </row>
    <row r="92" spans="2:20" x14ac:dyDescent="0.15">
      <c r="B92" s="135">
        <v>80</v>
      </c>
      <c r="C92" s="136"/>
      <c r="D92" s="150"/>
      <c r="E92" s="136"/>
      <c r="F92" s="222"/>
      <c r="G92" s="150"/>
      <c r="H92" s="136"/>
      <c r="I92" s="222"/>
      <c r="J92" s="222"/>
      <c r="K92" s="136"/>
      <c r="L92" s="150"/>
      <c r="M92" s="136"/>
      <c r="N92" s="222"/>
      <c r="O92" s="150"/>
      <c r="P92" s="136"/>
      <c r="Q92" s="222"/>
      <c r="R92" s="222"/>
      <c r="S92" s="136"/>
      <c r="T92" s="136"/>
    </row>
    <row r="93" spans="2:20" x14ac:dyDescent="0.15">
      <c r="B93" s="135">
        <v>81</v>
      </c>
      <c r="C93" s="136"/>
      <c r="D93" s="150"/>
      <c r="E93" s="136"/>
      <c r="F93" s="222"/>
      <c r="G93" s="150"/>
      <c r="H93" s="136"/>
      <c r="I93" s="222"/>
      <c r="J93" s="222"/>
      <c r="K93" s="136"/>
      <c r="L93" s="150"/>
      <c r="M93" s="136"/>
      <c r="N93" s="222"/>
      <c r="O93" s="150"/>
      <c r="P93" s="136"/>
      <c r="Q93" s="222"/>
      <c r="R93" s="222"/>
      <c r="S93" s="136"/>
      <c r="T93" s="136"/>
    </row>
    <row r="94" spans="2:20" x14ac:dyDescent="0.15">
      <c r="B94" s="135">
        <v>82</v>
      </c>
      <c r="C94" s="136"/>
      <c r="D94" s="150"/>
      <c r="E94" s="136"/>
      <c r="F94" s="222"/>
      <c r="G94" s="150"/>
      <c r="H94" s="136"/>
      <c r="I94" s="222"/>
      <c r="J94" s="222"/>
      <c r="K94" s="136"/>
      <c r="L94" s="150"/>
      <c r="M94" s="136"/>
      <c r="N94" s="222"/>
      <c r="O94" s="150"/>
      <c r="P94" s="136"/>
      <c r="Q94" s="222"/>
      <c r="R94" s="222"/>
      <c r="S94" s="136"/>
      <c r="T94" s="136"/>
    </row>
    <row r="95" spans="2:20" x14ac:dyDescent="0.15">
      <c r="B95" s="135">
        <v>83</v>
      </c>
      <c r="C95" s="136"/>
      <c r="D95" s="150"/>
      <c r="E95" s="136"/>
      <c r="F95" s="222"/>
      <c r="G95" s="150"/>
      <c r="H95" s="136"/>
      <c r="I95" s="222"/>
      <c r="J95" s="222"/>
      <c r="K95" s="136"/>
      <c r="L95" s="150"/>
      <c r="M95" s="136"/>
      <c r="N95" s="222"/>
      <c r="O95" s="150"/>
      <c r="P95" s="136"/>
      <c r="Q95" s="222"/>
      <c r="R95" s="222"/>
      <c r="S95" s="136"/>
      <c r="T95" s="136"/>
    </row>
    <row r="96" spans="2:20" x14ac:dyDescent="0.15">
      <c r="B96" s="135">
        <v>84</v>
      </c>
      <c r="C96" s="136"/>
      <c r="D96" s="150"/>
      <c r="E96" s="136"/>
      <c r="F96" s="222"/>
      <c r="G96" s="150"/>
      <c r="H96" s="136"/>
      <c r="I96" s="222"/>
      <c r="J96" s="222"/>
      <c r="K96" s="136"/>
      <c r="L96" s="150"/>
      <c r="M96" s="136"/>
      <c r="N96" s="222"/>
      <c r="O96" s="150"/>
      <c r="P96" s="136"/>
      <c r="Q96" s="222"/>
      <c r="R96" s="222"/>
      <c r="S96" s="136"/>
      <c r="T96" s="136"/>
    </row>
    <row r="97" spans="2:20" x14ac:dyDescent="0.15">
      <c r="B97" s="135">
        <v>85</v>
      </c>
      <c r="C97" s="136"/>
      <c r="D97" s="150"/>
      <c r="E97" s="136"/>
      <c r="F97" s="222"/>
      <c r="G97" s="150"/>
      <c r="H97" s="136"/>
      <c r="I97" s="222"/>
      <c r="J97" s="222"/>
      <c r="K97" s="136"/>
      <c r="L97" s="150"/>
      <c r="M97" s="136"/>
      <c r="N97" s="222"/>
      <c r="O97" s="150"/>
      <c r="P97" s="136"/>
      <c r="Q97" s="222"/>
      <c r="R97" s="222"/>
      <c r="S97" s="136"/>
      <c r="T97" s="136"/>
    </row>
    <row r="98" spans="2:20" x14ac:dyDescent="0.15">
      <c r="B98" s="135">
        <v>86</v>
      </c>
      <c r="C98" s="136"/>
      <c r="D98" s="150"/>
      <c r="E98" s="136"/>
      <c r="F98" s="222"/>
      <c r="G98" s="150"/>
      <c r="H98" s="136"/>
      <c r="I98" s="222"/>
      <c r="J98" s="222"/>
      <c r="K98" s="136"/>
      <c r="L98" s="150"/>
      <c r="M98" s="136"/>
      <c r="N98" s="222"/>
      <c r="O98" s="150"/>
      <c r="P98" s="136"/>
      <c r="Q98" s="222"/>
      <c r="R98" s="222"/>
      <c r="S98" s="136"/>
      <c r="T98" s="136"/>
    </row>
    <row r="99" spans="2:20" x14ac:dyDescent="0.15">
      <c r="B99" s="135">
        <v>87</v>
      </c>
      <c r="C99" s="136"/>
      <c r="D99" s="150"/>
      <c r="E99" s="136"/>
      <c r="F99" s="222"/>
      <c r="G99" s="150"/>
      <c r="H99" s="136"/>
      <c r="I99" s="222"/>
      <c r="J99" s="222"/>
      <c r="K99" s="136"/>
      <c r="L99" s="150"/>
      <c r="M99" s="136"/>
      <c r="N99" s="222"/>
      <c r="O99" s="150"/>
      <c r="P99" s="136"/>
      <c r="Q99" s="222"/>
      <c r="R99" s="222"/>
      <c r="S99" s="136"/>
      <c r="T99" s="136"/>
    </row>
    <row r="100" spans="2:20" x14ac:dyDescent="0.15">
      <c r="B100" s="135">
        <v>88</v>
      </c>
      <c r="C100" s="136"/>
      <c r="D100" s="150"/>
      <c r="E100" s="136"/>
      <c r="F100" s="222"/>
      <c r="G100" s="150"/>
      <c r="H100" s="136"/>
      <c r="I100" s="222"/>
      <c r="J100" s="222"/>
      <c r="K100" s="136"/>
      <c r="L100" s="150"/>
      <c r="M100" s="136"/>
      <c r="N100" s="222"/>
      <c r="O100" s="150"/>
      <c r="P100" s="136"/>
      <c r="Q100" s="222"/>
      <c r="R100" s="222"/>
      <c r="S100" s="136"/>
      <c r="T100" s="136"/>
    </row>
    <row r="101" spans="2:20" x14ac:dyDescent="0.15">
      <c r="B101" s="135">
        <v>89</v>
      </c>
      <c r="C101" s="136"/>
      <c r="D101" s="150"/>
      <c r="E101" s="136"/>
      <c r="F101" s="222"/>
      <c r="G101" s="150"/>
      <c r="H101" s="136"/>
      <c r="I101" s="222"/>
      <c r="J101" s="222"/>
      <c r="K101" s="136"/>
      <c r="L101" s="150"/>
      <c r="M101" s="136"/>
      <c r="N101" s="222"/>
      <c r="O101" s="150"/>
      <c r="P101" s="136"/>
      <c r="Q101" s="222"/>
      <c r="R101" s="222"/>
      <c r="S101" s="136"/>
      <c r="T101" s="136"/>
    </row>
    <row r="102" spans="2:20" x14ac:dyDescent="0.15">
      <c r="B102" s="135">
        <v>90</v>
      </c>
      <c r="C102" s="136"/>
      <c r="D102" s="150"/>
      <c r="E102" s="136"/>
      <c r="F102" s="222"/>
      <c r="G102" s="150"/>
      <c r="H102" s="136"/>
      <c r="I102" s="222"/>
      <c r="J102" s="222"/>
      <c r="K102" s="136"/>
      <c r="L102" s="150"/>
      <c r="M102" s="136"/>
      <c r="N102" s="222"/>
      <c r="O102" s="150"/>
      <c r="P102" s="136"/>
      <c r="Q102" s="222"/>
      <c r="R102" s="222"/>
      <c r="S102" s="136"/>
      <c r="T102" s="136"/>
    </row>
    <row r="103" spans="2:20" x14ac:dyDescent="0.15">
      <c r="B103" s="135">
        <v>91</v>
      </c>
      <c r="C103" s="136"/>
      <c r="D103" s="150"/>
      <c r="E103" s="136"/>
      <c r="F103" s="222"/>
      <c r="G103" s="150"/>
      <c r="H103" s="136"/>
      <c r="I103" s="222"/>
      <c r="J103" s="222"/>
      <c r="K103" s="136"/>
      <c r="L103" s="150"/>
      <c r="M103" s="136"/>
      <c r="N103" s="222"/>
      <c r="O103" s="150"/>
      <c r="P103" s="136"/>
      <c r="Q103" s="222"/>
      <c r="R103" s="222"/>
      <c r="S103" s="136"/>
      <c r="T103" s="136"/>
    </row>
    <row r="104" spans="2:20" x14ac:dyDescent="0.15">
      <c r="B104" s="135">
        <v>92</v>
      </c>
      <c r="C104" s="136"/>
      <c r="D104" s="150"/>
      <c r="E104" s="136"/>
      <c r="F104" s="222"/>
      <c r="G104" s="150"/>
      <c r="H104" s="136"/>
      <c r="I104" s="222"/>
      <c r="J104" s="222"/>
      <c r="K104" s="136"/>
      <c r="L104" s="150"/>
      <c r="M104" s="136"/>
      <c r="N104" s="222"/>
      <c r="O104" s="150"/>
      <c r="P104" s="136"/>
      <c r="Q104" s="222"/>
      <c r="R104" s="222"/>
      <c r="S104" s="136"/>
      <c r="T104" s="136"/>
    </row>
    <row r="105" spans="2:20" x14ac:dyDescent="0.15">
      <c r="B105" s="135">
        <v>93</v>
      </c>
      <c r="C105" s="136"/>
      <c r="D105" s="150"/>
      <c r="E105" s="136"/>
      <c r="F105" s="222"/>
      <c r="G105" s="150"/>
      <c r="H105" s="136"/>
      <c r="I105" s="222"/>
      <c r="J105" s="222"/>
      <c r="K105" s="136"/>
      <c r="L105" s="150"/>
      <c r="M105" s="136"/>
      <c r="N105" s="222"/>
      <c r="O105" s="150"/>
      <c r="P105" s="136"/>
      <c r="Q105" s="222"/>
      <c r="R105" s="222"/>
      <c r="S105" s="136"/>
      <c r="T105" s="136"/>
    </row>
    <row r="106" spans="2:20" x14ac:dyDescent="0.15">
      <c r="B106" s="135">
        <v>94</v>
      </c>
      <c r="C106" s="136"/>
      <c r="D106" s="150"/>
      <c r="E106" s="136"/>
      <c r="F106" s="222"/>
      <c r="G106" s="150"/>
      <c r="H106" s="136"/>
      <c r="I106" s="222"/>
      <c r="J106" s="222"/>
      <c r="K106" s="136"/>
      <c r="L106" s="150"/>
      <c r="M106" s="136"/>
      <c r="N106" s="222"/>
      <c r="O106" s="150"/>
      <c r="P106" s="136"/>
      <c r="Q106" s="222"/>
      <c r="R106" s="222"/>
      <c r="S106" s="136"/>
      <c r="T106" s="136"/>
    </row>
    <row r="107" spans="2:20" x14ac:dyDescent="0.15">
      <c r="B107" s="135">
        <v>95</v>
      </c>
      <c r="C107" s="136"/>
      <c r="D107" s="150"/>
      <c r="E107" s="136"/>
      <c r="F107" s="222"/>
      <c r="G107" s="150"/>
      <c r="H107" s="136"/>
      <c r="I107" s="222"/>
      <c r="J107" s="222"/>
      <c r="K107" s="136"/>
      <c r="L107" s="150"/>
      <c r="M107" s="136"/>
      <c r="N107" s="222"/>
      <c r="O107" s="150"/>
      <c r="P107" s="136"/>
      <c r="Q107" s="222"/>
      <c r="R107" s="222"/>
      <c r="S107" s="136"/>
      <c r="T107" s="136"/>
    </row>
    <row r="108" spans="2:20" x14ac:dyDescent="0.15">
      <c r="B108" s="135">
        <v>96</v>
      </c>
      <c r="C108" s="136"/>
      <c r="D108" s="150"/>
      <c r="E108" s="136"/>
      <c r="F108" s="222"/>
      <c r="G108" s="150"/>
      <c r="H108" s="136"/>
      <c r="I108" s="222"/>
      <c r="J108" s="222"/>
      <c r="K108" s="136"/>
      <c r="L108" s="150"/>
      <c r="M108" s="136"/>
      <c r="N108" s="222"/>
      <c r="O108" s="150"/>
      <c r="P108" s="136"/>
      <c r="Q108" s="222"/>
      <c r="R108" s="222"/>
      <c r="S108" s="136"/>
      <c r="T108" s="136"/>
    </row>
    <row r="109" spans="2:20" x14ac:dyDescent="0.15">
      <c r="B109" s="135">
        <v>97</v>
      </c>
      <c r="C109" s="136"/>
      <c r="D109" s="150"/>
      <c r="E109" s="136"/>
      <c r="F109" s="222"/>
      <c r="G109" s="150"/>
      <c r="H109" s="136"/>
      <c r="I109" s="222"/>
      <c r="J109" s="222"/>
      <c r="K109" s="136"/>
      <c r="L109" s="150"/>
      <c r="M109" s="136"/>
      <c r="N109" s="222"/>
      <c r="O109" s="150"/>
      <c r="P109" s="136"/>
      <c r="Q109" s="222"/>
      <c r="R109" s="222"/>
      <c r="S109" s="136"/>
      <c r="T109" s="136"/>
    </row>
    <row r="110" spans="2:20" x14ac:dyDescent="0.15">
      <c r="B110" s="135">
        <v>98</v>
      </c>
      <c r="C110" s="136"/>
      <c r="D110" s="150"/>
      <c r="E110" s="136"/>
      <c r="F110" s="222"/>
      <c r="G110" s="150"/>
      <c r="H110" s="136"/>
      <c r="I110" s="222"/>
      <c r="J110" s="222"/>
      <c r="K110" s="136"/>
      <c r="L110" s="150"/>
      <c r="M110" s="136"/>
      <c r="N110" s="222"/>
      <c r="O110" s="150"/>
      <c r="P110" s="136"/>
      <c r="Q110" s="222"/>
      <c r="R110" s="222"/>
      <c r="S110" s="136"/>
      <c r="T110" s="136"/>
    </row>
    <row r="111" spans="2:20" x14ac:dyDescent="0.15">
      <c r="B111" s="135">
        <v>99</v>
      </c>
      <c r="C111" s="136"/>
      <c r="D111" s="150"/>
      <c r="E111" s="136"/>
      <c r="F111" s="222"/>
      <c r="G111" s="150"/>
      <c r="H111" s="136"/>
      <c r="I111" s="222"/>
      <c r="J111" s="222"/>
      <c r="K111" s="136"/>
      <c r="L111" s="150"/>
      <c r="M111" s="136"/>
      <c r="N111" s="222"/>
      <c r="O111" s="150"/>
      <c r="P111" s="136"/>
      <c r="Q111" s="222"/>
      <c r="R111" s="222"/>
      <c r="S111" s="136"/>
      <c r="T111" s="136"/>
    </row>
    <row r="112" spans="2:20" x14ac:dyDescent="0.15">
      <c r="B112" s="135"/>
      <c r="C112" s="135" t="s">
        <v>88</v>
      </c>
      <c r="D112" s="220">
        <v>0</v>
      </c>
      <c r="E112" s="221">
        <v>0</v>
      </c>
      <c r="F112" s="222">
        <v>0</v>
      </c>
      <c r="G112" s="220">
        <v>0</v>
      </c>
      <c r="H112" s="221">
        <v>0</v>
      </c>
      <c r="I112" s="222">
        <v>0</v>
      </c>
      <c r="J112" s="222">
        <v>0</v>
      </c>
      <c r="K112" s="136"/>
      <c r="L112" s="220">
        <v>0</v>
      </c>
      <c r="M112" s="221" t="s">
        <v>89</v>
      </c>
      <c r="N112" s="222">
        <v>0</v>
      </c>
      <c r="O112" s="220">
        <v>0</v>
      </c>
      <c r="P112" s="221">
        <v>0</v>
      </c>
      <c r="Q112" s="222">
        <v>0</v>
      </c>
      <c r="R112" s="222">
        <v>0</v>
      </c>
      <c r="S112" s="136"/>
      <c r="T112" s="136"/>
    </row>
    <row r="113" spans="2:20" x14ac:dyDescent="0.15">
      <c r="B113" s="135"/>
      <c r="C113" s="135" t="s">
        <v>90</v>
      </c>
      <c r="D113" s="220">
        <v>493720</v>
      </c>
      <c r="E113" s="221">
        <v>1228.2</v>
      </c>
      <c r="F113" s="222">
        <v>1</v>
      </c>
      <c r="G113" s="220">
        <v>8695794</v>
      </c>
      <c r="H113" s="221">
        <v>1163.0057509696401</v>
      </c>
      <c r="I113" s="222">
        <v>1</v>
      </c>
      <c r="J113" s="222">
        <v>1.1200905677020401</v>
      </c>
      <c r="K113" s="221">
        <v>7763474</v>
      </c>
      <c r="L113" s="220">
        <v>0</v>
      </c>
      <c r="M113" s="221">
        <v>0</v>
      </c>
      <c r="N113" s="222">
        <v>0</v>
      </c>
      <c r="O113" s="220">
        <v>0</v>
      </c>
      <c r="P113" s="221">
        <v>0</v>
      </c>
      <c r="Q113" s="222">
        <v>0</v>
      </c>
      <c r="R113" s="222">
        <v>0</v>
      </c>
      <c r="S113" s="136"/>
      <c r="T113" s="136"/>
    </row>
    <row r="114" spans="2:20" x14ac:dyDescent="0.15">
      <c r="B114" s="135"/>
      <c r="C114" s="136"/>
      <c r="D114" s="150"/>
      <c r="E114" s="135"/>
      <c r="F114" s="135"/>
      <c r="G114" s="150"/>
      <c r="H114" s="135"/>
      <c r="I114" s="135"/>
      <c r="J114" s="135"/>
      <c r="K114" t="s">
        <v>91</v>
      </c>
    </row>
    <row r="116" spans="2:20" x14ac:dyDescent="0.15">
      <c r="B116" s="149" t="s">
        <v>92</v>
      </c>
    </row>
    <row r="117" spans="2:20" x14ac:dyDescent="0.15">
      <c r="B117" s="141"/>
      <c r="C117" s="141"/>
      <c r="D117" s="138" t="str">
        <f>IF(H3=2,"期間計","日計")</f>
        <v>日計</v>
      </c>
      <c r="E117" s="139"/>
      <c r="F117" s="139"/>
      <c r="G117" s="139"/>
      <c r="H117" s="139"/>
      <c r="I117" s="140"/>
      <c r="J117" s="138" t="str">
        <f>IF(H3=2,"期間平均","月計")</f>
        <v>月計</v>
      </c>
      <c r="K117" s="139"/>
      <c r="L117" s="139"/>
      <c r="M117" s="139"/>
      <c r="N117" s="139"/>
      <c r="O117" s="140"/>
    </row>
    <row r="118" spans="2:20" x14ac:dyDescent="0.15">
      <c r="B118" s="142"/>
      <c r="C118" s="142" t="s">
        <v>93</v>
      </c>
      <c r="D118" s="135" t="s">
        <v>94</v>
      </c>
      <c r="E118" s="135" t="s">
        <v>95</v>
      </c>
      <c r="F118" s="135" t="s">
        <v>96</v>
      </c>
      <c r="G118" s="135" t="s">
        <v>97</v>
      </c>
      <c r="H118" s="135" t="s">
        <v>98</v>
      </c>
      <c r="I118" s="135" t="s">
        <v>99</v>
      </c>
      <c r="J118" s="135" t="s">
        <v>94</v>
      </c>
      <c r="K118" s="135" t="s">
        <v>95</v>
      </c>
      <c r="L118" s="135" t="s">
        <v>96</v>
      </c>
      <c r="M118" s="135" t="s">
        <v>97</v>
      </c>
      <c r="N118" s="135" t="s">
        <v>100</v>
      </c>
      <c r="O118" s="135" t="s">
        <v>99</v>
      </c>
    </row>
    <row r="119" spans="2:20" x14ac:dyDescent="0.15">
      <c r="B119" s="135">
        <v>1</v>
      </c>
      <c r="C119" s="136" t="s">
        <v>101</v>
      </c>
      <c r="D119" s="136">
        <v>147</v>
      </c>
      <c r="E119" s="136">
        <v>68</v>
      </c>
      <c r="F119" s="136">
        <v>0</v>
      </c>
      <c r="G119" s="136">
        <v>0</v>
      </c>
      <c r="H119" s="225">
        <v>0</v>
      </c>
      <c r="I119" s="150">
        <v>176300</v>
      </c>
      <c r="J119" s="136">
        <v>2335</v>
      </c>
      <c r="K119" s="136">
        <v>1588</v>
      </c>
      <c r="L119" s="136">
        <v>0</v>
      </c>
      <c r="M119" s="136">
        <v>0</v>
      </c>
      <c r="N119" s="225">
        <v>0.96574973031283695</v>
      </c>
      <c r="O119" s="150">
        <v>3121500</v>
      </c>
    </row>
    <row r="120" spans="2:20" x14ac:dyDescent="0.15">
      <c r="B120" s="135">
        <v>2</v>
      </c>
      <c r="C120" s="136" t="s">
        <v>102</v>
      </c>
      <c r="D120" s="136">
        <v>44</v>
      </c>
      <c r="E120" s="136">
        <v>36</v>
      </c>
      <c r="F120" s="136">
        <v>0</v>
      </c>
      <c r="G120" s="136">
        <v>0</v>
      </c>
      <c r="H120" s="225">
        <v>0</v>
      </c>
      <c r="I120" s="150">
        <v>95400</v>
      </c>
      <c r="J120" s="136">
        <v>867</v>
      </c>
      <c r="K120" s="136">
        <v>728</v>
      </c>
      <c r="L120" s="136">
        <v>0</v>
      </c>
      <c r="M120" s="136">
        <v>0</v>
      </c>
      <c r="N120" s="225">
        <v>3.4699669966996698</v>
      </c>
      <c r="O120" s="150">
        <v>1919750</v>
      </c>
    </row>
    <row r="121" spans="2:20" x14ac:dyDescent="0.15">
      <c r="B121" s="135">
        <v>3</v>
      </c>
      <c r="C121" s="136" t="s">
        <v>103</v>
      </c>
      <c r="D121" s="136">
        <v>0</v>
      </c>
      <c r="E121" s="136">
        <v>0</v>
      </c>
      <c r="F121" s="136">
        <v>16</v>
      </c>
      <c r="G121" s="136">
        <v>0</v>
      </c>
      <c r="H121" s="225">
        <v>0</v>
      </c>
      <c r="I121" s="150">
        <v>6400</v>
      </c>
      <c r="J121" s="136">
        <v>0</v>
      </c>
      <c r="K121" s="136">
        <v>0</v>
      </c>
      <c r="L121" s="136">
        <v>454</v>
      </c>
      <c r="M121" s="136">
        <v>0</v>
      </c>
      <c r="N121" s="225">
        <v>0.92922374429223698</v>
      </c>
      <c r="O121" s="150">
        <v>168200</v>
      </c>
    </row>
    <row r="122" spans="2:20" x14ac:dyDescent="0.15">
      <c r="B122" s="135">
        <v>4</v>
      </c>
      <c r="C122" s="136" t="s">
        <v>104</v>
      </c>
      <c r="D122" s="136">
        <v>0</v>
      </c>
      <c r="E122" s="136">
        <v>0</v>
      </c>
      <c r="F122" s="136">
        <v>4</v>
      </c>
      <c r="G122" s="136">
        <v>0</v>
      </c>
      <c r="H122" s="225">
        <v>0</v>
      </c>
      <c r="I122" s="150">
        <v>2400</v>
      </c>
      <c r="J122" s="136">
        <v>0</v>
      </c>
      <c r="K122" s="136">
        <v>0</v>
      </c>
      <c r="L122" s="136">
        <v>189</v>
      </c>
      <c r="M122" s="136">
        <v>0</v>
      </c>
      <c r="N122" s="225">
        <v>3.44324324324324</v>
      </c>
      <c r="O122" s="150">
        <v>121650</v>
      </c>
    </row>
    <row r="123" spans="2:20" x14ac:dyDescent="0.15">
      <c r="B123" s="135">
        <v>5</v>
      </c>
      <c r="C123" s="136" t="s">
        <v>105</v>
      </c>
      <c r="D123" s="136">
        <v>43</v>
      </c>
      <c r="E123" s="136">
        <v>21</v>
      </c>
      <c r="F123" s="136">
        <v>0</v>
      </c>
      <c r="G123" s="136">
        <v>0</v>
      </c>
      <c r="H123" s="225">
        <v>0</v>
      </c>
      <c r="I123" s="150">
        <v>0</v>
      </c>
      <c r="J123" s="136">
        <v>605</v>
      </c>
      <c r="K123" s="136">
        <v>331</v>
      </c>
      <c r="L123" s="136">
        <v>0</v>
      </c>
      <c r="M123" s="136">
        <v>0</v>
      </c>
      <c r="N123" s="225">
        <v>1.16169724770642</v>
      </c>
      <c r="O123" s="150">
        <v>0</v>
      </c>
    </row>
    <row r="124" spans="2:20" x14ac:dyDescent="0.15">
      <c r="B124" s="135">
        <v>6</v>
      </c>
      <c r="C124" s="136" t="s">
        <v>106</v>
      </c>
      <c r="D124" s="136">
        <v>2</v>
      </c>
      <c r="E124" s="136">
        <v>1</v>
      </c>
      <c r="F124" s="136">
        <v>0</v>
      </c>
      <c r="G124" s="136">
        <v>0</v>
      </c>
      <c r="H124" s="225">
        <v>0</v>
      </c>
      <c r="I124" s="150">
        <v>0</v>
      </c>
      <c r="J124" s="136">
        <v>22</v>
      </c>
      <c r="K124" s="136">
        <v>23</v>
      </c>
      <c r="L124" s="136">
        <v>0</v>
      </c>
      <c r="M124" s="136">
        <v>0</v>
      </c>
      <c r="N124" s="225">
        <v>4.4761904761904798</v>
      </c>
      <c r="O124" s="150">
        <v>0</v>
      </c>
    </row>
    <row r="125" spans="2:20" x14ac:dyDescent="0.15">
      <c r="B125" s="135">
        <v>7</v>
      </c>
      <c r="C125" s="136" t="s">
        <v>107</v>
      </c>
      <c r="D125" s="136">
        <v>1</v>
      </c>
      <c r="E125" s="136">
        <v>0</v>
      </c>
      <c r="F125" s="136">
        <v>0</v>
      </c>
      <c r="G125" s="136">
        <v>0</v>
      </c>
      <c r="H125" s="225">
        <v>0</v>
      </c>
      <c r="I125" s="150">
        <v>500</v>
      </c>
      <c r="J125" s="136">
        <v>25</v>
      </c>
      <c r="K125" s="136">
        <v>21</v>
      </c>
      <c r="L125" s="136">
        <v>0</v>
      </c>
      <c r="M125" s="136">
        <v>0</v>
      </c>
      <c r="N125" s="225">
        <v>1.3333333333333299</v>
      </c>
      <c r="O125" s="150">
        <v>20750</v>
      </c>
    </row>
    <row r="126" spans="2:20" x14ac:dyDescent="0.15">
      <c r="B126" s="135">
        <v>8</v>
      </c>
      <c r="C126" s="136" t="s">
        <v>108</v>
      </c>
      <c r="D126" s="136">
        <v>0</v>
      </c>
      <c r="E126" s="136">
        <v>0</v>
      </c>
      <c r="F126" s="136">
        <v>0</v>
      </c>
      <c r="G126" s="136">
        <v>0</v>
      </c>
      <c r="H126" s="225">
        <v>0</v>
      </c>
      <c r="I126" s="150">
        <v>0</v>
      </c>
      <c r="J126" s="136">
        <v>3</v>
      </c>
      <c r="K126" s="136">
        <v>6</v>
      </c>
      <c r="L126" s="136">
        <v>1</v>
      </c>
      <c r="M126" s="136">
        <v>0</v>
      </c>
      <c r="N126" s="225">
        <v>0.66666666666666696</v>
      </c>
      <c r="O126" s="150">
        <v>4180</v>
      </c>
    </row>
    <row r="127" spans="2:20" x14ac:dyDescent="0.15">
      <c r="B127" s="135">
        <v>9</v>
      </c>
      <c r="C127" s="136" t="s">
        <v>109</v>
      </c>
      <c r="D127" s="136">
        <v>3</v>
      </c>
      <c r="E127" s="136">
        <v>3</v>
      </c>
      <c r="F127" s="136">
        <v>2</v>
      </c>
      <c r="G127" s="136">
        <v>0</v>
      </c>
      <c r="H127" s="225">
        <v>0</v>
      </c>
      <c r="I127" s="150">
        <v>0</v>
      </c>
      <c r="J127" s="136">
        <v>30</v>
      </c>
      <c r="K127" s="136">
        <v>34</v>
      </c>
      <c r="L127" s="136">
        <v>23</v>
      </c>
      <c r="M127" s="136">
        <v>0</v>
      </c>
      <c r="N127" s="225">
        <v>2.1265822784810098</v>
      </c>
      <c r="O127" s="150">
        <v>0</v>
      </c>
    </row>
    <row r="128" spans="2:20" x14ac:dyDescent="0.15">
      <c r="B128" s="135">
        <v>10</v>
      </c>
      <c r="C128" s="136" t="s">
        <v>110</v>
      </c>
      <c r="D128" s="136">
        <v>0</v>
      </c>
      <c r="E128" s="136">
        <v>0</v>
      </c>
      <c r="F128" s="136">
        <v>0</v>
      </c>
      <c r="G128" s="136">
        <v>0</v>
      </c>
      <c r="H128" s="225">
        <v>0</v>
      </c>
      <c r="I128" s="150">
        <v>0</v>
      </c>
      <c r="J128" s="136">
        <v>2</v>
      </c>
      <c r="K128" s="136">
        <v>5</v>
      </c>
      <c r="L128" s="136">
        <v>0</v>
      </c>
      <c r="M128" s="136">
        <v>0</v>
      </c>
      <c r="N128" s="225">
        <v>4.1428571428571397</v>
      </c>
      <c r="O128" s="150">
        <v>14000</v>
      </c>
    </row>
    <row r="129" spans="2:30" x14ac:dyDescent="0.15">
      <c r="B129" s="135">
        <v>11</v>
      </c>
      <c r="C129" s="136" t="s">
        <v>111</v>
      </c>
      <c r="D129" s="136">
        <v>0</v>
      </c>
      <c r="E129" s="136">
        <v>0</v>
      </c>
      <c r="F129" s="136">
        <v>0</v>
      </c>
      <c r="G129" s="136">
        <v>0</v>
      </c>
      <c r="H129" s="225">
        <v>0</v>
      </c>
      <c r="I129" s="150">
        <v>0</v>
      </c>
      <c r="J129" s="136">
        <v>0</v>
      </c>
      <c r="K129" s="136">
        <v>0</v>
      </c>
      <c r="L129" s="136">
        <v>0</v>
      </c>
      <c r="M129" s="136">
        <v>0</v>
      </c>
      <c r="N129" s="225">
        <v>0</v>
      </c>
      <c r="O129" s="150">
        <v>0</v>
      </c>
    </row>
    <row r="130" spans="2:30" x14ac:dyDescent="0.15">
      <c r="B130" s="135">
        <v>12</v>
      </c>
      <c r="C130" s="136" t="s">
        <v>112</v>
      </c>
      <c r="D130" s="136">
        <v>3</v>
      </c>
      <c r="E130" s="136">
        <v>1</v>
      </c>
      <c r="F130" s="136">
        <v>0</v>
      </c>
      <c r="G130" s="136">
        <v>0</v>
      </c>
      <c r="H130" s="225">
        <v>0</v>
      </c>
      <c r="I130" s="150">
        <v>1760</v>
      </c>
      <c r="J130" s="136">
        <v>36</v>
      </c>
      <c r="K130" s="136">
        <v>8</v>
      </c>
      <c r="L130" s="136">
        <v>0</v>
      </c>
      <c r="M130" s="136">
        <v>0</v>
      </c>
      <c r="N130" s="225">
        <v>0.32500000000000001</v>
      </c>
      <c r="O130" s="150">
        <v>19360</v>
      </c>
    </row>
    <row r="131" spans="2:30" x14ac:dyDescent="0.15">
      <c r="B131" s="135">
        <v>13</v>
      </c>
      <c r="C131" s="136" t="s">
        <v>113</v>
      </c>
      <c r="D131" s="136">
        <v>0</v>
      </c>
      <c r="E131" s="136">
        <v>0</v>
      </c>
      <c r="F131" s="136">
        <v>0</v>
      </c>
      <c r="G131" s="136">
        <v>0</v>
      </c>
      <c r="H131" s="225">
        <v>0</v>
      </c>
      <c r="I131" s="150">
        <v>0</v>
      </c>
      <c r="J131" s="136">
        <v>9</v>
      </c>
      <c r="K131" s="136">
        <v>4</v>
      </c>
      <c r="L131" s="136">
        <v>0</v>
      </c>
      <c r="M131" s="136">
        <v>0</v>
      </c>
      <c r="N131" s="225">
        <v>1.7692307692307701</v>
      </c>
      <c r="O131" s="150">
        <v>0</v>
      </c>
    </row>
    <row r="132" spans="2:30" x14ac:dyDescent="0.15">
      <c r="B132" s="135">
        <v>14</v>
      </c>
      <c r="C132" s="136" t="s">
        <v>114</v>
      </c>
      <c r="D132" s="136">
        <v>0</v>
      </c>
      <c r="E132" s="136">
        <v>0</v>
      </c>
      <c r="F132" s="136">
        <v>0</v>
      </c>
      <c r="G132" s="136">
        <v>0</v>
      </c>
      <c r="H132" s="225">
        <v>0</v>
      </c>
      <c r="I132" s="150">
        <v>0</v>
      </c>
      <c r="J132" s="136">
        <v>0</v>
      </c>
      <c r="K132" s="136">
        <v>0</v>
      </c>
      <c r="L132" s="136">
        <v>0</v>
      </c>
      <c r="M132" s="136">
        <v>0</v>
      </c>
      <c r="N132" s="225">
        <v>0</v>
      </c>
      <c r="O132" s="150">
        <v>0</v>
      </c>
    </row>
    <row r="133" spans="2:30" x14ac:dyDescent="0.15">
      <c r="B133" s="135">
        <v>15</v>
      </c>
      <c r="C133" s="136" t="s">
        <v>115</v>
      </c>
      <c r="D133" s="136">
        <v>0</v>
      </c>
      <c r="E133" s="136">
        <v>0</v>
      </c>
      <c r="F133" s="136">
        <v>0</v>
      </c>
      <c r="G133" s="136">
        <v>0</v>
      </c>
      <c r="H133" s="225">
        <v>0</v>
      </c>
      <c r="I133" s="150">
        <v>0</v>
      </c>
      <c r="J133" s="136">
        <v>0</v>
      </c>
      <c r="K133" s="136">
        <v>0</v>
      </c>
      <c r="L133" s="136">
        <v>0</v>
      </c>
      <c r="M133" s="136">
        <v>0</v>
      </c>
      <c r="N133" s="225">
        <v>0</v>
      </c>
      <c r="O133" s="150">
        <v>0</v>
      </c>
    </row>
    <row r="134" spans="2:30" x14ac:dyDescent="0.15">
      <c r="B134" s="135">
        <v>16</v>
      </c>
      <c r="C134" s="136" t="s">
        <v>116</v>
      </c>
      <c r="D134" s="136">
        <v>3</v>
      </c>
      <c r="E134" s="136">
        <v>4</v>
      </c>
      <c r="F134" s="136">
        <v>0</v>
      </c>
      <c r="G134" s="136">
        <v>0</v>
      </c>
      <c r="H134" s="225">
        <v>0</v>
      </c>
      <c r="I134" s="150">
        <v>0</v>
      </c>
      <c r="J134" s="136">
        <v>83</v>
      </c>
      <c r="K134" s="136">
        <v>45</v>
      </c>
      <c r="L134" s="136">
        <v>0</v>
      </c>
      <c r="M134" s="136">
        <v>0</v>
      </c>
      <c r="N134" s="225">
        <v>1.8099173553718999</v>
      </c>
      <c r="O134" s="150">
        <v>0</v>
      </c>
    </row>
    <row r="135" spans="2:30" x14ac:dyDescent="0.15">
      <c r="B135" s="135">
        <v>17</v>
      </c>
      <c r="C135" s="136" t="s">
        <v>97</v>
      </c>
      <c r="D135" s="136">
        <v>0</v>
      </c>
      <c r="E135" s="136">
        <v>0</v>
      </c>
      <c r="F135" s="136">
        <v>0</v>
      </c>
      <c r="G135" s="136">
        <v>0</v>
      </c>
      <c r="H135" s="225">
        <v>0</v>
      </c>
      <c r="I135" s="150">
        <v>0</v>
      </c>
      <c r="J135" s="136">
        <v>0</v>
      </c>
      <c r="K135" s="136">
        <v>0</v>
      </c>
      <c r="L135" s="136">
        <v>0</v>
      </c>
      <c r="M135" s="136">
        <v>0</v>
      </c>
      <c r="N135" s="225">
        <v>0</v>
      </c>
      <c r="O135" s="150">
        <v>0</v>
      </c>
    </row>
    <row r="136" spans="2:30" x14ac:dyDescent="0.15">
      <c r="B136" s="135">
        <v>18</v>
      </c>
      <c r="C136" s="136" t="s">
        <v>117</v>
      </c>
      <c r="D136" s="136">
        <v>0</v>
      </c>
      <c r="E136" s="136">
        <v>0</v>
      </c>
      <c r="F136" s="136">
        <v>0</v>
      </c>
      <c r="G136" s="136">
        <v>0</v>
      </c>
      <c r="H136" s="225">
        <v>0</v>
      </c>
      <c r="I136" s="150">
        <v>0</v>
      </c>
      <c r="J136" s="136">
        <v>0</v>
      </c>
      <c r="K136" s="136">
        <v>0</v>
      </c>
      <c r="L136" s="136">
        <v>0</v>
      </c>
      <c r="M136" s="136">
        <v>0</v>
      </c>
      <c r="N136" s="225">
        <v>0</v>
      </c>
      <c r="O136" s="150">
        <v>0</v>
      </c>
    </row>
    <row r="137" spans="2:30" x14ac:dyDescent="0.15">
      <c r="B137" s="135">
        <v>19</v>
      </c>
      <c r="C137" s="136"/>
      <c r="D137" s="136"/>
      <c r="E137" s="136"/>
      <c r="F137" s="136"/>
      <c r="G137" s="136"/>
      <c r="H137" s="150"/>
      <c r="I137" s="150"/>
      <c r="J137" s="136"/>
      <c r="K137" s="136"/>
      <c r="L137" s="136"/>
      <c r="M137" s="136"/>
      <c r="N137" s="150"/>
      <c r="O137" s="150"/>
    </row>
    <row r="138" spans="2:30" x14ac:dyDescent="0.15">
      <c r="B138" s="135">
        <v>20</v>
      </c>
      <c r="C138" s="136"/>
      <c r="D138" s="136"/>
      <c r="E138" s="136"/>
      <c r="F138" s="136"/>
      <c r="G138" s="136"/>
      <c r="H138" s="150"/>
      <c r="I138" s="150"/>
      <c r="J138" s="136"/>
      <c r="K138" s="136"/>
      <c r="L138" s="136"/>
      <c r="M138" s="136"/>
      <c r="N138" s="150"/>
      <c r="O138" s="150"/>
    </row>
    <row r="139" spans="2:30" x14ac:dyDescent="0.15">
      <c r="B139" s="135"/>
      <c r="C139" s="136" t="s">
        <v>118</v>
      </c>
      <c r="D139" s="136">
        <v>0</v>
      </c>
      <c r="E139" s="136">
        <v>0</v>
      </c>
      <c r="F139" s="136">
        <v>0</v>
      </c>
      <c r="G139" s="136">
        <v>0</v>
      </c>
      <c r="H139" s="150">
        <v>0</v>
      </c>
      <c r="I139" s="150">
        <v>0</v>
      </c>
      <c r="J139" s="136">
        <v>0</v>
      </c>
      <c r="K139" s="136">
        <v>0</v>
      </c>
      <c r="L139" s="136">
        <v>0</v>
      </c>
      <c r="M139" s="136">
        <v>0</v>
      </c>
      <c r="N139" s="150">
        <v>1.63994910941476</v>
      </c>
      <c r="O139" s="150">
        <v>0</v>
      </c>
      <c r="P139" t="s">
        <v>119</v>
      </c>
    </row>
    <row r="140" spans="2:30" x14ac:dyDescent="0.15">
      <c r="B140" s="135"/>
      <c r="C140" s="135" t="s">
        <v>120</v>
      </c>
      <c r="D140" s="135"/>
      <c r="E140" s="135"/>
      <c r="F140" s="135"/>
      <c r="G140" s="135"/>
      <c r="H140" s="225">
        <v>0</v>
      </c>
      <c r="I140" s="151"/>
      <c r="J140" s="135"/>
      <c r="K140" s="135"/>
      <c r="L140" s="135"/>
      <c r="M140" s="135"/>
      <c r="N140" s="225">
        <v>1.63994910941476</v>
      </c>
      <c r="O140" s="151"/>
    </row>
    <row r="141" spans="2:30" x14ac:dyDescent="0.15">
      <c r="B141" s="135"/>
      <c r="C141" s="136" t="s">
        <v>121</v>
      </c>
      <c r="D141" s="136">
        <v>196</v>
      </c>
      <c r="E141" s="136">
        <v>106</v>
      </c>
      <c r="F141" s="136">
        <v>17</v>
      </c>
      <c r="G141" s="136">
        <v>0</v>
      </c>
      <c r="H141" s="225">
        <v>0</v>
      </c>
      <c r="I141" s="150">
        <v>210490</v>
      </c>
      <c r="J141" s="136">
        <v>3208</v>
      </c>
      <c r="K141" s="136">
        <v>2234</v>
      </c>
      <c r="L141" s="136">
        <v>551</v>
      </c>
      <c r="M141" s="136">
        <v>0</v>
      </c>
      <c r="N141" s="150"/>
      <c r="O141" s="150">
        <v>4112430</v>
      </c>
      <c r="P141" t="s">
        <v>122</v>
      </c>
    </row>
    <row r="142" spans="2:30" x14ac:dyDescent="0.15">
      <c r="I142" s="215">
        <f>SUM(I119:I139)</f>
        <v>282760</v>
      </c>
    </row>
    <row r="143" spans="2:30" x14ac:dyDescent="0.15">
      <c r="B143" s="149" t="s">
        <v>123</v>
      </c>
      <c r="AD143" t="s">
        <v>124</v>
      </c>
    </row>
    <row r="144" spans="2:30" x14ac:dyDescent="0.15">
      <c r="B144" s="138" t="s">
        <v>125</v>
      </c>
      <c r="C144" s="140"/>
      <c r="D144" s="136" t="s">
        <v>126</v>
      </c>
      <c r="E144" s="136" t="s">
        <v>127</v>
      </c>
      <c r="F144" s="136" t="s">
        <v>128</v>
      </c>
      <c r="G144" s="136" t="s">
        <v>129</v>
      </c>
      <c r="H144" s="136" t="s">
        <v>130</v>
      </c>
      <c r="I144" s="136" t="s">
        <v>131</v>
      </c>
      <c r="J144" s="136" t="s">
        <v>132</v>
      </c>
      <c r="K144" s="136" t="s">
        <v>133</v>
      </c>
      <c r="L144" s="136" t="s">
        <v>134</v>
      </c>
      <c r="M144" s="136" t="s">
        <v>135</v>
      </c>
      <c r="N144" s="136" t="s">
        <v>136</v>
      </c>
      <c r="O144" s="136" t="s">
        <v>137</v>
      </c>
      <c r="P144" s="136" t="s">
        <v>138</v>
      </c>
      <c r="Q144" s="136" t="s">
        <v>139</v>
      </c>
      <c r="R144" s="136" t="s">
        <v>140</v>
      </c>
      <c r="S144" s="136" t="s">
        <v>141</v>
      </c>
      <c r="T144" s="136" t="s">
        <v>142</v>
      </c>
      <c r="U144" s="136" t="s">
        <v>143</v>
      </c>
      <c r="V144" s="136" t="s">
        <v>144</v>
      </c>
      <c r="W144" s="136" t="s">
        <v>145</v>
      </c>
      <c r="X144" s="136" t="s">
        <v>146</v>
      </c>
      <c r="Y144" s="136" t="s">
        <v>147</v>
      </c>
      <c r="Z144" s="136" t="s">
        <v>148</v>
      </c>
      <c r="AA144" s="136" t="s">
        <v>149</v>
      </c>
      <c r="AB144" s="136" t="s">
        <v>126</v>
      </c>
      <c r="AC144" s="135" t="s">
        <v>150</v>
      </c>
      <c r="AD144" s="135" t="s">
        <v>151</v>
      </c>
    </row>
    <row r="145" spans="2:30" x14ac:dyDescent="0.15">
      <c r="B145" s="138" t="s">
        <v>152</v>
      </c>
      <c r="C145" s="140"/>
      <c r="D145" s="136">
        <v>25</v>
      </c>
      <c r="E145" s="136">
        <v>20</v>
      </c>
      <c r="F145" s="136">
        <v>19</v>
      </c>
      <c r="G145" s="136">
        <v>5</v>
      </c>
      <c r="H145" s="136">
        <v>13</v>
      </c>
      <c r="I145" s="136">
        <v>20</v>
      </c>
      <c r="J145" s="136">
        <v>29</v>
      </c>
      <c r="K145" s="136">
        <v>27</v>
      </c>
      <c r="L145" s="136">
        <v>46</v>
      </c>
      <c r="M145" s="136">
        <v>62</v>
      </c>
      <c r="N145" s="136">
        <v>45</v>
      </c>
      <c r="O145" s="136">
        <v>43</v>
      </c>
      <c r="P145" s="136">
        <v>24</v>
      </c>
      <c r="Q145" s="136">
        <v>24</v>
      </c>
      <c r="R145" s="136">
        <v>0</v>
      </c>
      <c r="S145" s="136">
        <v>0</v>
      </c>
      <c r="T145" s="136">
        <v>0</v>
      </c>
      <c r="U145" s="136">
        <v>0</v>
      </c>
      <c r="V145" s="136">
        <v>0</v>
      </c>
      <c r="W145" s="136">
        <v>0</v>
      </c>
      <c r="X145" s="136">
        <v>0</v>
      </c>
      <c r="Y145" s="136">
        <v>0</v>
      </c>
      <c r="Z145" s="136">
        <v>0</v>
      </c>
      <c r="AA145" s="136">
        <v>0</v>
      </c>
      <c r="AB145" s="136">
        <v>0</v>
      </c>
      <c r="AC145" s="135"/>
      <c r="AD145" s="136">
        <v>0</v>
      </c>
    </row>
    <row r="146" spans="2:30" x14ac:dyDescent="0.15">
      <c r="B146" s="138" t="s">
        <v>153</v>
      </c>
      <c r="C146" s="140"/>
      <c r="D146" s="136">
        <v>7</v>
      </c>
      <c r="E146" s="136">
        <v>7</v>
      </c>
      <c r="F146" s="136">
        <v>15</v>
      </c>
      <c r="G146" s="136">
        <v>7</v>
      </c>
      <c r="H146" s="136">
        <v>9</v>
      </c>
      <c r="I146" s="136">
        <v>8</v>
      </c>
      <c r="J146" s="136">
        <v>12</v>
      </c>
      <c r="K146" s="136">
        <v>28</v>
      </c>
      <c r="L146" s="136">
        <v>35</v>
      </c>
      <c r="M146" s="136">
        <v>20</v>
      </c>
      <c r="N146" s="136">
        <v>59</v>
      </c>
      <c r="O146" s="136">
        <v>43</v>
      </c>
      <c r="P146" s="136">
        <v>61</v>
      </c>
      <c r="Q146" s="136">
        <v>42</v>
      </c>
      <c r="R146" s="136">
        <v>44</v>
      </c>
      <c r="S146" s="136">
        <v>5</v>
      </c>
      <c r="T146" s="136">
        <v>0</v>
      </c>
      <c r="U146" s="136">
        <v>0</v>
      </c>
      <c r="V146" s="136">
        <v>0</v>
      </c>
      <c r="W146" s="136">
        <v>0</v>
      </c>
      <c r="X146" s="136">
        <v>0</v>
      </c>
      <c r="Y146" s="136">
        <v>0</v>
      </c>
      <c r="Z146" s="136">
        <v>0</v>
      </c>
      <c r="AA146" s="136">
        <v>0</v>
      </c>
      <c r="AB146" s="136">
        <v>0</v>
      </c>
      <c r="AC146" s="135"/>
      <c r="AD146" s="148"/>
    </row>
    <row r="147" spans="2:30" x14ac:dyDescent="0.15">
      <c r="B147" s="138" t="s">
        <v>154</v>
      </c>
      <c r="C147" s="140"/>
      <c r="D147" s="136">
        <v>18</v>
      </c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48"/>
    </row>
    <row r="149" spans="2:30" x14ac:dyDescent="0.15">
      <c r="B149" s="138"/>
      <c r="C149" s="139"/>
      <c r="D149" s="140"/>
      <c r="E149" s="135" t="str">
        <f>IF(H3=2,"期間計","日計")</f>
        <v>日計</v>
      </c>
      <c r="F149" s="135" t="str">
        <f>IF(H3=2,"期間平均","月計")</f>
        <v>月計</v>
      </c>
      <c r="G149" s="135" t="s">
        <v>155</v>
      </c>
      <c r="H149" s="135" t="s">
        <v>156</v>
      </c>
    </row>
    <row r="150" spans="2:30" x14ac:dyDescent="0.15">
      <c r="B150" s="138" t="s">
        <v>157</v>
      </c>
      <c r="C150" s="139"/>
      <c r="D150" s="140"/>
      <c r="E150" s="136">
        <v>402</v>
      </c>
      <c r="F150" s="136">
        <v>7477</v>
      </c>
      <c r="G150" s="136">
        <v>278</v>
      </c>
      <c r="H150" s="136">
        <v>5690</v>
      </c>
    </row>
    <row r="152" spans="2:30" x14ac:dyDescent="0.15">
      <c r="B152" s="149" t="s">
        <v>158</v>
      </c>
    </row>
    <row r="153" spans="2:30" x14ac:dyDescent="0.15">
      <c r="B153" s="138"/>
      <c r="C153" s="139"/>
      <c r="D153" s="140"/>
      <c r="E153" s="135" t="str">
        <f>IF(H3=2,"期間計","日計")</f>
        <v>日計</v>
      </c>
      <c r="F153" s="135" t="str">
        <f>IF(H3=2,"期間平均","月計")</f>
        <v>月計</v>
      </c>
    </row>
    <row r="154" spans="2:30" x14ac:dyDescent="0.15">
      <c r="B154" s="138" t="s">
        <v>159</v>
      </c>
      <c r="C154" s="140"/>
      <c r="D154" s="135"/>
      <c r="E154" s="150">
        <v>273104</v>
      </c>
      <c r="F154" s="150">
        <v>4833517</v>
      </c>
    </row>
    <row r="155" spans="2:30" x14ac:dyDescent="0.15">
      <c r="B155" s="138" t="s">
        <v>160</v>
      </c>
      <c r="C155" s="140"/>
      <c r="D155" s="135"/>
      <c r="E155" s="150">
        <v>111239</v>
      </c>
      <c r="F155" s="150">
        <v>1866926</v>
      </c>
    </row>
    <row r="156" spans="2:30" x14ac:dyDescent="0.15">
      <c r="B156" s="138" t="s">
        <v>161</v>
      </c>
      <c r="C156" s="140"/>
      <c r="D156" s="135"/>
      <c r="E156" s="150">
        <v>0</v>
      </c>
      <c r="F156" s="150">
        <v>0</v>
      </c>
    </row>
    <row r="157" spans="2:30" x14ac:dyDescent="0.15">
      <c r="B157" s="138" t="s">
        <v>162</v>
      </c>
      <c r="C157" s="140"/>
      <c r="D157" s="135"/>
      <c r="E157" s="150">
        <v>0</v>
      </c>
      <c r="F157" s="150">
        <v>3806</v>
      </c>
    </row>
    <row r="158" spans="2:30" x14ac:dyDescent="0.15">
      <c r="B158" s="138" t="s">
        <v>163</v>
      </c>
      <c r="C158" s="140"/>
      <c r="D158" s="136" t="s">
        <v>164</v>
      </c>
      <c r="E158" s="150">
        <v>109377</v>
      </c>
      <c r="F158" s="150">
        <v>1984545</v>
      </c>
      <c r="G158" t="s">
        <v>165</v>
      </c>
    </row>
    <row r="159" spans="2:30" x14ac:dyDescent="0.15">
      <c r="B159" s="138" t="s">
        <v>166</v>
      </c>
      <c r="C159" s="140"/>
      <c r="D159" s="136" t="s">
        <v>167</v>
      </c>
      <c r="E159" s="150">
        <v>0</v>
      </c>
      <c r="F159" s="150">
        <v>0</v>
      </c>
      <c r="G159" t="s">
        <v>168</v>
      </c>
    </row>
    <row r="160" spans="2:30" x14ac:dyDescent="0.15">
      <c r="B160" s="138" t="s">
        <v>169</v>
      </c>
      <c r="C160" s="140"/>
      <c r="D160" s="136" t="s">
        <v>170</v>
      </c>
      <c r="E160" s="150">
        <v>0</v>
      </c>
      <c r="F160" s="150">
        <v>0</v>
      </c>
      <c r="G160" t="s">
        <v>171</v>
      </c>
    </row>
    <row r="161" spans="2:14" x14ac:dyDescent="0.15">
      <c r="B161" s="138" t="s">
        <v>172</v>
      </c>
      <c r="C161" s="140"/>
      <c r="D161" s="135"/>
      <c r="E161" s="150">
        <v>0</v>
      </c>
      <c r="F161" s="150">
        <v>0</v>
      </c>
      <c r="G161" s="135" t="s">
        <v>173</v>
      </c>
      <c r="H161" s="135" t="s">
        <v>174</v>
      </c>
    </row>
    <row r="162" spans="2:14" x14ac:dyDescent="0.15">
      <c r="B162" s="138" t="s">
        <v>175</v>
      </c>
      <c r="C162" s="140"/>
      <c r="D162" s="135"/>
      <c r="E162" s="150">
        <v>0</v>
      </c>
      <c r="F162" s="150">
        <v>7000</v>
      </c>
      <c r="G162" s="150">
        <v>0</v>
      </c>
      <c r="H162" s="150">
        <v>0</v>
      </c>
    </row>
    <row r="163" spans="2:14" x14ac:dyDescent="0.15">
      <c r="B163" s="138" t="s">
        <v>176</v>
      </c>
      <c r="C163" s="140"/>
      <c r="D163" s="135"/>
      <c r="E163" s="151"/>
      <c r="F163" s="151"/>
    </row>
    <row r="164" spans="2:14" x14ac:dyDescent="0.15">
      <c r="B164" s="138" t="s">
        <v>177</v>
      </c>
      <c r="C164" s="140"/>
      <c r="D164" s="135"/>
      <c r="E164" s="150">
        <v>0</v>
      </c>
      <c r="F164" s="150">
        <v>0</v>
      </c>
    </row>
    <row r="165" spans="2:14" x14ac:dyDescent="0.15">
      <c r="B165" s="138" t="s">
        <v>178</v>
      </c>
      <c r="C165" s="140"/>
      <c r="D165" s="135"/>
      <c r="E165" s="150">
        <v>0</v>
      </c>
      <c r="F165" s="150">
        <v>0</v>
      </c>
      <c r="I165" t="s">
        <v>179</v>
      </c>
      <c r="J165" t="s">
        <v>180</v>
      </c>
      <c r="K165" t="s">
        <v>181</v>
      </c>
      <c r="L165" t="s">
        <v>182</v>
      </c>
      <c r="M165" t="s">
        <v>183</v>
      </c>
      <c r="N165" t="s">
        <v>184</v>
      </c>
    </row>
    <row r="166" spans="2:14" x14ac:dyDescent="0.15">
      <c r="B166" s="138" t="s">
        <v>185</v>
      </c>
      <c r="C166" s="140"/>
      <c r="D166" s="136" t="s">
        <v>186</v>
      </c>
      <c r="E166" s="150">
        <v>44798</v>
      </c>
      <c r="F166" s="150">
        <v>789063</v>
      </c>
      <c r="G166" t="s">
        <v>187</v>
      </c>
      <c r="I166" s="135"/>
      <c r="J166" s="155" t="s">
        <v>188</v>
      </c>
      <c r="K166" s="156" t="s">
        <v>189</v>
      </c>
      <c r="L166" s="155" t="s">
        <v>190</v>
      </c>
      <c r="M166" s="157" t="s">
        <v>191</v>
      </c>
    </row>
    <row r="167" spans="2:14" x14ac:dyDescent="0.15">
      <c r="B167" s="138" t="s">
        <v>192</v>
      </c>
      <c r="C167" s="140"/>
      <c r="D167" s="136" t="s">
        <v>193</v>
      </c>
      <c r="E167" s="150">
        <v>0</v>
      </c>
      <c r="F167" s="150">
        <v>0</v>
      </c>
      <c r="G167" t="s">
        <v>194</v>
      </c>
      <c r="I167" s="135" t="str">
        <f>IF(H3=2,"期間計","日計")</f>
        <v>日計</v>
      </c>
      <c r="J167" s="155">
        <v>491080</v>
      </c>
      <c r="K167" s="156">
        <v>44561</v>
      </c>
      <c r="L167" s="155">
        <v>2640</v>
      </c>
      <c r="M167" s="157">
        <v>191</v>
      </c>
    </row>
    <row r="168" spans="2:14" x14ac:dyDescent="0.15">
      <c r="B168" s="138" t="s">
        <v>195</v>
      </c>
      <c r="C168" s="140"/>
      <c r="D168" s="136" t="s">
        <v>196</v>
      </c>
      <c r="E168" s="150">
        <v>0</v>
      </c>
      <c r="F168" s="150">
        <v>0</v>
      </c>
      <c r="G168" t="s">
        <v>197</v>
      </c>
      <c r="I168" s="135" t="str">
        <f>IF(H3=2,"期間平均","月計")</f>
        <v>月計</v>
      </c>
      <c r="J168" s="155">
        <v>8654064</v>
      </c>
      <c r="K168" s="156">
        <v>785297</v>
      </c>
      <c r="L168" s="155">
        <v>41730</v>
      </c>
      <c r="M168" s="157">
        <v>3042</v>
      </c>
    </row>
    <row r="169" spans="2:14" x14ac:dyDescent="0.15">
      <c r="B169" s="135" t="s">
        <v>198</v>
      </c>
      <c r="C169" s="135"/>
      <c r="D169" s="135"/>
      <c r="E169" s="151"/>
      <c r="F169" s="151"/>
    </row>
    <row r="170" spans="2:14" x14ac:dyDescent="0.15">
      <c r="B170" s="135" t="s">
        <v>199</v>
      </c>
      <c r="C170" s="135"/>
      <c r="D170" s="135"/>
      <c r="E170" s="151"/>
      <c r="F170" s="151"/>
    </row>
    <row r="172" spans="2:14" x14ac:dyDescent="0.15">
      <c r="B172" s="138"/>
      <c r="C172" s="139"/>
      <c r="D172" s="140"/>
      <c r="E172" s="135" t="str">
        <f>IF(H3=2,"期間計","日計")</f>
        <v>日計</v>
      </c>
      <c r="F172" s="135" t="str">
        <f>IF(H3=2,"期間平均","月計")</f>
        <v>月計</v>
      </c>
    </row>
    <row r="173" spans="2:14" x14ac:dyDescent="0.15">
      <c r="B173" s="138" t="s">
        <v>200</v>
      </c>
      <c r="C173" s="139"/>
      <c r="D173" s="140"/>
      <c r="E173" s="150">
        <v>0</v>
      </c>
      <c r="F173" s="150">
        <v>0</v>
      </c>
    </row>
    <row r="174" spans="2:14" x14ac:dyDescent="0.15">
      <c r="B174" s="138" t="s">
        <v>201</v>
      </c>
      <c r="C174" s="139"/>
      <c r="D174" s="140"/>
      <c r="E174" s="150">
        <v>0</v>
      </c>
      <c r="F174" s="150">
        <v>0</v>
      </c>
    </row>
    <row r="175" spans="2:14" x14ac:dyDescent="0.15">
      <c r="B175" s="138" t="s">
        <v>202</v>
      </c>
      <c r="C175" s="139"/>
      <c r="D175" s="140"/>
      <c r="E175" s="150">
        <v>0</v>
      </c>
      <c r="F175" s="150">
        <v>0</v>
      </c>
    </row>
    <row r="176" spans="2:14" x14ac:dyDescent="0.15">
      <c r="B176" s="138" t="s">
        <v>203</v>
      </c>
      <c r="C176" s="139"/>
      <c r="D176" s="140"/>
      <c r="E176" s="150">
        <v>0</v>
      </c>
      <c r="F176" s="150">
        <v>0</v>
      </c>
    </row>
    <row r="177" spans="2:11" x14ac:dyDescent="0.15">
      <c r="B177" s="138" t="s">
        <v>204</v>
      </c>
      <c r="C177" s="139"/>
      <c r="D177" s="140"/>
      <c r="E177" s="150">
        <v>0</v>
      </c>
      <c r="F177" s="150">
        <v>0</v>
      </c>
    </row>
    <row r="178" spans="2:11" x14ac:dyDescent="0.15">
      <c r="B178" s="138" t="s">
        <v>205</v>
      </c>
      <c r="C178" s="139"/>
      <c r="D178" s="140"/>
      <c r="E178" s="150">
        <v>0</v>
      </c>
      <c r="F178" s="150">
        <v>0</v>
      </c>
    </row>
    <row r="179" spans="2:11" x14ac:dyDescent="0.15">
      <c r="B179" s="138" t="s">
        <v>206</v>
      </c>
      <c r="C179" s="139"/>
      <c r="D179" s="140"/>
      <c r="E179" s="150">
        <v>0</v>
      </c>
      <c r="F179" s="150">
        <v>0</v>
      </c>
    </row>
    <row r="180" spans="2:11" x14ac:dyDescent="0.15">
      <c r="B180" s="138" t="s">
        <v>207</v>
      </c>
      <c r="C180" s="139"/>
      <c r="D180" s="140"/>
      <c r="E180" s="150">
        <v>0</v>
      </c>
      <c r="F180" s="150">
        <v>0</v>
      </c>
    </row>
    <row r="181" spans="2:11" x14ac:dyDescent="0.15">
      <c r="B181" s="138" t="s">
        <v>208</v>
      </c>
      <c r="C181" s="139"/>
      <c r="D181" s="140"/>
      <c r="E181" s="150">
        <v>0</v>
      </c>
      <c r="F181" s="150">
        <v>0</v>
      </c>
    </row>
    <row r="182" spans="2:11" x14ac:dyDescent="0.15">
      <c r="B182" s="138" t="s">
        <v>209</v>
      </c>
      <c r="C182" s="139"/>
      <c r="D182" s="140"/>
      <c r="E182" s="150">
        <v>0</v>
      </c>
      <c r="F182" s="150">
        <v>0</v>
      </c>
    </row>
    <row r="183" spans="2:11" x14ac:dyDescent="0.15">
      <c r="B183" s="138" t="s">
        <v>210</v>
      </c>
      <c r="C183" s="139"/>
      <c r="D183" s="140"/>
      <c r="E183" s="150">
        <v>0</v>
      </c>
      <c r="F183" s="150">
        <v>0</v>
      </c>
    </row>
    <row r="184" spans="2:11" x14ac:dyDescent="0.15">
      <c r="B184" s="138" t="s">
        <v>211</v>
      </c>
      <c r="C184" s="139"/>
      <c r="D184" s="140"/>
      <c r="E184" s="150">
        <v>0</v>
      </c>
      <c r="F184" s="150">
        <v>0</v>
      </c>
    </row>
    <row r="185" spans="2:11" x14ac:dyDescent="0.15">
      <c r="B185" s="138" t="s">
        <v>212</v>
      </c>
      <c r="C185" s="139"/>
      <c r="D185" s="140"/>
      <c r="E185" s="150">
        <v>0</v>
      </c>
      <c r="F185" s="150">
        <v>0</v>
      </c>
    </row>
    <row r="186" spans="2:11" x14ac:dyDescent="0.15">
      <c r="B186" s="138" t="s">
        <v>213</v>
      </c>
      <c r="C186" s="139"/>
      <c r="D186" s="140"/>
      <c r="E186" s="150" t="s">
        <v>214</v>
      </c>
      <c r="F186" s="150">
        <v>0</v>
      </c>
      <c r="G186" t="s">
        <v>215</v>
      </c>
    </row>
    <row r="188" spans="2:11" x14ac:dyDescent="0.15">
      <c r="B188" s="149" t="s">
        <v>216</v>
      </c>
    </row>
    <row r="189" spans="2:11" x14ac:dyDescent="0.15">
      <c r="B189" s="152"/>
      <c r="C189" s="153"/>
      <c r="D189" s="153"/>
      <c r="E189" s="138" t="str">
        <f>IF(H3=2,"期間計","日計")</f>
        <v>日計</v>
      </c>
      <c r="F189" s="140"/>
      <c r="G189" s="138" t="str">
        <f>IF(H3=2,"期間平均","月計")</f>
        <v>月計</v>
      </c>
      <c r="H189" s="140"/>
    </row>
    <row r="190" spans="2:11" x14ac:dyDescent="0.15">
      <c r="B190" s="135"/>
      <c r="C190" s="135" t="s">
        <v>217</v>
      </c>
      <c r="D190" s="135" t="s">
        <v>218</v>
      </c>
      <c r="E190" s="135" t="s">
        <v>219</v>
      </c>
      <c r="F190" s="135" t="s">
        <v>220</v>
      </c>
      <c r="G190" s="135" t="s">
        <v>221</v>
      </c>
      <c r="H190" s="135" t="s">
        <v>222</v>
      </c>
    </row>
    <row r="191" spans="2:11" x14ac:dyDescent="0.15">
      <c r="B191" s="135">
        <v>1</v>
      </c>
      <c r="C191" s="135" t="s">
        <v>223</v>
      </c>
      <c r="D191" s="147">
        <v>10101</v>
      </c>
      <c r="E191" s="150">
        <v>0</v>
      </c>
      <c r="F191" s="150">
        <v>0</v>
      </c>
      <c r="G191" s="150">
        <v>0</v>
      </c>
      <c r="H191" s="150">
        <v>0</v>
      </c>
      <c r="J191">
        <v>980</v>
      </c>
      <c r="K191">
        <f>J191*E191</f>
        <v>0</v>
      </c>
    </row>
    <row r="192" spans="2:11" x14ac:dyDescent="0.15">
      <c r="B192" s="135">
        <v>2</v>
      </c>
      <c r="C192" s="135" t="s">
        <v>224</v>
      </c>
      <c r="D192" s="147">
        <v>10302</v>
      </c>
      <c r="E192" s="150">
        <v>64</v>
      </c>
      <c r="F192" s="150">
        <v>0</v>
      </c>
      <c r="G192" s="150">
        <v>936</v>
      </c>
      <c r="H192" s="150">
        <v>0</v>
      </c>
      <c r="J192">
        <v>0</v>
      </c>
      <c r="K192">
        <f>J192*E192</f>
        <v>0</v>
      </c>
    </row>
    <row r="193" spans="2:11" x14ac:dyDescent="0.15">
      <c r="B193" s="135">
        <v>3</v>
      </c>
      <c r="C193" s="135" t="s">
        <v>225</v>
      </c>
      <c r="D193" s="147">
        <v>10701</v>
      </c>
      <c r="E193" s="150">
        <v>0</v>
      </c>
      <c r="F193" s="150">
        <v>0</v>
      </c>
      <c r="G193" s="150">
        <v>0</v>
      </c>
      <c r="H193" s="150">
        <v>0</v>
      </c>
      <c r="J193">
        <v>99999999</v>
      </c>
    </row>
    <row r="194" spans="2:11" x14ac:dyDescent="0.15">
      <c r="B194" s="135">
        <v>4</v>
      </c>
      <c r="C194" s="135" t="s">
        <v>226</v>
      </c>
      <c r="D194" s="147">
        <v>10901</v>
      </c>
      <c r="E194" s="150">
        <v>7</v>
      </c>
      <c r="F194" s="150">
        <v>1400</v>
      </c>
      <c r="G194" s="150">
        <v>60</v>
      </c>
      <c r="H194" s="150">
        <v>12000</v>
      </c>
      <c r="J194">
        <v>700</v>
      </c>
      <c r="K194">
        <f t="shared" ref="K194:K206" si="0">J194*E194</f>
        <v>4900</v>
      </c>
    </row>
    <row r="195" spans="2:11" x14ac:dyDescent="0.15">
      <c r="B195" s="135">
        <v>5</v>
      </c>
      <c r="C195" s="135" t="s">
        <v>227</v>
      </c>
      <c r="D195" s="147">
        <v>12002</v>
      </c>
      <c r="E195" s="150">
        <v>0</v>
      </c>
      <c r="F195" s="150">
        <v>0</v>
      </c>
      <c r="G195" s="150">
        <v>0</v>
      </c>
      <c r="H195" s="150">
        <v>0</v>
      </c>
      <c r="J195">
        <v>3500</v>
      </c>
      <c r="K195">
        <f t="shared" si="0"/>
        <v>0</v>
      </c>
    </row>
    <row r="196" spans="2:11" x14ac:dyDescent="0.15">
      <c r="B196" s="135">
        <v>6</v>
      </c>
      <c r="C196" s="135" t="s">
        <v>228</v>
      </c>
      <c r="D196" s="147">
        <v>12008</v>
      </c>
      <c r="E196" s="150">
        <v>0</v>
      </c>
      <c r="F196" s="150">
        <v>0</v>
      </c>
      <c r="G196" s="150">
        <v>0</v>
      </c>
      <c r="H196" s="150">
        <v>0</v>
      </c>
      <c r="J196">
        <v>4200</v>
      </c>
      <c r="K196">
        <f t="shared" si="0"/>
        <v>0</v>
      </c>
    </row>
    <row r="197" spans="2:11" x14ac:dyDescent="0.15">
      <c r="B197" s="135">
        <v>7</v>
      </c>
      <c r="C197" s="135" t="s">
        <v>229</v>
      </c>
      <c r="D197" s="147">
        <v>12009</v>
      </c>
      <c r="E197" s="150">
        <v>0</v>
      </c>
      <c r="F197" s="150">
        <v>0</v>
      </c>
      <c r="G197" s="150">
        <v>0</v>
      </c>
      <c r="H197" s="150">
        <v>0</v>
      </c>
      <c r="J197">
        <v>8400</v>
      </c>
      <c r="K197">
        <f t="shared" si="0"/>
        <v>0</v>
      </c>
    </row>
    <row r="198" spans="2:11" x14ac:dyDescent="0.15">
      <c r="B198" s="135">
        <v>8</v>
      </c>
      <c r="C198" s="135" t="s">
        <v>230</v>
      </c>
      <c r="D198" s="147">
        <v>12010</v>
      </c>
      <c r="E198" s="150">
        <v>0</v>
      </c>
      <c r="F198" s="150">
        <v>0</v>
      </c>
      <c r="G198" s="150">
        <v>0</v>
      </c>
      <c r="H198" s="150">
        <v>0</v>
      </c>
      <c r="J198">
        <v>0</v>
      </c>
      <c r="K198">
        <f t="shared" si="0"/>
        <v>0</v>
      </c>
    </row>
    <row r="199" spans="2:11" x14ac:dyDescent="0.15">
      <c r="B199" s="135">
        <v>9</v>
      </c>
      <c r="C199" s="135" t="s">
        <v>231</v>
      </c>
      <c r="D199" s="147">
        <v>12402</v>
      </c>
      <c r="E199" s="150">
        <v>0</v>
      </c>
      <c r="F199" s="150">
        <v>0</v>
      </c>
      <c r="G199" s="150">
        <v>0</v>
      </c>
      <c r="H199" s="150">
        <v>0</v>
      </c>
      <c r="J199">
        <v>0</v>
      </c>
      <c r="K199">
        <f t="shared" si="0"/>
        <v>0</v>
      </c>
    </row>
    <row r="200" spans="2:11" x14ac:dyDescent="0.15">
      <c r="B200" s="135">
        <v>10</v>
      </c>
      <c r="C200" s="135" t="s">
        <v>232</v>
      </c>
      <c r="D200" s="147">
        <v>12416</v>
      </c>
      <c r="E200" s="150">
        <v>0</v>
      </c>
      <c r="F200" s="150">
        <v>0</v>
      </c>
      <c r="G200" s="150">
        <v>0</v>
      </c>
      <c r="H200" s="150">
        <v>0</v>
      </c>
      <c r="J200">
        <v>14000</v>
      </c>
      <c r="K200">
        <f t="shared" si="0"/>
        <v>0</v>
      </c>
    </row>
    <row r="201" spans="2:11" x14ac:dyDescent="0.15">
      <c r="B201" s="135">
        <v>11</v>
      </c>
      <c r="C201" s="135" t="s">
        <v>233</v>
      </c>
      <c r="D201" s="147">
        <v>12501</v>
      </c>
      <c r="E201" s="150">
        <v>0</v>
      </c>
      <c r="F201" s="150">
        <v>0</v>
      </c>
      <c r="G201" s="150">
        <v>0</v>
      </c>
      <c r="H201" s="150">
        <v>0</v>
      </c>
      <c r="J201">
        <v>2800</v>
      </c>
      <c r="K201">
        <f t="shared" si="0"/>
        <v>0</v>
      </c>
    </row>
    <row r="202" spans="2:11" x14ac:dyDescent="0.15">
      <c r="B202" s="135">
        <v>12</v>
      </c>
      <c r="C202" s="135" t="s">
        <v>234</v>
      </c>
      <c r="D202" s="147">
        <v>12502</v>
      </c>
      <c r="E202" s="150">
        <v>0</v>
      </c>
      <c r="F202" s="150">
        <v>0</v>
      </c>
      <c r="G202" s="150">
        <v>0</v>
      </c>
      <c r="H202" s="150">
        <v>0</v>
      </c>
      <c r="J202">
        <v>5600</v>
      </c>
      <c r="K202">
        <f t="shared" si="0"/>
        <v>0</v>
      </c>
    </row>
    <row r="203" spans="2:11" x14ac:dyDescent="0.15">
      <c r="B203" s="135">
        <v>13</v>
      </c>
      <c r="C203" s="135" t="s">
        <v>235</v>
      </c>
      <c r="D203" s="147">
        <v>12503</v>
      </c>
      <c r="E203" s="150">
        <v>0</v>
      </c>
      <c r="F203" s="150">
        <v>0</v>
      </c>
      <c r="G203" s="150">
        <v>0</v>
      </c>
      <c r="H203" s="150">
        <v>0</v>
      </c>
      <c r="J203">
        <v>0</v>
      </c>
      <c r="K203">
        <f t="shared" si="0"/>
        <v>0</v>
      </c>
    </row>
    <row r="204" spans="2:11" x14ac:dyDescent="0.15">
      <c r="B204" s="135">
        <v>14</v>
      </c>
      <c r="C204" s="135" t="s">
        <v>236</v>
      </c>
      <c r="D204" s="147">
        <v>20103</v>
      </c>
      <c r="E204" s="150">
        <v>0</v>
      </c>
      <c r="F204" s="150">
        <v>0</v>
      </c>
      <c r="G204" s="150">
        <v>0</v>
      </c>
      <c r="H204" s="150">
        <v>0</v>
      </c>
      <c r="J204">
        <v>200</v>
      </c>
      <c r="K204">
        <f t="shared" si="0"/>
        <v>0</v>
      </c>
    </row>
    <row r="205" spans="2:11" x14ac:dyDescent="0.15">
      <c r="B205" s="135">
        <v>15</v>
      </c>
      <c r="C205" s="135" t="s">
        <v>237</v>
      </c>
      <c r="D205" s="147">
        <v>20104</v>
      </c>
      <c r="E205" s="150">
        <v>0</v>
      </c>
      <c r="F205" s="150">
        <v>0</v>
      </c>
      <c r="G205" s="150">
        <v>0</v>
      </c>
      <c r="H205" s="150">
        <v>0</v>
      </c>
      <c r="J205">
        <v>200</v>
      </c>
      <c r="K205">
        <f t="shared" si="0"/>
        <v>0</v>
      </c>
    </row>
    <row r="206" spans="2:11" x14ac:dyDescent="0.15">
      <c r="B206" s="135">
        <v>16</v>
      </c>
      <c r="C206" s="135" t="s">
        <v>238</v>
      </c>
      <c r="D206" s="147">
        <v>20121</v>
      </c>
      <c r="E206" s="150">
        <v>0</v>
      </c>
      <c r="F206" s="150">
        <v>0</v>
      </c>
      <c r="G206" s="150">
        <v>0</v>
      </c>
      <c r="H206" s="150">
        <v>0</v>
      </c>
      <c r="J206">
        <v>280</v>
      </c>
      <c r="K206">
        <f t="shared" si="0"/>
        <v>0</v>
      </c>
    </row>
    <row r="207" spans="2:11" x14ac:dyDescent="0.15">
      <c r="B207" s="135">
        <v>17</v>
      </c>
      <c r="C207" s="135" t="s">
        <v>239</v>
      </c>
      <c r="D207" s="147">
        <v>35994</v>
      </c>
      <c r="E207" s="150">
        <v>0</v>
      </c>
      <c r="F207" s="150">
        <v>0</v>
      </c>
      <c r="G207" s="150">
        <v>0</v>
      </c>
      <c r="H207" s="150">
        <v>0</v>
      </c>
      <c r="J207">
        <v>99999999</v>
      </c>
    </row>
    <row r="208" spans="2:11" x14ac:dyDescent="0.15">
      <c r="B208" s="135">
        <v>18</v>
      </c>
      <c r="C208" s="135" t="s">
        <v>240</v>
      </c>
      <c r="D208" s="147">
        <v>36603</v>
      </c>
      <c r="E208" s="150">
        <v>0</v>
      </c>
      <c r="F208" s="150">
        <v>0</v>
      </c>
      <c r="G208" s="150">
        <v>0</v>
      </c>
      <c r="H208" s="150">
        <v>0</v>
      </c>
      <c r="J208">
        <v>99999999</v>
      </c>
    </row>
    <row r="209" spans="2:11" x14ac:dyDescent="0.15">
      <c r="B209" s="135">
        <v>19</v>
      </c>
      <c r="C209" s="135" t="s">
        <v>241</v>
      </c>
      <c r="D209" s="147">
        <v>55399</v>
      </c>
      <c r="E209" s="150">
        <v>0</v>
      </c>
      <c r="F209" s="150">
        <v>0</v>
      </c>
      <c r="G209" s="150">
        <v>0</v>
      </c>
      <c r="H209" s="150">
        <v>0</v>
      </c>
      <c r="J209">
        <v>100</v>
      </c>
      <c r="K209">
        <f>J209*E209</f>
        <v>0</v>
      </c>
    </row>
    <row r="210" spans="2:11" x14ac:dyDescent="0.15">
      <c r="B210" s="135">
        <v>20</v>
      </c>
      <c r="C210" s="135"/>
      <c r="D210" s="147"/>
      <c r="E210" s="150"/>
      <c r="F210" s="150"/>
      <c r="G210" s="150"/>
      <c r="H210" s="150"/>
    </row>
    <row r="211" spans="2:11" x14ac:dyDescent="0.15">
      <c r="B211" s="135">
        <v>21</v>
      </c>
      <c r="C211" s="135"/>
      <c r="D211" s="147"/>
      <c r="E211" s="150"/>
      <c r="F211" s="150"/>
      <c r="G211" s="150"/>
      <c r="H211" s="150"/>
    </row>
    <row r="212" spans="2:11" x14ac:dyDescent="0.15">
      <c r="B212" s="135">
        <v>22</v>
      </c>
      <c r="C212" s="135"/>
      <c r="D212" s="147"/>
      <c r="E212" s="150"/>
      <c r="F212" s="150"/>
      <c r="G212" s="150"/>
      <c r="H212" s="150"/>
    </row>
    <row r="213" spans="2:11" x14ac:dyDescent="0.15">
      <c r="B213" s="135">
        <v>23</v>
      </c>
      <c r="C213" s="135"/>
      <c r="D213" s="147"/>
      <c r="E213" s="150"/>
      <c r="F213" s="150"/>
      <c r="G213" s="150"/>
      <c r="H213" s="150"/>
    </row>
    <row r="214" spans="2:11" x14ac:dyDescent="0.15">
      <c r="B214" s="135">
        <v>24</v>
      </c>
      <c r="C214" s="135"/>
      <c r="D214" s="147"/>
      <c r="E214" s="150"/>
      <c r="F214" s="150"/>
      <c r="G214" s="150"/>
      <c r="H214" s="150"/>
    </row>
    <row r="215" spans="2:11" x14ac:dyDescent="0.15">
      <c r="B215" s="135">
        <v>25</v>
      </c>
      <c r="C215" s="135"/>
      <c r="D215" s="147"/>
      <c r="E215" s="150"/>
      <c r="F215" s="150"/>
      <c r="G215" s="150"/>
      <c r="H215" s="150"/>
    </row>
    <row r="216" spans="2:11" x14ac:dyDescent="0.15">
      <c r="B216" s="135">
        <v>26</v>
      </c>
      <c r="C216" s="135"/>
      <c r="D216" s="147"/>
      <c r="E216" s="150"/>
      <c r="F216" s="150"/>
      <c r="G216" s="150"/>
      <c r="H216" s="150"/>
    </row>
    <row r="217" spans="2:11" x14ac:dyDescent="0.15">
      <c r="B217" s="135">
        <v>27</v>
      </c>
      <c r="C217" s="135"/>
      <c r="D217" s="147"/>
      <c r="E217" s="150"/>
      <c r="F217" s="150"/>
      <c r="G217" s="150"/>
      <c r="H217" s="150"/>
    </row>
    <row r="218" spans="2:11" x14ac:dyDescent="0.15">
      <c r="B218" s="135">
        <v>28</v>
      </c>
      <c r="C218" s="135"/>
      <c r="D218" s="147"/>
      <c r="E218" s="150"/>
      <c r="F218" s="150"/>
      <c r="G218" s="150"/>
      <c r="H218" s="150"/>
    </row>
    <row r="219" spans="2:11" x14ac:dyDescent="0.15">
      <c r="B219" s="135">
        <v>29</v>
      </c>
      <c r="C219" s="135"/>
      <c r="D219" s="147"/>
      <c r="E219" s="150"/>
      <c r="F219" s="150"/>
      <c r="G219" s="150"/>
      <c r="H219" s="150"/>
    </row>
    <row r="220" spans="2:11" x14ac:dyDescent="0.15">
      <c r="B220" s="135">
        <v>30</v>
      </c>
      <c r="C220" s="135"/>
      <c r="D220" s="147"/>
      <c r="E220" s="150"/>
      <c r="F220" s="150"/>
      <c r="G220" s="150"/>
      <c r="H220" s="150"/>
    </row>
    <row r="221" spans="2:11" x14ac:dyDescent="0.15">
      <c r="B221" s="135">
        <v>31</v>
      </c>
      <c r="C221" s="135"/>
      <c r="D221" s="147"/>
      <c r="E221" s="150"/>
      <c r="F221" s="150"/>
      <c r="G221" s="150"/>
      <c r="H221" s="150"/>
    </row>
    <row r="222" spans="2:11" x14ac:dyDescent="0.15">
      <c r="B222" s="135">
        <v>32</v>
      </c>
      <c r="C222" s="135"/>
      <c r="D222" s="147"/>
      <c r="E222" s="150"/>
      <c r="F222" s="150"/>
      <c r="G222" s="150"/>
      <c r="H222" s="150"/>
    </row>
    <row r="223" spans="2:11" x14ac:dyDescent="0.15">
      <c r="B223" s="135">
        <v>33</v>
      </c>
      <c r="C223" s="135"/>
      <c r="D223" s="147"/>
      <c r="E223" s="150"/>
      <c r="F223" s="150"/>
      <c r="G223" s="150"/>
      <c r="H223" s="150"/>
    </row>
    <row r="224" spans="2:11" x14ac:dyDescent="0.15">
      <c r="B224" s="135">
        <v>34</v>
      </c>
      <c r="C224" s="135"/>
      <c r="D224" s="147"/>
      <c r="E224" s="150"/>
      <c r="F224" s="150"/>
      <c r="G224" s="150"/>
      <c r="H224" s="150"/>
    </row>
    <row r="225" spans="2:8" x14ac:dyDescent="0.15">
      <c r="B225" s="135">
        <v>35</v>
      </c>
      <c r="C225" s="135"/>
      <c r="D225" s="147"/>
      <c r="E225" s="150"/>
      <c r="F225" s="150"/>
      <c r="G225" s="150"/>
      <c r="H225" s="150"/>
    </row>
    <row r="226" spans="2:8" x14ac:dyDescent="0.15">
      <c r="B226" s="135">
        <v>36</v>
      </c>
      <c r="C226" s="135"/>
      <c r="D226" s="147"/>
      <c r="E226" s="150"/>
      <c r="F226" s="150"/>
      <c r="G226" s="150"/>
      <c r="H226" s="150"/>
    </row>
    <row r="227" spans="2:8" x14ac:dyDescent="0.15">
      <c r="B227" s="135">
        <v>37</v>
      </c>
      <c r="C227" s="135"/>
      <c r="D227" s="147"/>
      <c r="E227" s="150"/>
      <c r="F227" s="150"/>
      <c r="G227" s="150"/>
      <c r="H227" s="150"/>
    </row>
    <row r="228" spans="2:8" x14ac:dyDescent="0.15">
      <c r="B228" s="135">
        <v>38</v>
      </c>
      <c r="C228" s="135"/>
      <c r="D228" s="147"/>
      <c r="E228" s="150"/>
      <c r="F228" s="150"/>
      <c r="G228" s="150"/>
      <c r="H228" s="150"/>
    </row>
    <row r="229" spans="2:8" x14ac:dyDescent="0.15">
      <c r="B229" s="135">
        <v>39</v>
      </c>
      <c r="C229" s="135"/>
      <c r="D229" s="147"/>
      <c r="E229" s="150"/>
      <c r="F229" s="150"/>
      <c r="G229" s="150"/>
      <c r="H229" s="150"/>
    </row>
    <row r="230" spans="2:8" x14ac:dyDescent="0.15">
      <c r="B230" s="135">
        <v>40</v>
      </c>
      <c r="C230" s="135"/>
      <c r="D230" s="147"/>
      <c r="E230" s="150"/>
      <c r="F230" s="150"/>
      <c r="G230" s="150"/>
      <c r="H230" s="150"/>
    </row>
    <row r="231" spans="2:8" x14ac:dyDescent="0.15">
      <c r="B231" s="135">
        <v>41</v>
      </c>
      <c r="C231" s="135"/>
      <c r="D231" s="147"/>
      <c r="E231" s="150"/>
      <c r="F231" s="150"/>
      <c r="G231" s="150"/>
      <c r="H231" s="150"/>
    </row>
    <row r="232" spans="2:8" x14ac:dyDescent="0.15">
      <c r="B232" s="135">
        <v>42</v>
      </c>
      <c r="C232" s="135"/>
      <c r="D232" s="147"/>
      <c r="E232" s="150"/>
      <c r="F232" s="150"/>
      <c r="G232" s="150"/>
      <c r="H232" s="150"/>
    </row>
    <row r="233" spans="2:8" x14ac:dyDescent="0.15">
      <c r="B233" s="135">
        <v>43</v>
      </c>
      <c r="C233" s="135"/>
      <c r="D233" s="147"/>
      <c r="E233" s="150"/>
      <c r="F233" s="150"/>
      <c r="G233" s="150"/>
      <c r="H233" s="150"/>
    </row>
    <row r="234" spans="2:8" x14ac:dyDescent="0.15">
      <c r="B234" s="135">
        <v>44</v>
      </c>
      <c r="C234" s="135"/>
      <c r="D234" s="147"/>
      <c r="E234" s="150"/>
      <c r="F234" s="150"/>
      <c r="G234" s="150"/>
      <c r="H234" s="150"/>
    </row>
    <row r="235" spans="2:8" x14ac:dyDescent="0.15">
      <c r="B235" s="135">
        <v>45</v>
      </c>
      <c r="C235" s="135"/>
      <c r="D235" s="147"/>
      <c r="E235" s="150"/>
      <c r="F235" s="150"/>
      <c r="G235" s="150"/>
      <c r="H235" s="150"/>
    </row>
    <row r="236" spans="2:8" x14ac:dyDescent="0.15">
      <c r="B236" s="135">
        <v>46</v>
      </c>
      <c r="C236" s="135"/>
      <c r="D236" s="147"/>
      <c r="E236" s="150"/>
      <c r="F236" s="150"/>
      <c r="G236" s="150"/>
      <c r="H236" s="150"/>
    </row>
    <row r="237" spans="2:8" x14ac:dyDescent="0.15">
      <c r="B237" s="135">
        <v>47</v>
      </c>
      <c r="C237" s="135"/>
      <c r="D237" s="147"/>
      <c r="E237" s="150"/>
      <c r="F237" s="150"/>
      <c r="G237" s="150"/>
      <c r="H237" s="150"/>
    </row>
    <row r="238" spans="2:8" x14ac:dyDescent="0.15">
      <c r="B238" s="135">
        <v>48</v>
      </c>
      <c r="C238" s="135"/>
      <c r="D238" s="147"/>
      <c r="E238" s="150"/>
      <c r="F238" s="150"/>
      <c r="G238" s="150"/>
      <c r="H238" s="150"/>
    </row>
    <row r="239" spans="2:8" x14ac:dyDescent="0.15">
      <c r="B239" s="135">
        <v>49</v>
      </c>
      <c r="C239" s="135"/>
      <c r="D239" s="147"/>
      <c r="E239" s="150"/>
      <c r="F239" s="150"/>
      <c r="G239" s="150"/>
      <c r="H239" s="150"/>
    </row>
    <row r="240" spans="2:8" x14ac:dyDescent="0.15">
      <c r="B240" s="135">
        <v>50</v>
      </c>
      <c r="C240" s="135"/>
      <c r="D240" s="147"/>
      <c r="E240" s="150"/>
      <c r="F240" s="150"/>
      <c r="G240" s="150"/>
      <c r="H240" s="150"/>
    </row>
    <row r="241" spans="2:8" x14ac:dyDescent="0.15">
      <c r="B241" s="135">
        <v>51</v>
      </c>
      <c r="C241" s="135"/>
      <c r="D241" s="147"/>
      <c r="E241" s="150"/>
      <c r="F241" s="150"/>
      <c r="G241" s="150"/>
      <c r="H241" s="150"/>
    </row>
    <row r="242" spans="2:8" x14ac:dyDescent="0.15">
      <c r="B242" s="135">
        <v>52</v>
      </c>
      <c r="C242" s="135"/>
      <c r="D242" s="147"/>
      <c r="E242" s="150"/>
      <c r="F242" s="150"/>
      <c r="G242" s="150"/>
      <c r="H242" s="150"/>
    </row>
    <row r="243" spans="2:8" x14ac:dyDescent="0.15">
      <c r="B243" s="135">
        <v>53</v>
      </c>
      <c r="C243" s="135"/>
      <c r="D243" s="147"/>
      <c r="E243" s="150"/>
      <c r="F243" s="150"/>
      <c r="G243" s="150"/>
      <c r="H243" s="150"/>
    </row>
    <row r="244" spans="2:8" x14ac:dyDescent="0.15">
      <c r="B244" s="135">
        <v>54</v>
      </c>
      <c r="C244" s="135"/>
      <c r="D244" s="147"/>
      <c r="E244" s="150"/>
      <c r="F244" s="150"/>
      <c r="G244" s="150"/>
      <c r="H244" s="150"/>
    </row>
    <row r="245" spans="2:8" x14ac:dyDescent="0.15">
      <c r="B245" s="135">
        <v>55</v>
      </c>
      <c r="C245" s="135"/>
      <c r="D245" s="147"/>
      <c r="E245" s="150"/>
      <c r="F245" s="150"/>
      <c r="G245" s="150"/>
      <c r="H245" s="150"/>
    </row>
    <row r="246" spans="2:8" x14ac:dyDescent="0.15">
      <c r="B246" s="135">
        <v>56</v>
      </c>
      <c r="C246" s="135"/>
      <c r="D246" s="147"/>
      <c r="E246" s="150"/>
      <c r="F246" s="150"/>
      <c r="G246" s="150"/>
      <c r="H246" s="150"/>
    </row>
    <row r="247" spans="2:8" x14ac:dyDescent="0.15">
      <c r="B247" s="135">
        <v>57</v>
      </c>
      <c r="C247" s="135"/>
      <c r="D247" s="147"/>
      <c r="E247" s="150"/>
      <c r="F247" s="150"/>
      <c r="G247" s="150"/>
      <c r="H247" s="150"/>
    </row>
    <row r="248" spans="2:8" x14ac:dyDescent="0.15">
      <c r="B248" s="135">
        <v>58</v>
      </c>
      <c r="C248" s="135"/>
      <c r="D248" s="147"/>
      <c r="E248" s="150"/>
      <c r="F248" s="150"/>
      <c r="G248" s="150"/>
      <c r="H248" s="150"/>
    </row>
    <row r="249" spans="2:8" x14ac:dyDescent="0.15">
      <c r="B249" s="135">
        <v>59</v>
      </c>
      <c r="C249" s="135"/>
      <c r="D249" s="147"/>
      <c r="E249" s="150"/>
      <c r="F249" s="150"/>
      <c r="G249" s="150"/>
      <c r="H249" s="150"/>
    </row>
    <row r="250" spans="2:8" x14ac:dyDescent="0.15">
      <c r="B250" s="135">
        <v>60</v>
      </c>
      <c r="C250" s="135"/>
      <c r="D250" s="147"/>
      <c r="E250" s="150"/>
      <c r="F250" s="150"/>
      <c r="G250" s="150"/>
      <c r="H250" s="150"/>
    </row>
    <row r="251" spans="2:8" x14ac:dyDescent="0.15">
      <c r="B251" s="135">
        <v>61</v>
      </c>
      <c r="C251" s="135"/>
      <c r="D251" s="147"/>
      <c r="E251" s="150"/>
      <c r="F251" s="150"/>
      <c r="G251" s="150"/>
      <c r="H251" s="150"/>
    </row>
    <row r="252" spans="2:8" x14ac:dyDescent="0.15">
      <c r="B252" s="135">
        <v>62</v>
      </c>
      <c r="C252" s="135"/>
      <c r="D252" s="147"/>
      <c r="E252" s="150"/>
      <c r="F252" s="150"/>
      <c r="G252" s="150"/>
      <c r="H252" s="150"/>
    </row>
    <row r="253" spans="2:8" x14ac:dyDescent="0.15">
      <c r="B253" s="135">
        <v>63</v>
      </c>
      <c r="C253" s="135"/>
      <c r="D253" s="147"/>
      <c r="E253" s="150"/>
      <c r="F253" s="150"/>
      <c r="G253" s="150"/>
      <c r="H253" s="150"/>
    </row>
    <row r="254" spans="2:8" x14ac:dyDescent="0.15">
      <c r="B254" s="135">
        <v>64</v>
      </c>
      <c r="C254" s="135"/>
      <c r="D254" s="147"/>
      <c r="E254" s="150"/>
      <c r="F254" s="150"/>
      <c r="G254" s="150"/>
      <c r="H254" s="150"/>
    </row>
    <row r="255" spans="2:8" x14ac:dyDescent="0.15">
      <c r="B255" s="135">
        <v>65</v>
      </c>
      <c r="C255" s="135"/>
      <c r="D255" s="147"/>
      <c r="E255" s="150"/>
      <c r="F255" s="150"/>
      <c r="G255" s="150"/>
      <c r="H255" s="150"/>
    </row>
    <row r="256" spans="2:8" x14ac:dyDescent="0.15">
      <c r="B256" s="135">
        <v>66</v>
      </c>
      <c r="C256" s="135"/>
      <c r="D256" s="147"/>
      <c r="E256" s="150"/>
      <c r="F256" s="150"/>
      <c r="G256" s="150"/>
      <c r="H256" s="150"/>
    </row>
    <row r="257" spans="2:8" x14ac:dyDescent="0.15">
      <c r="B257" s="135">
        <v>67</v>
      </c>
      <c r="C257" s="135"/>
      <c r="D257" s="147"/>
      <c r="E257" s="150"/>
      <c r="F257" s="150"/>
      <c r="G257" s="150"/>
      <c r="H257" s="150"/>
    </row>
    <row r="258" spans="2:8" x14ac:dyDescent="0.15">
      <c r="B258" s="135">
        <v>68</v>
      </c>
      <c r="C258" s="135"/>
      <c r="D258" s="147"/>
      <c r="E258" s="150"/>
      <c r="F258" s="150"/>
      <c r="G258" s="150"/>
      <c r="H258" s="150"/>
    </row>
    <row r="259" spans="2:8" x14ac:dyDescent="0.15">
      <c r="B259" s="135">
        <v>69</v>
      </c>
      <c r="C259" s="135"/>
      <c r="D259" s="147"/>
      <c r="E259" s="150"/>
      <c r="F259" s="150"/>
      <c r="G259" s="150"/>
      <c r="H259" s="150"/>
    </row>
    <row r="260" spans="2:8" x14ac:dyDescent="0.15">
      <c r="B260" s="135">
        <v>70</v>
      </c>
      <c r="C260" s="135"/>
      <c r="D260" s="147"/>
      <c r="E260" s="150"/>
      <c r="F260" s="150"/>
      <c r="G260" s="150"/>
      <c r="H260" s="150"/>
    </row>
    <row r="261" spans="2:8" x14ac:dyDescent="0.15">
      <c r="B261" s="135">
        <v>71</v>
      </c>
      <c r="C261" s="135"/>
      <c r="D261" s="147"/>
      <c r="E261" s="150"/>
      <c r="F261" s="150"/>
      <c r="G261" s="150"/>
      <c r="H261" s="150"/>
    </row>
    <row r="262" spans="2:8" x14ac:dyDescent="0.15">
      <c r="B262" s="135">
        <v>72</v>
      </c>
      <c r="C262" s="135"/>
      <c r="D262" s="147"/>
      <c r="E262" s="150"/>
      <c r="F262" s="150"/>
      <c r="G262" s="150"/>
      <c r="H262" s="150"/>
    </row>
    <row r="263" spans="2:8" x14ac:dyDescent="0.15">
      <c r="B263" s="135">
        <v>73</v>
      </c>
      <c r="C263" s="135"/>
      <c r="D263" s="147"/>
      <c r="E263" s="150"/>
      <c r="F263" s="150"/>
      <c r="G263" s="150"/>
      <c r="H263" s="150"/>
    </row>
    <row r="264" spans="2:8" x14ac:dyDescent="0.15">
      <c r="B264" s="135">
        <v>74</v>
      </c>
      <c r="C264" s="135"/>
      <c r="D264" s="147"/>
      <c r="E264" s="150"/>
      <c r="F264" s="150"/>
      <c r="G264" s="150"/>
      <c r="H264" s="150"/>
    </row>
    <row r="265" spans="2:8" x14ac:dyDescent="0.15">
      <c r="B265" s="135">
        <v>75</v>
      </c>
      <c r="C265" s="135"/>
      <c r="D265" s="147"/>
      <c r="E265" s="150"/>
      <c r="F265" s="150"/>
      <c r="G265" s="150"/>
      <c r="H265" s="150"/>
    </row>
    <row r="266" spans="2:8" x14ac:dyDescent="0.15">
      <c r="B266" s="135">
        <v>76</v>
      </c>
      <c r="C266" s="135"/>
      <c r="D266" s="147"/>
      <c r="E266" s="150"/>
      <c r="F266" s="150"/>
      <c r="G266" s="150"/>
      <c r="H266" s="150"/>
    </row>
    <row r="267" spans="2:8" x14ac:dyDescent="0.15">
      <c r="B267" s="135">
        <v>77</v>
      </c>
      <c r="C267" s="135"/>
      <c r="D267" s="147"/>
      <c r="E267" s="150"/>
      <c r="F267" s="150"/>
      <c r="G267" s="150"/>
      <c r="H267" s="150"/>
    </row>
    <row r="268" spans="2:8" x14ac:dyDescent="0.15">
      <c r="B268" s="135">
        <v>78</v>
      </c>
      <c r="C268" s="135"/>
      <c r="D268" s="147"/>
      <c r="E268" s="150"/>
      <c r="F268" s="150"/>
      <c r="G268" s="150"/>
      <c r="H268" s="150"/>
    </row>
    <row r="269" spans="2:8" x14ac:dyDescent="0.15">
      <c r="B269" s="135">
        <v>79</v>
      </c>
      <c r="C269" s="135"/>
      <c r="D269" s="147"/>
      <c r="E269" s="150"/>
      <c r="F269" s="150"/>
      <c r="G269" s="150"/>
      <c r="H269" s="150"/>
    </row>
    <row r="270" spans="2:8" x14ac:dyDescent="0.15">
      <c r="B270" s="135">
        <v>80</v>
      </c>
      <c r="C270" s="135"/>
      <c r="D270" s="147"/>
      <c r="E270" s="150"/>
      <c r="F270" s="150"/>
      <c r="G270" s="150"/>
      <c r="H270" s="150"/>
    </row>
    <row r="271" spans="2:8" x14ac:dyDescent="0.15">
      <c r="B271" s="135">
        <v>81</v>
      </c>
      <c r="C271" s="135"/>
      <c r="D271" s="147"/>
      <c r="E271" s="150"/>
      <c r="F271" s="150"/>
      <c r="G271" s="150"/>
      <c r="H271" s="150"/>
    </row>
    <row r="272" spans="2:8" x14ac:dyDescent="0.15">
      <c r="B272" s="135">
        <v>82</v>
      </c>
      <c r="C272" s="135"/>
      <c r="D272" s="147"/>
      <c r="E272" s="150"/>
      <c r="F272" s="150"/>
      <c r="G272" s="150"/>
      <c r="H272" s="150"/>
    </row>
    <row r="273" spans="2:8" x14ac:dyDescent="0.15">
      <c r="B273" s="135">
        <v>83</v>
      </c>
      <c r="C273" s="135"/>
      <c r="D273" s="147"/>
      <c r="E273" s="150"/>
      <c r="F273" s="150"/>
      <c r="G273" s="150"/>
      <c r="H273" s="150"/>
    </row>
    <row r="274" spans="2:8" x14ac:dyDescent="0.15">
      <c r="B274" s="135">
        <v>84</v>
      </c>
      <c r="C274" s="135"/>
      <c r="D274" s="147"/>
      <c r="E274" s="150"/>
      <c r="F274" s="150"/>
      <c r="G274" s="150"/>
      <c r="H274" s="150"/>
    </row>
    <row r="275" spans="2:8" x14ac:dyDescent="0.15">
      <c r="B275" s="135">
        <v>85</v>
      </c>
      <c r="C275" s="135"/>
      <c r="D275" s="147"/>
      <c r="E275" s="150"/>
      <c r="F275" s="150"/>
      <c r="G275" s="150"/>
      <c r="H275" s="150"/>
    </row>
    <row r="276" spans="2:8" x14ac:dyDescent="0.15">
      <c r="B276" s="135">
        <v>86</v>
      </c>
      <c r="C276" s="135"/>
      <c r="D276" s="147"/>
      <c r="E276" s="150"/>
      <c r="F276" s="150"/>
      <c r="G276" s="150"/>
      <c r="H276" s="150"/>
    </row>
    <row r="277" spans="2:8" x14ac:dyDescent="0.15">
      <c r="B277" s="135">
        <v>87</v>
      </c>
      <c r="C277" s="135"/>
      <c r="D277" s="147"/>
      <c r="E277" s="150"/>
      <c r="F277" s="150"/>
      <c r="G277" s="150"/>
      <c r="H277" s="150"/>
    </row>
    <row r="278" spans="2:8" x14ac:dyDescent="0.15">
      <c r="B278" s="135">
        <v>88</v>
      </c>
      <c r="C278" s="135"/>
      <c r="D278" s="147"/>
      <c r="E278" s="150"/>
      <c r="F278" s="150"/>
      <c r="G278" s="150"/>
      <c r="H278" s="150"/>
    </row>
    <row r="279" spans="2:8" x14ac:dyDescent="0.15">
      <c r="B279" s="135">
        <v>89</v>
      </c>
      <c r="C279" s="135"/>
      <c r="D279" s="147"/>
      <c r="E279" s="150"/>
      <c r="F279" s="150"/>
      <c r="G279" s="150"/>
      <c r="H279" s="150"/>
    </row>
    <row r="280" spans="2:8" x14ac:dyDescent="0.15">
      <c r="B280" s="135">
        <v>90</v>
      </c>
      <c r="C280" s="135"/>
      <c r="D280" s="147"/>
      <c r="E280" s="150"/>
      <c r="F280" s="150"/>
      <c r="G280" s="150"/>
      <c r="H280" s="150"/>
    </row>
    <row r="281" spans="2:8" x14ac:dyDescent="0.15">
      <c r="B281" s="135">
        <v>91</v>
      </c>
      <c r="C281" s="135"/>
      <c r="D281" s="147"/>
      <c r="E281" s="150"/>
      <c r="F281" s="150"/>
      <c r="G281" s="150"/>
      <c r="H281" s="150"/>
    </row>
    <row r="282" spans="2:8" x14ac:dyDescent="0.15">
      <c r="B282" s="135">
        <v>92</v>
      </c>
      <c r="C282" s="135"/>
      <c r="D282" s="147"/>
      <c r="E282" s="150"/>
      <c r="F282" s="150"/>
      <c r="G282" s="150"/>
      <c r="H282" s="150"/>
    </row>
    <row r="283" spans="2:8" x14ac:dyDescent="0.15">
      <c r="B283" s="135">
        <v>93</v>
      </c>
      <c r="C283" s="135"/>
      <c r="D283" s="147"/>
      <c r="E283" s="150"/>
      <c r="F283" s="150"/>
      <c r="G283" s="150"/>
      <c r="H283" s="150"/>
    </row>
    <row r="284" spans="2:8" x14ac:dyDescent="0.15">
      <c r="B284" s="135">
        <v>94</v>
      </c>
      <c r="C284" s="135"/>
      <c r="D284" s="147"/>
      <c r="E284" s="150"/>
      <c r="F284" s="150"/>
      <c r="G284" s="150"/>
      <c r="H284" s="150"/>
    </row>
    <row r="285" spans="2:8" x14ac:dyDescent="0.15">
      <c r="B285" s="135">
        <v>95</v>
      </c>
      <c r="C285" s="135"/>
      <c r="D285" s="147"/>
      <c r="E285" s="150"/>
      <c r="F285" s="150"/>
      <c r="G285" s="150"/>
      <c r="H285" s="150"/>
    </row>
    <row r="286" spans="2:8" x14ac:dyDescent="0.15">
      <c r="B286" s="135">
        <v>96</v>
      </c>
      <c r="C286" s="135"/>
      <c r="D286" s="147"/>
      <c r="E286" s="150"/>
      <c r="F286" s="150"/>
      <c r="G286" s="150"/>
      <c r="H286" s="150"/>
    </row>
    <row r="287" spans="2:8" x14ac:dyDescent="0.15">
      <c r="B287" s="135">
        <v>97</v>
      </c>
      <c r="C287" s="135"/>
      <c r="D287" s="147"/>
      <c r="E287" s="150"/>
      <c r="F287" s="150"/>
      <c r="G287" s="150"/>
      <c r="H287" s="150"/>
    </row>
    <row r="288" spans="2:8" x14ac:dyDescent="0.15">
      <c r="B288" s="135">
        <v>98</v>
      </c>
      <c r="C288" s="135"/>
      <c r="D288" s="147"/>
      <c r="E288" s="150"/>
      <c r="F288" s="150"/>
      <c r="G288" s="150"/>
      <c r="H288" s="150"/>
    </row>
    <row r="289" spans="2:8" x14ac:dyDescent="0.15">
      <c r="B289" s="135">
        <v>99</v>
      </c>
      <c r="C289" s="135"/>
      <c r="D289" s="147"/>
      <c r="E289" s="150"/>
      <c r="F289" s="150"/>
      <c r="G289" s="150"/>
      <c r="H289" s="150"/>
    </row>
    <row r="290" spans="2:8" x14ac:dyDescent="0.15">
      <c r="B290" s="135">
        <v>100</v>
      </c>
      <c r="C290" s="135"/>
      <c r="D290" s="147"/>
      <c r="E290" s="150"/>
      <c r="F290" s="150"/>
      <c r="G290" s="150"/>
      <c r="H290" s="150"/>
    </row>
  </sheetData>
  <mergeCells count="7">
    <mergeCell ref="D8:E8"/>
    <mergeCell ref="D9:E9"/>
    <mergeCell ref="D3:E3"/>
    <mergeCell ref="D4:E4"/>
    <mergeCell ref="D5:E5"/>
    <mergeCell ref="D6:E6"/>
    <mergeCell ref="D7:E7"/>
  </mergeCells>
  <phoneticPr fontId="4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5"/>
  <sheetViews>
    <sheetView zoomScale="75" zoomScaleNormal="75" zoomScaleSheetLayoutView="75" workbookViewId="0">
      <selection activeCell="S62" sqref="S62"/>
    </sheetView>
  </sheetViews>
  <sheetFormatPr defaultColWidth="9" defaultRowHeight="13.5" x14ac:dyDescent="0.15"/>
  <cols>
    <col min="1" max="1" width="2.875" style="112" customWidth="1"/>
    <col min="2" max="2" width="20.25" style="111" customWidth="1"/>
    <col min="3" max="3" width="10.875" style="111" customWidth="1"/>
    <col min="4" max="4" width="6.625" style="111" customWidth="1"/>
    <col min="5" max="5" width="6" style="111" bestFit="1" customWidth="1"/>
    <col min="6" max="6" width="10.875" style="111" customWidth="1"/>
    <col min="7" max="7" width="6.5" style="111" customWidth="1"/>
    <col min="8" max="8" width="6" style="111" bestFit="1" customWidth="1"/>
    <col min="9" max="9" width="5.25" style="111" customWidth="1"/>
    <col min="10" max="12" width="0.75" style="111" customWidth="1"/>
    <col min="13" max="13" width="6" style="111" customWidth="1"/>
    <col min="14" max="16" width="6.25" style="111" customWidth="1"/>
    <col min="17" max="17" width="6.375" style="111" customWidth="1"/>
    <col min="18" max="23" width="6.25" style="111" customWidth="1"/>
    <col min="24" max="25" width="6.5" style="111" customWidth="1"/>
    <col min="26" max="27" width="6.25" style="111" customWidth="1"/>
    <col min="28" max="29" width="6.375" style="111" customWidth="1"/>
    <col min="30" max="30" width="9" style="111" customWidth="1"/>
    <col min="31" max="16384" width="9" style="111"/>
  </cols>
  <sheetData>
    <row r="1" spans="1:29" s="117" customFormat="1" ht="24" customHeight="1" x14ac:dyDescent="0.25">
      <c r="A1" s="113"/>
      <c r="B1" s="113"/>
      <c r="C1" s="113"/>
      <c r="D1" s="114"/>
      <c r="E1" s="115" t="str">
        <f>IF(DataSheet!H3=2,"集    計    日    報","営    業    日    報")</f>
        <v>営    業    日    報</v>
      </c>
      <c r="F1" s="116"/>
      <c r="G1" s="114"/>
      <c r="H1" s="116"/>
      <c r="I1" s="116"/>
      <c r="J1" s="116"/>
      <c r="K1" s="116"/>
      <c r="L1" s="116"/>
      <c r="M1" s="116"/>
      <c r="N1" s="123"/>
      <c r="O1" s="123"/>
      <c r="P1" s="123"/>
      <c r="Q1" s="123"/>
      <c r="R1" s="123"/>
      <c r="S1" s="123" t="str">
        <f>IF(DataSheet!D4="","",DataSheet!D4)</f>
        <v>2023年05月21日 00:40作成</v>
      </c>
      <c r="U1" s="123"/>
      <c r="V1" s="123"/>
      <c r="W1" s="123"/>
      <c r="X1" s="123"/>
      <c r="Y1" s="123"/>
      <c r="Z1" s="123"/>
      <c r="AA1" s="123"/>
    </row>
    <row r="2" spans="1:29" s="117" customFormat="1" ht="24" customHeight="1" x14ac:dyDescent="0.25">
      <c r="A2" s="113" t="str">
        <f>IF(DataSheet!D3="","",DataSheet!D3)</f>
        <v>2023年05月20日(土)</v>
      </c>
      <c r="B2" s="113"/>
      <c r="C2" s="113"/>
      <c r="D2" s="114"/>
      <c r="E2" s="115"/>
      <c r="F2" s="116"/>
      <c r="G2" s="114" t="str">
        <f>IF(DataSheet!H4="","",DataSheet!H4)</f>
        <v/>
      </c>
      <c r="H2" s="116"/>
      <c r="I2" s="116"/>
      <c r="J2" s="116"/>
      <c r="K2" s="116"/>
      <c r="L2" s="116"/>
      <c r="M2" s="116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</row>
    <row r="3" spans="1:29" s="117" customFormat="1" ht="13.7" customHeight="1" x14ac:dyDescent="0.15">
      <c r="A3" s="108" t="s">
        <v>242</v>
      </c>
      <c r="B3" s="107"/>
      <c r="C3" s="104" t="str">
        <f>IF(DataSheet!H3=2,"期間計","日   計")</f>
        <v>日   計</v>
      </c>
      <c r="D3" s="104" t="s">
        <v>243</v>
      </c>
      <c r="E3" s="102" t="s">
        <v>22</v>
      </c>
      <c r="F3" s="104" t="str">
        <f>IF(DataSheet!H3=2,"期間平均","月   計")</f>
        <v>月   計</v>
      </c>
      <c r="G3" s="104" t="s">
        <v>244</v>
      </c>
      <c r="H3" s="102" t="s">
        <v>22</v>
      </c>
      <c r="I3" s="125" t="s">
        <v>245</v>
      </c>
      <c r="J3" s="118"/>
      <c r="K3" s="118"/>
      <c r="L3" s="118"/>
      <c r="O3" s="117" t="s">
        <v>246</v>
      </c>
      <c r="X3" s="117" t="str">
        <f>IF(DataSheet!D7="","","天気："&amp;DataSheet!D7&amp;"気温："&amp;DataSheet!D8)</f>
        <v/>
      </c>
    </row>
    <row r="4" spans="1:29" s="117" customFormat="1" ht="13.5" customHeight="1" x14ac:dyDescent="0.15">
      <c r="A4" s="106"/>
      <c r="B4" s="105"/>
      <c r="C4" s="103"/>
      <c r="D4" s="103"/>
      <c r="E4" s="101"/>
      <c r="F4" s="103"/>
      <c r="G4" s="103"/>
      <c r="H4" s="101"/>
      <c r="I4" s="124" t="s">
        <v>247</v>
      </c>
      <c r="J4" s="118"/>
      <c r="K4" s="118"/>
      <c r="L4" s="118"/>
      <c r="M4"/>
      <c r="N4" s="191" t="str">
        <f>DataSheet!D144</f>
        <v>9時</v>
      </c>
      <c r="O4" s="120" t="str">
        <f>DataSheet!E144</f>
        <v>10時</v>
      </c>
      <c r="P4" s="191" t="str">
        <f>DataSheet!F144</f>
        <v>11時</v>
      </c>
      <c r="Q4" s="187" t="str">
        <f>DataSheet!G144</f>
        <v>12時</v>
      </c>
      <c r="R4" s="191" t="str">
        <f>DataSheet!H144</f>
        <v>13時</v>
      </c>
      <c r="S4" s="120" t="str">
        <f>DataSheet!I144</f>
        <v>14時</v>
      </c>
      <c r="T4" s="191" t="str">
        <f>DataSheet!J144</f>
        <v>15時</v>
      </c>
      <c r="U4" s="120" t="str">
        <f>DataSheet!K144</f>
        <v>16時</v>
      </c>
      <c r="V4" s="191" t="str">
        <f>DataSheet!L144</f>
        <v>17時</v>
      </c>
      <c r="W4" s="120" t="str">
        <f>DataSheet!M144</f>
        <v>18時</v>
      </c>
      <c r="X4" s="191" t="str">
        <f>DataSheet!N144</f>
        <v>19時</v>
      </c>
      <c r="Y4" s="120" t="str">
        <f>DataSheet!O144</f>
        <v>20時</v>
      </c>
      <c r="Z4" s="192" t="str">
        <f>DataSheet!P144</f>
        <v>21時</v>
      </c>
    </row>
    <row r="5" spans="1:29" s="117" customFormat="1" ht="13.7" customHeight="1" x14ac:dyDescent="0.15">
      <c r="A5" s="100"/>
      <c r="B5" s="204" t="str">
        <f>IF(DataSheet!C13="","",DataSheet!C13)</f>
        <v xml:space="preserve">  入館</v>
      </c>
      <c r="C5" s="208">
        <f>DataSheet!D13-DataSheet!L13</f>
        <v>282760</v>
      </c>
      <c r="D5" s="170">
        <f>DataSheet!E13-DataSheet!M13</f>
        <v>703</v>
      </c>
      <c r="E5" s="210">
        <f>DataSheet!F13</f>
        <v>0.57299999999999995</v>
      </c>
      <c r="F5" s="170">
        <f>DataSheet!G13-DataSheet!O13</f>
        <v>5375390</v>
      </c>
      <c r="G5" s="172">
        <f>DataSheet!H13-DataSheet!P13</f>
        <v>719</v>
      </c>
      <c r="H5" s="171">
        <f>DataSheet!I13</f>
        <v>0.61799999999999999</v>
      </c>
      <c r="I5" s="213">
        <f>DataSheet!J13</f>
        <v>1.4319999999999999</v>
      </c>
      <c r="M5" s="193" t="s">
        <v>248</v>
      </c>
      <c r="N5" s="169">
        <f>DataSheet!D145</f>
        <v>25</v>
      </c>
      <c r="O5" s="169">
        <f>DataSheet!E145</f>
        <v>20</v>
      </c>
      <c r="P5" s="169">
        <f>DataSheet!F145</f>
        <v>19</v>
      </c>
      <c r="Q5" s="169">
        <f>DataSheet!G145</f>
        <v>5</v>
      </c>
      <c r="R5" s="169">
        <f>DataSheet!H145</f>
        <v>13</v>
      </c>
      <c r="S5" s="169">
        <f>DataSheet!I145</f>
        <v>20</v>
      </c>
      <c r="T5" s="169">
        <f>DataSheet!J145</f>
        <v>29</v>
      </c>
      <c r="U5" s="169">
        <f>DataSheet!K145</f>
        <v>27</v>
      </c>
      <c r="V5" s="169">
        <f>DataSheet!L145</f>
        <v>46</v>
      </c>
      <c r="W5" s="169">
        <f>DataSheet!M145</f>
        <v>62</v>
      </c>
      <c r="X5" s="169">
        <f>DataSheet!N145</f>
        <v>45</v>
      </c>
      <c r="Y5" s="169">
        <f>DataSheet!O145</f>
        <v>43</v>
      </c>
      <c r="Z5" s="169">
        <f>DataSheet!P145</f>
        <v>24</v>
      </c>
    </row>
    <row r="6" spans="1:29" s="117" customFormat="1" ht="13.7" customHeight="1" x14ac:dyDescent="0.15">
      <c r="A6" s="99"/>
      <c r="B6" s="200" t="str">
        <f>IF(DataSheet!C14="","",DataSheet!C14)</f>
        <v>　入館割引</v>
      </c>
      <c r="C6" s="206">
        <f>DataSheet!D14-DataSheet!L14</f>
        <v>-10620</v>
      </c>
      <c r="D6" s="173">
        <f>DataSheet!E14-DataSheet!M14</f>
        <v>-26</v>
      </c>
      <c r="E6" s="175">
        <f>DataSheet!F14</f>
        <v>-2.1999999999999999E-2</v>
      </c>
      <c r="F6" s="173">
        <f>DataSheet!G14-DataSheet!O14</f>
        <v>-187520</v>
      </c>
      <c r="G6" s="121">
        <f>DataSheet!H14-DataSheet!P14</f>
        <v>-25</v>
      </c>
      <c r="H6" s="174">
        <f>DataSheet!I14</f>
        <v>-2.1999999999999999E-2</v>
      </c>
      <c r="I6" s="207">
        <f>DataSheet!J14</f>
        <v>0.78200000000000003</v>
      </c>
      <c r="M6" s="119" t="s">
        <v>249</v>
      </c>
      <c r="N6" s="169">
        <f>DataSheet!D146</f>
        <v>7</v>
      </c>
      <c r="O6" s="169">
        <f>DataSheet!E146</f>
        <v>7</v>
      </c>
      <c r="P6" s="169">
        <f>DataSheet!F146</f>
        <v>15</v>
      </c>
      <c r="Q6" s="169">
        <f>DataSheet!G146</f>
        <v>7</v>
      </c>
      <c r="R6" s="169">
        <f>DataSheet!H146</f>
        <v>9</v>
      </c>
      <c r="S6" s="169">
        <f>DataSheet!I146</f>
        <v>8</v>
      </c>
      <c r="T6" s="169">
        <f>DataSheet!J146</f>
        <v>12</v>
      </c>
      <c r="U6" s="169">
        <f>DataSheet!K146</f>
        <v>28</v>
      </c>
      <c r="V6" s="169">
        <f>DataSheet!L146</f>
        <v>35</v>
      </c>
      <c r="W6" s="169">
        <f>DataSheet!M146</f>
        <v>20</v>
      </c>
      <c r="X6" s="169">
        <f>DataSheet!N146</f>
        <v>59</v>
      </c>
      <c r="Y6" s="169">
        <f>DataSheet!O146</f>
        <v>43</v>
      </c>
      <c r="Z6" s="169">
        <f>DataSheet!P146</f>
        <v>61</v>
      </c>
    </row>
    <row r="7" spans="1:29" s="117" customFormat="1" ht="13.7" customHeight="1" x14ac:dyDescent="0.15">
      <c r="A7" s="99"/>
      <c r="B7" s="200" t="str">
        <f>IF(DataSheet!C15="","",DataSheet!C15)</f>
        <v>　延長料金</v>
      </c>
      <c r="C7" s="206">
        <f>DataSheet!D15-DataSheet!L15</f>
        <v>1540</v>
      </c>
      <c r="D7" s="173">
        <f>DataSheet!E15-DataSheet!M15</f>
        <v>4</v>
      </c>
      <c r="E7" s="175">
        <f>DataSheet!F15</f>
        <v>3.0000000000000001E-3</v>
      </c>
      <c r="F7" s="173">
        <f>DataSheet!G15-DataSheet!O15</f>
        <v>14970</v>
      </c>
      <c r="G7" s="121">
        <f>DataSheet!H15-DataSheet!P15</f>
        <v>2</v>
      </c>
      <c r="H7" s="174">
        <f>DataSheet!I15</f>
        <v>2E-3</v>
      </c>
      <c r="I7" s="207">
        <f>DataSheet!J15</f>
        <v>1.7569999999999999</v>
      </c>
      <c r="M7" s="119" t="s">
        <v>250</v>
      </c>
      <c r="N7" s="169">
        <f>IF(DataSheet!H3=2,N5-N6,DataSheet!$D$147)</f>
        <v>18</v>
      </c>
      <c r="O7" s="169">
        <f t="shared" ref="O7:Z7" si="0">N7+O5-O6</f>
        <v>31</v>
      </c>
      <c r="P7" s="169">
        <f t="shared" si="0"/>
        <v>35</v>
      </c>
      <c r="Q7" s="169">
        <f t="shared" si="0"/>
        <v>33</v>
      </c>
      <c r="R7" s="169">
        <f t="shared" si="0"/>
        <v>37</v>
      </c>
      <c r="S7" s="169">
        <f t="shared" si="0"/>
        <v>49</v>
      </c>
      <c r="T7" s="169">
        <f t="shared" si="0"/>
        <v>66</v>
      </c>
      <c r="U7" s="169">
        <f t="shared" si="0"/>
        <v>65</v>
      </c>
      <c r="V7" s="169">
        <f t="shared" si="0"/>
        <v>76</v>
      </c>
      <c r="W7" s="169">
        <f t="shared" si="0"/>
        <v>118</v>
      </c>
      <c r="X7" s="169">
        <f t="shared" si="0"/>
        <v>104</v>
      </c>
      <c r="Y7" s="169">
        <f t="shared" si="0"/>
        <v>104</v>
      </c>
      <c r="Z7" s="169">
        <f t="shared" si="0"/>
        <v>67</v>
      </c>
    </row>
    <row r="8" spans="1:29" s="117" customFormat="1" ht="13.7" customHeight="1" x14ac:dyDescent="0.15">
      <c r="A8" s="99"/>
      <c r="B8" s="200" t="str">
        <f>IF(DataSheet!C16="","",DataSheet!C16)</f>
        <v>　個室・家族風呂</v>
      </c>
      <c r="C8" s="206">
        <f>DataSheet!D16-DataSheet!L16</f>
        <v>9600</v>
      </c>
      <c r="D8" s="173">
        <f>DataSheet!E16-DataSheet!M16</f>
        <v>24</v>
      </c>
      <c r="E8" s="175">
        <f>DataSheet!F16</f>
        <v>1.9E-2</v>
      </c>
      <c r="F8" s="173">
        <f>DataSheet!G16-DataSheet!O16</f>
        <v>186100</v>
      </c>
      <c r="G8" s="121">
        <f>DataSheet!H16-DataSheet!P16</f>
        <v>25</v>
      </c>
      <c r="H8" s="174">
        <f>DataSheet!I16</f>
        <v>2.1000000000000001E-2</v>
      </c>
      <c r="I8" s="207">
        <f>DataSheet!J16</f>
        <v>1.39</v>
      </c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9" s="117" customFormat="1" ht="13.7" customHeight="1" x14ac:dyDescent="0.15">
      <c r="A9" s="99"/>
      <c r="B9" s="200" t="str">
        <f>IF(DataSheet!C17="","",DataSheet!C17)</f>
        <v>　回数券販売</v>
      </c>
      <c r="C9" s="206">
        <f>DataSheet!D17-DataSheet!L17</f>
        <v>66600</v>
      </c>
      <c r="D9" s="173">
        <f>DataSheet!E17-DataSheet!M17</f>
        <v>166</v>
      </c>
      <c r="E9" s="175">
        <f>DataSheet!F17</f>
        <v>0.13500000000000001</v>
      </c>
      <c r="F9" s="173">
        <f>DataSheet!G17-DataSheet!O17</f>
        <v>898300</v>
      </c>
      <c r="G9" s="121">
        <f>DataSheet!H17-DataSheet!P17</f>
        <v>120</v>
      </c>
      <c r="H9" s="174">
        <f>DataSheet!I17</f>
        <v>0.10299999999999999</v>
      </c>
      <c r="I9" s="207">
        <f>DataSheet!J17</f>
        <v>0.504</v>
      </c>
      <c r="M9"/>
      <c r="N9" s="191" t="str">
        <f>DataSheet!Q144</f>
        <v>22時</v>
      </c>
      <c r="O9" s="120" t="str">
        <f>DataSheet!R144</f>
        <v>23時</v>
      </c>
      <c r="P9" s="191" t="str">
        <f>DataSheet!S144</f>
        <v>0時</v>
      </c>
      <c r="Q9" s="120" t="str">
        <f>DataSheet!T144</f>
        <v>1時</v>
      </c>
      <c r="R9" s="191" t="str">
        <f>DataSheet!U144</f>
        <v>2時</v>
      </c>
      <c r="S9" s="120" t="str">
        <f>DataSheet!V144</f>
        <v>3時</v>
      </c>
      <c r="T9" s="191" t="str">
        <f>DataSheet!W144</f>
        <v>4時</v>
      </c>
      <c r="U9" s="120" t="str">
        <f>DataSheet!X144</f>
        <v>5時</v>
      </c>
      <c r="V9" s="191" t="str">
        <f>DataSheet!Y144</f>
        <v>6時</v>
      </c>
      <c r="W9" s="120" t="str">
        <f>DataSheet!Z144</f>
        <v>7時</v>
      </c>
      <c r="X9" s="191" t="str">
        <f>DataSheet!AA144</f>
        <v>8時</v>
      </c>
      <c r="Y9" s="120" t="str">
        <f>DataSheet!AB144</f>
        <v>9時</v>
      </c>
      <c r="Z9" s="183" t="s">
        <v>251</v>
      </c>
      <c r="AA9" s="184" t="s">
        <v>252</v>
      </c>
    </row>
    <row r="10" spans="1:29" s="117" customFormat="1" ht="13.5" customHeight="1" x14ac:dyDescent="0.15">
      <c r="A10" s="99"/>
      <c r="B10" s="200" t="str">
        <f>IF(DataSheet!C18="","",DataSheet!C18)</f>
        <v xml:space="preserve">  館内着・タオル類</v>
      </c>
      <c r="C10" s="206">
        <f>DataSheet!D18-DataSheet!L18</f>
        <v>6370</v>
      </c>
      <c r="D10" s="173">
        <f>DataSheet!E18-DataSheet!M18</f>
        <v>16</v>
      </c>
      <c r="E10" s="175">
        <f>DataSheet!F18</f>
        <v>1.2999999999999999E-2</v>
      </c>
      <c r="F10" s="173">
        <f>DataSheet!G18-DataSheet!O18</f>
        <v>164510</v>
      </c>
      <c r="G10" s="121">
        <f>DataSheet!H18-DataSheet!P18</f>
        <v>22</v>
      </c>
      <c r="H10" s="174">
        <f>DataSheet!I18</f>
        <v>1.9E-2</v>
      </c>
      <c r="I10" s="207">
        <f>DataSheet!J18</f>
        <v>1.6859999999999999</v>
      </c>
      <c r="M10" s="193" t="s">
        <v>253</v>
      </c>
      <c r="N10" s="169">
        <f>DataSheet!Q145</f>
        <v>24</v>
      </c>
      <c r="O10" s="169">
        <f>DataSheet!R145</f>
        <v>0</v>
      </c>
      <c r="P10" s="169">
        <f>DataSheet!S145</f>
        <v>0</v>
      </c>
      <c r="Q10" s="169">
        <f>DataSheet!T145</f>
        <v>0</v>
      </c>
      <c r="R10" s="169">
        <f>DataSheet!U145</f>
        <v>0</v>
      </c>
      <c r="S10" s="169">
        <f>DataSheet!V145</f>
        <v>0</v>
      </c>
      <c r="T10" s="169">
        <f>DataSheet!W145</f>
        <v>0</v>
      </c>
      <c r="U10" s="169">
        <f>DataSheet!X145</f>
        <v>0</v>
      </c>
      <c r="V10" s="169">
        <f>DataSheet!Y145</f>
        <v>0</v>
      </c>
      <c r="W10" s="169">
        <f>DataSheet!Z145</f>
        <v>0</v>
      </c>
      <c r="X10" s="169">
        <f>DataSheet!AA145</f>
        <v>0</v>
      </c>
      <c r="Y10" s="169">
        <f>DataSheet!AB145</f>
        <v>0</v>
      </c>
      <c r="Z10" s="185">
        <f>SUM(N5:Z5,N10:Y10)</f>
        <v>402</v>
      </c>
      <c r="AA10" s="169">
        <f>DataSheet!$AD$145</f>
        <v>0</v>
      </c>
    </row>
    <row r="11" spans="1:29" s="117" customFormat="1" ht="13.7" customHeight="1" x14ac:dyDescent="0.15">
      <c r="A11" s="99"/>
      <c r="B11" s="200" t="str">
        <f>IF(DataSheet!C19="","",DataSheet!C19)</f>
        <v>小計</v>
      </c>
      <c r="C11" s="206">
        <f>DataSheet!D19-DataSheet!L19</f>
        <v>356250</v>
      </c>
      <c r="D11" s="173">
        <f>DataSheet!E19-DataSheet!M19</f>
        <v>886</v>
      </c>
      <c r="E11" s="175">
        <f>DataSheet!F19</f>
        <v>0.72199999999999998</v>
      </c>
      <c r="F11" s="173">
        <f>DataSheet!G19-DataSheet!O19</f>
        <v>6451750</v>
      </c>
      <c r="G11" s="121">
        <f>DataSheet!H19-DataSheet!P19</f>
        <v>863</v>
      </c>
      <c r="H11" s="174">
        <f>DataSheet!I19</f>
        <v>0.74199999999999999</v>
      </c>
      <c r="I11" s="207">
        <f>DataSheet!J19</f>
        <v>1.165</v>
      </c>
      <c r="M11" s="119" t="s">
        <v>254</v>
      </c>
      <c r="N11" s="169">
        <f>DataSheet!Q146</f>
        <v>42</v>
      </c>
      <c r="O11" s="169">
        <f>DataSheet!R146</f>
        <v>44</v>
      </c>
      <c r="P11" s="169">
        <f>DataSheet!S146</f>
        <v>5</v>
      </c>
      <c r="Q11" s="169">
        <f>DataSheet!T146</f>
        <v>0</v>
      </c>
      <c r="R11" s="169">
        <f>DataSheet!U146</f>
        <v>0</v>
      </c>
      <c r="S11" s="169">
        <f>DataSheet!V146</f>
        <v>0</v>
      </c>
      <c r="T11" s="169">
        <f>DataSheet!W146</f>
        <v>0</v>
      </c>
      <c r="U11" s="169">
        <f>DataSheet!X146</f>
        <v>0</v>
      </c>
      <c r="V11" s="169">
        <f>DataSheet!Y146</f>
        <v>0</v>
      </c>
      <c r="W11" s="169">
        <f>DataSheet!Z146</f>
        <v>0</v>
      </c>
      <c r="X11" s="169">
        <f>DataSheet!AA146</f>
        <v>0</v>
      </c>
      <c r="Y11" s="169">
        <f>DataSheet!AB146</f>
        <v>0</v>
      </c>
      <c r="Z11" s="185">
        <f>SUM(N6:Z6,N11:Y11)</f>
        <v>402</v>
      </c>
      <c r="AA11" s="186" t="s">
        <v>255</v>
      </c>
    </row>
    <row r="12" spans="1:29" s="117" customFormat="1" ht="13.7" customHeight="1" x14ac:dyDescent="0.15">
      <c r="A12" s="98"/>
      <c r="B12" s="200" t="str">
        <f>IF(DataSheet!C20="","",DataSheet!C20)</f>
        <v/>
      </c>
      <c r="C12" s="206">
        <f>DataSheet!D20-DataSheet!L20</f>
        <v>0</v>
      </c>
      <c r="D12" s="173">
        <f>DataSheet!E20-DataSheet!M20</f>
        <v>0</v>
      </c>
      <c r="E12" s="175">
        <f>DataSheet!F20</f>
        <v>0</v>
      </c>
      <c r="F12" s="173">
        <f>DataSheet!G20-DataSheet!O20</f>
        <v>0</v>
      </c>
      <c r="G12" s="121">
        <f>DataSheet!H20-DataSheet!P20</f>
        <v>0</v>
      </c>
      <c r="H12" s="174">
        <f>DataSheet!I20</f>
        <v>0</v>
      </c>
      <c r="I12" s="207">
        <f>DataSheet!J20</f>
        <v>0</v>
      </c>
      <c r="M12" s="119" t="s">
        <v>256</v>
      </c>
      <c r="N12" s="169">
        <f>Z7+N10-N11</f>
        <v>49</v>
      </c>
      <c r="O12" s="169">
        <f t="shared" ref="O12:Y12" si="1">N12+O10-O11</f>
        <v>5</v>
      </c>
      <c r="P12" s="169">
        <f t="shared" si="1"/>
        <v>0</v>
      </c>
      <c r="Q12" s="169">
        <f t="shared" si="1"/>
        <v>0</v>
      </c>
      <c r="R12" s="169">
        <f t="shared" si="1"/>
        <v>0</v>
      </c>
      <c r="S12" s="169">
        <f t="shared" si="1"/>
        <v>0</v>
      </c>
      <c r="T12" s="169">
        <f t="shared" si="1"/>
        <v>0</v>
      </c>
      <c r="U12" s="169">
        <f t="shared" si="1"/>
        <v>0</v>
      </c>
      <c r="V12" s="169">
        <f t="shared" si="1"/>
        <v>0</v>
      </c>
      <c r="W12" s="169">
        <f t="shared" si="1"/>
        <v>0</v>
      </c>
      <c r="X12" s="169">
        <f t="shared" si="1"/>
        <v>0</v>
      </c>
      <c r="Y12" s="169">
        <f t="shared" si="1"/>
        <v>0</v>
      </c>
      <c r="Z12" s="167"/>
      <c r="AA12" s="130" t="s">
        <v>257</v>
      </c>
    </row>
    <row r="13" spans="1:29" s="117" customFormat="1" ht="13.7" customHeight="1" x14ac:dyDescent="0.15">
      <c r="A13" s="99"/>
      <c r="B13" s="201" t="str">
        <f>IF(DataSheet!C21="","",DataSheet!C21)</f>
        <v>　物販10％</v>
      </c>
      <c r="C13" s="206">
        <f>DataSheet!D21-DataSheet!L21</f>
        <v>0</v>
      </c>
      <c r="D13" s="173">
        <f>DataSheet!E21-DataSheet!M21</f>
        <v>0</v>
      </c>
      <c r="E13" s="175">
        <f>DataSheet!F21</f>
        <v>0</v>
      </c>
      <c r="F13" s="173">
        <f>DataSheet!G21-DataSheet!O21</f>
        <v>38160</v>
      </c>
      <c r="G13" s="121">
        <f>DataSheet!H21-DataSheet!P21</f>
        <v>5</v>
      </c>
      <c r="H13" s="174">
        <f>DataSheet!I21</f>
        <v>4.0000000000000001E-3</v>
      </c>
      <c r="I13" s="207">
        <f>DataSheet!J21</f>
        <v>0.89700000000000002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9" s="117" customFormat="1" ht="13.7" customHeight="1" x14ac:dyDescent="0.15">
      <c r="A14" s="98"/>
      <c r="B14" s="201" t="str">
        <f>IF(DataSheet!C22="","",DataSheet!C22)</f>
        <v>　物販8％</v>
      </c>
      <c r="C14" s="206">
        <f>DataSheet!D22-DataSheet!L22</f>
        <v>2640</v>
      </c>
      <c r="D14" s="173">
        <f>DataSheet!E22-DataSheet!M22</f>
        <v>7</v>
      </c>
      <c r="E14" s="175">
        <f>DataSheet!F22</f>
        <v>5.0000000000000001E-3</v>
      </c>
      <c r="F14" s="173">
        <f>DataSheet!G22-DataSheet!O22</f>
        <v>41730</v>
      </c>
      <c r="G14" s="121">
        <f>DataSheet!H22-DataSheet!P22</f>
        <v>6</v>
      </c>
      <c r="H14" s="174">
        <f>DataSheet!I22</f>
        <v>5.0000000000000001E-3</v>
      </c>
      <c r="I14" s="207">
        <f>DataSheet!J22</f>
        <v>1.7030000000000001</v>
      </c>
      <c r="M14" s="97" t="s">
        <v>258</v>
      </c>
      <c r="N14" s="96"/>
      <c r="O14" s="95"/>
      <c r="P14" s="91" t="str">
        <f>IF(DataSheet!H3=2,"期　間　計","日   計")</f>
        <v>日   計</v>
      </c>
      <c r="Q14" s="90"/>
      <c r="R14" s="90"/>
      <c r="S14" s="90"/>
      <c r="T14" s="90"/>
      <c r="U14" s="90"/>
      <c r="V14" s="89"/>
      <c r="W14" s="91" t="str">
        <f>IF(DataSheet!H3=2,"期　間　平　均","月   計")</f>
        <v>月   計</v>
      </c>
      <c r="X14" s="90"/>
      <c r="Y14" s="90"/>
      <c r="Z14" s="90"/>
      <c r="AA14" s="90"/>
      <c r="AB14" s="90"/>
      <c r="AC14" s="89"/>
    </row>
    <row r="15" spans="1:29" s="117" customFormat="1" ht="13.7" customHeight="1" x14ac:dyDescent="0.15">
      <c r="A15" s="98"/>
      <c r="B15" s="201" t="str">
        <f>IF(DataSheet!C23="","",DataSheet!C23)</f>
        <v>小計</v>
      </c>
      <c r="C15" s="206">
        <f>DataSheet!D23-DataSheet!L23</f>
        <v>2640</v>
      </c>
      <c r="D15" s="173">
        <f>DataSheet!E23-DataSheet!M23</f>
        <v>7</v>
      </c>
      <c r="E15" s="175">
        <f>DataSheet!F23</f>
        <v>5.0000000000000001E-3</v>
      </c>
      <c r="F15" s="173">
        <f>DataSheet!G23-DataSheet!O23</f>
        <v>79890</v>
      </c>
      <c r="G15" s="121">
        <f>DataSheet!H23-DataSheet!P23</f>
        <v>11</v>
      </c>
      <c r="H15" s="174">
        <f>DataSheet!I23</f>
        <v>8.9999999999999993E-3</v>
      </c>
      <c r="I15" s="207">
        <f>DataSheet!J23</f>
        <v>1.1919999999999999</v>
      </c>
      <c r="M15" s="94"/>
      <c r="N15" s="93"/>
      <c r="O15" s="92"/>
      <c r="P15" s="120" t="s">
        <v>94</v>
      </c>
      <c r="Q15" s="120" t="s">
        <v>95</v>
      </c>
      <c r="R15" s="120" t="s">
        <v>96</v>
      </c>
      <c r="S15" s="120" t="s">
        <v>97</v>
      </c>
      <c r="T15" s="165" t="str">
        <f>IF(DataSheet!H3=2,"-","滞在時間")</f>
        <v>滞在時間</v>
      </c>
      <c r="U15" s="88" t="s">
        <v>99</v>
      </c>
      <c r="V15" s="87"/>
      <c r="W15" s="120" t="s">
        <v>94</v>
      </c>
      <c r="X15" s="120" t="s">
        <v>95</v>
      </c>
      <c r="Y15" s="120" t="s">
        <v>96</v>
      </c>
      <c r="Z15" s="120" t="s">
        <v>97</v>
      </c>
      <c r="AA15" s="165" t="s">
        <v>259</v>
      </c>
      <c r="AB15" s="88" t="s">
        <v>99</v>
      </c>
      <c r="AC15" s="87"/>
    </row>
    <row r="16" spans="1:29" s="117" customFormat="1" ht="13.7" customHeight="1" x14ac:dyDescent="0.15">
      <c r="A16" s="98"/>
      <c r="B16" s="201" t="str">
        <f>IF(DataSheet!C24="","",DataSheet!C24)</f>
        <v/>
      </c>
      <c r="C16" s="206">
        <f>DataSheet!D24-DataSheet!L24</f>
        <v>0</v>
      </c>
      <c r="D16" s="173">
        <f>DataSheet!E24-DataSheet!M24</f>
        <v>0</v>
      </c>
      <c r="E16" s="175">
        <f>DataSheet!F24</f>
        <v>0</v>
      </c>
      <c r="F16" s="173">
        <f>DataSheet!G24-DataSheet!O24</f>
        <v>0</v>
      </c>
      <c r="G16" s="121">
        <f>DataSheet!H24-DataSheet!P24</f>
        <v>0</v>
      </c>
      <c r="H16" s="174">
        <f>DataSheet!I24</f>
        <v>0</v>
      </c>
      <c r="I16" s="207">
        <f>DataSheet!J24</f>
        <v>0</v>
      </c>
      <c r="M16" s="86" t="str">
        <f>IF(DataSheet!C119="","",DataSheet!C119)</f>
        <v>大人　時間制</v>
      </c>
      <c r="N16" s="85"/>
      <c r="O16" s="84"/>
      <c r="P16" s="188">
        <f>IF(DataSheet!$H$3=2,IF(DataSheet!D119="","",DataSheet!D119),DataSheet!D119)</f>
        <v>147</v>
      </c>
      <c r="Q16" s="188">
        <f>IF(DataSheet!$H$3=2,IF(DataSheet!E119="","",DataSheet!E119),DataSheet!E119)</f>
        <v>68</v>
      </c>
      <c r="R16" s="188">
        <f>IF(DataSheet!$H$3=2,IF(DataSheet!F119="","",DataSheet!F119),DataSheet!F119)</f>
        <v>0</v>
      </c>
      <c r="S16" s="188">
        <f>IF(DataSheet!$H$3=2,IF(DataSheet!G119="","",DataSheet!G119),DataSheet!G119)</f>
        <v>0</v>
      </c>
      <c r="T16" s="195">
        <f>IF(DataSheet!$H$3=2,"",DataSheet!H119/24)</f>
        <v>0</v>
      </c>
      <c r="U16" s="83">
        <f>IF(DataSheet!$H$3=2,IF(DataSheet!I119="","",DataSheet!I119),DataSheet!I119)</f>
        <v>176300</v>
      </c>
      <c r="V16" s="82"/>
      <c r="W16" s="189">
        <f>IF(DataSheet!$H$3=2,IF(DataSheet!J119="","",DataSheet!J119),DataSheet!J119)</f>
        <v>2335</v>
      </c>
      <c r="X16" s="189">
        <f>IF(DataSheet!$H$3=2,IF(DataSheet!K119="","",DataSheet!K119),DataSheet!K119)</f>
        <v>1588</v>
      </c>
      <c r="Y16" s="189">
        <f>IF(DataSheet!$H$3=2,IF(DataSheet!L119="","",DataSheet!L119),DataSheet!L119)</f>
        <v>0</v>
      </c>
      <c r="Z16" s="189">
        <f>IF(DataSheet!$H$3=2,IF(DataSheet!M119="","",DataSheet!M119),DataSheet!M119)</f>
        <v>0</v>
      </c>
      <c r="AA16" s="198">
        <f>IF(DataSheet!$H$3=2,IF(DataSheet!N119="","",DataSheet!N119/24),DataSheet!N119/24)</f>
        <v>4.0239572096368199E-2</v>
      </c>
      <c r="AB16" s="83">
        <f>IF(DataSheet!$H$3=2,IF(DataSheet!O119="","",DataSheet!O119),DataSheet!O119)</f>
        <v>3121500</v>
      </c>
      <c r="AC16" s="82"/>
    </row>
    <row r="17" spans="1:29" s="117" customFormat="1" ht="13.7" customHeight="1" x14ac:dyDescent="0.15">
      <c r="A17" s="98"/>
      <c r="B17" s="201" t="str">
        <f>IF(DataSheet!C25="","",DataSheet!C25)</f>
        <v xml:space="preserve">  定食</v>
      </c>
      <c r="C17" s="206">
        <f>DataSheet!D25-DataSheet!L25</f>
        <v>26473</v>
      </c>
      <c r="D17" s="173">
        <f>DataSheet!E25-DataSheet!M25</f>
        <v>66</v>
      </c>
      <c r="E17" s="175">
        <f>DataSheet!F25</f>
        <v>5.3999999999999999E-2</v>
      </c>
      <c r="F17" s="173">
        <f>DataSheet!G25-DataSheet!O25</f>
        <v>530811</v>
      </c>
      <c r="G17" s="121">
        <f>DataSheet!H25-DataSheet!P25</f>
        <v>71</v>
      </c>
      <c r="H17" s="174">
        <f>DataSheet!I25</f>
        <v>6.0999999999999999E-2</v>
      </c>
      <c r="I17" s="207">
        <f>DataSheet!J25</f>
        <v>1.0940000000000001</v>
      </c>
      <c r="M17" s="81" t="str">
        <f>IF(DataSheet!C120="","",DataSheet!C120)</f>
        <v>大人　フリー</v>
      </c>
      <c r="N17" s="80"/>
      <c r="O17" s="79"/>
      <c r="P17" s="188">
        <f>IF(DataSheet!$H$3=2,IF(DataSheet!D120="","",DataSheet!D120),DataSheet!D120)</f>
        <v>44</v>
      </c>
      <c r="Q17" s="188">
        <f>IF(DataSheet!$H$3=2,IF(DataSheet!E120="","",DataSheet!E120),DataSheet!E120)</f>
        <v>36</v>
      </c>
      <c r="R17" s="188">
        <f>IF(DataSheet!$H$3=2,IF(DataSheet!F120="","",DataSheet!F120),DataSheet!F120)</f>
        <v>0</v>
      </c>
      <c r="S17" s="188">
        <f>IF(DataSheet!$H$3=2,IF(DataSheet!G120="","",DataSheet!G120),DataSheet!G120)</f>
        <v>0</v>
      </c>
      <c r="T17" s="195">
        <f>IF(DataSheet!$H$3=2,"",DataSheet!H120/24)</f>
        <v>0</v>
      </c>
      <c r="U17" s="78">
        <f>IF(DataSheet!$H$3=2,IF(DataSheet!I120="","",DataSheet!I120),DataSheet!I120)</f>
        <v>95400</v>
      </c>
      <c r="V17" s="77"/>
      <c r="W17" s="189">
        <f>IF(DataSheet!$H$3=2,IF(DataSheet!J120="","",DataSheet!J120),DataSheet!J120)</f>
        <v>867</v>
      </c>
      <c r="X17" s="189">
        <f>IF(DataSheet!$H$3=2,IF(DataSheet!K120="","",DataSheet!K120),DataSheet!K120)</f>
        <v>728</v>
      </c>
      <c r="Y17" s="189">
        <f>IF(DataSheet!$H$3=2,IF(DataSheet!L120="","",DataSheet!L120),DataSheet!L120)</f>
        <v>0</v>
      </c>
      <c r="Z17" s="189">
        <f>IF(DataSheet!$H$3=2,IF(DataSheet!M120="","",DataSheet!M120),DataSheet!M120)</f>
        <v>0</v>
      </c>
      <c r="AA17" s="198">
        <f>IF(DataSheet!$H$3=2,IF(DataSheet!N120="","",DataSheet!N120/24),DataSheet!N120/24)</f>
        <v>0.14458195819582001</v>
      </c>
      <c r="AB17" s="78">
        <f>IF(DataSheet!$H$3=2,IF(DataSheet!O120="","",DataSheet!O120),DataSheet!O120)</f>
        <v>1919750</v>
      </c>
      <c r="AC17" s="77"/>
    </row>
    <row r="18" spans="1:29" s="117" customFormat="1" ht="13.7" customHeight="1" x14ac:dyDescent="0.15">
      <c r="A18" s="98"/>
      <c r="B18" s="201" t="str">
        <f>IF(DataSheet!C26="","",DataSheet!C26)</f>
        <v>　定食2</v>
      </c>
      <c r="C18" s="206">
        <f>DataSheet!D26-DataSheet!L26</f>
        <v>2288</v>
      </c>
      <c r="D18" s="173">
        <f>DataSheet!E26-DataSheet!M26</f>
        <v>6</v>
      </c>
      <c r="E18" s="175">
        <f>DataSheet!F26</f>
        <v>5.0000000000000001E-3</v>
      </c>
      <c r="F18" s="173">
        <f>DataSheet!G26-DataSheet!O26</f>
        <v>36454</v>
      </c>
      <c r="G18" s="121">
        <f>DataSheet!H26-DataSheet!P26</f>
        <v>5</v>
      </c>
      <c r="H18" s="174">
        <f>DataSheet!I26</f>
        <v>4.0000000000000001E-3</v>
      </c>
      <c r="I18" s="207">
        <f>DataSheet!J26</f>
        <v>1.452</v>
      </c>
      <c r="M18" s="81" t="str">
        <f>IF(DataSheet!C121="","",DataSheet!C121)</f>
        <v>子供　時間制</v>
      </c>
      <c r="N18" s="80"/>
      <c r="O18" s="79"/>
      <c r="P18" s="188">
        <f>IF(DataSheet!$H$3=2,IF(DataSheet!D121="","",DataSheet!D121),DataSheet!D121)</f>
        <v>0</v>
      </c>
      <c r="Q18" s="188">
        <f>IF(DataSheet!$H$3=2,IF(DataSheet!E121="","",DataSheet!E121),DataSheet!E121)</f>
        <v>0</v>
      </c>
      <c r="R18" s="188">
        <f>IF(DataSheet!$H$3=2,IF(DataSheet!F121="","",DataSheet!F121),DataSheet!F121)</f>
        <v>16</v>
      </c>
      <c r="S18" s="188">
        <f>IF(DataSheet!$H$3=2,IF(DataSheet!G121="","",DataSheet!G121),DataSheet!G121)</f>
        <v>0</v>
      </c>
      <c r="T18" s="195">
        <f>IF(DataSheet!$H$3=2,"",DataSheet!H121/24)</f>
        <v>0</v>
      </c>
      <c r="U18" s="78">
        <f>IF(DataSheet!$H$3=2,IF(DataSheet!I121="","",DataSheet!I121),DataSheet!I121)</f>
        <v>6400</v>
      </c>
      <c r="V18" s="77"/>
      <c r="W18" s="189">
        <f>IF(DataSheet!$H$3=2,IF(DataSheet!J121="","",DataSheet!J121),DataSheet!J121)</f>
        <v>0</v>
      </c>
      <c r="X18" s="189">
        <f>IF(DataSheet!$H$3=2,IF(DataSheet!K121="","",DataSheet!K121),DataSheet!K121)</f>
        <v>0</v>
      </c>
      <c r="Y18" s="189">
        <f>IF(DataSheet!$H$3=2,IF(DataSheet!L121="","",DataSheet!L121),DataSheet!L121)</f>
        <v>454</v>
      </c>
      <c r="Z18" s="189">
        <f>IF(DataSheet!$H$3=2,IF(DataSheet!M121="","",DataSheet!M121),DataSheet!M121)</f>
        <v>0</v>
      </c>
      <c r="AA18" s="198">
        <f>IF(DataSheet!$H$3=2,IF(DataSheet!N121="","",DataSheet!N121/24),DataSheet!N121/24)</f>
        <v>3.8717656012176499E-2</v>
      </c>
      <c r="AB18" s="78">
        <f>IF(DataSheet!$H$3=2,IF(DataSheet!O121="","",DataSheet!O121),DataSheet!O121)</f>
        <v>168200</v>
      </c>
      <c r="AC18" s="77"/>
    </row>
    <row r="19" spans="1:29" s="117" customFormat="1" ht="13.7" customHeight="1" x14ac:dyDescent="0.15">
      <c r="A19" s="98"/>
      <c r="B19" s="201" t="str">
        <f>IF(DataSheet!C27="","",DataSheet!C27)</f>
        <v xml:space="preserve">  単品</v>
      </c>
      <c r="C19" s="206">
        <f>DataSheet!D27-DataSheet!L27</f>
        <v>660</v>
      </c>
      <c r="D19" s="173">
        <f>DataSheet!E27-DataSheet!M27</f>
        <v>2</v>
      </c>
      <c r="E19" s="175">
        <f>DataSheet!F27</f>
        <v>1E-3</v>
      </c>
      <c r="F19" s="173">
        <f>DataSheet!G27-DataSheet!O27</f>
        <v>13585</v>
      </c>
      <c r="G19" s="121">
        <f>DataSheet!H27-DataSheet!P27</f>
        <v>2</v>
      </c>
      <c r="H19" s="174">
        <f>DataSheet!I27</f>
        <v>2E-3</v>
      </c>
      <c r="I19" s="207">
        <f>DataSheet!J27</f>
        <v>1.089</v>
      </c>
      <c r="M19" s="81" t="str">
        <f>IF(DataSheet!C122="","",DataSheet!C122)</f>
        <v>子供　フリー</v>
      </c>
      <c r="N19" s="80"/>
      <c r="O19" s="79"/>
      <c r="P19" s="188">
        <f>IF(DataSheet!$H$3=2,IF(DataSheet!D122="","",DataSheet!D122),DataSheet!D122)</f>
        <v>0</v>
      </c>
      <c r="Q19" s="188">
        <f>IF(DataSheet!$H$3=2,IF(DataSheet!E122="","",DataSheet!E122),DataSheet!E122)</f>
        <v>0</v>
      </c>
      <c r="R19" s="188">
        <f>IF(DataSheet!$H$3=2,IF(DataSheet!F122="","",DataSheet!F122),DataSheet!F122)</f>
        <v>4</v>
      </c>
      <c r="S19" s="188">
        <f>IF(DataSheet!$H$3=2,IF(DataSheet!G122="","",DataSheet!G122),DataSheet!G122)</f>
        <v>0</v>
      </c>
      <c r="T19" s="195">
        <f>IF(DataSheet!$H$3=2,"",DataSheet!H122/24)</f>
        <v>0</v>
      </c>
      <c r="U19" s="78">
        <f>IF(DataSheet!$H$3=2,IF(DataSheet!I122="","",DataSheet!I122),DataSheet!I122)</f>
        <v>2400</v>
      </c>
      <c r="V19" s="77"/>
      <c r="W19" s="189">
        <f>IF(DataSheet!$H$3=2,IF(DataSheet!J122="","",DataSheet!J122),DataSheet!J122)</f>
        <v>0</v>
      </c>
      <c r="X19" s="189">
        <f>IF(DataSheet!$H$3=2,IF(DataSheet!K122="","",DataSheet!K122),DataSheet!K122)</f>
        <v>0</v>
      </c>
      <c r="Y19" s="189">
        <f>IF(DataSheet!$H$3=2,IF(DataSheet!L122="","",DataSheet!L122),DataSheet!L122)</f>
        <v>189</v>
      </c>
      <c r="Z19" s="189">
        <f>IF(DataSheet!$H$3=2,IF(DataSheet!M122="","",DataSheet!M122),DataSheet!M122)</f>
        <v>0</v>
      </c>
      <c r="AA19" s="198">
        <f>IF(DataSheet!$H$3=2,IF(DataSheet!N122="","",DataSheet!N122/24),DataSheet!N122/24)</f>
        <v>0.143468468468468</v>
      </c>
      <c r="AB19" s="78">
        <f>IF(DataSheet!$H$3=2,IF(DataSheet!O122="","",DataSheet!O122),DataSheet!O122)</f>
        <v>121650</v>
      </c>
      <c r="AC19" s="77"/>
    </row>
    <row r="20" spans="1:29" s="117" customFormat="1" ht="13.7" customHeight="1" x14ac:dyDescent="0.15">
      <c r="A20" s="98"/>
      <c r="B20" s="200" t="str">
        <f>IF(DataSheet!C28="","",DataSheet!C28)</f>
        <v>　丼・ごはん</v>
      </c>
      <c r="C20" s="206">
        <f>DataSheet!D28-DataSheet!L28</f>
        <v>15884</v>
      </c>
      <c r="D20" s="173">
        <f>DataSheet!E28-DataSheet!M28</f>
        <v>40</v>
      </c>
      <c r="E20" s="175">
        <f>DataSheet!F28</f>
        <v>3.2000000000000001E-2</v>
      </c>
      <c r="F20" s="173">
        <f>DataSheet!G28-DataSheet!O28</f>
        <v>256418</v>
      </c>
      <c r="G20" s="121">
        <f>DataSheet!H28-DataSheet!P28</f>
        <v>34</v>
      </c>
      <c r="H20" s="174">
        <f>DataSheet!I28</f>
        <v>2.9000000000000001E-2</v>
      </c>
      <c r="I20" s="207">
        <f>DataSheet!J28</f>
        <v>1.0589999999999999</v>
      </c>
      <c r="M20" s="81" t="str">
        <f>IF(DataSheet!C123="","",DataSheet!C123)</f>
        <v>回数券　時間制</v>
      </c>
      <c r="N20" s="80"/>
      <c r="O20" s="79"/>
      <c r="P20" s="188">
        <f>IF(DataSheet!$H$3=2,IF(DataSheet!D123="","",DataSheet!D123),DataSheet!D123)</f>
        <v>43</v>
      </c>
      <c r="Q20" s="188">
        <f>IF(DataSheet!$H$3=2,IF(DataSheet!E123="","",DataSheet!E123),DataSheet!E123)</f>
        <v>21</v>
      </c>
      <c r="R20" s="188">
        <f>IF(DataSheet!$H$3=2,IF(DataSheet!F123="","",DataSheet!F123),DataSheet!F123)</f>
        <v>0</v>
      </c>
      <c r="S20" s="188">
        <f>IF(DataSheet!$H$3=2,IF(DataSheet!G123="","",DataSheet!G123),DataSheet!G123)</f>
        <v>0</v>
      </c>
      <c r="T20" s="195">
        <f>IF(DataSheet!$H$3=2,"",DataSheet!H123/24)</f>
        <v>0</v>
      </c>
      <c r="U20" s="78">
        <f>IF(DataSheet!$H$3=2,IF(DataSheet!I123="","",DataSheet!I123),DataSheet!I123)</f>
        <v>0</v>
      </c>
      <c r="V20" s="77"/>
      <c r="W20" s="189">
        <f>IF(DataSheet!$H$3=2,IF(DataSheet!J123="","",DataSheet!J123),DataSheet!J123)</f>
        <v>605</v>
      </c>
      <c r="X20" s="189">
        <f>IF(DataSheet!$H$3=2,IF(DataSheet!K123="","",DataSheet!K123),DataSheet!K123)</f>
        <v>331</v>
      </c>
      <c r="Y20" s="189">
        <f>IF(DataSheet!$H$3=2,IF(DataSheet!L123="","",DataSheet!L123),DataSheet!L123)</f>
        <v>0</v>
      </c>
      <c r="Z20" s="189">
        <f>IF(DataSheet!$H$3=2,IF(DataSheet!M123="","",DataSheet!M123),DataSheet!M123)</f>
        <v>0</v>
      </c>
      <c r="AA20" s="198">
        <f>IF(DataSheet!$H$3=2,IF(DataSheet!N123="","",DataSheet!N123/24),DataSheet!N123/24)</f>
        <v>4.8404051987767503E-2</v>
      </c>
      <c r="AB20" s="78">
        <f>IF(DataSheet!$H$3=2,IF(DataSheet!O123="","",DataSheet!O123),DataSheet!O123)</f>
        <v>0</v>
      </c>
      <c r="AC20" s="77"/>
    </row>
    <row r="21" spans="1:29" s="117" customFormat="1" ht="13.7" customHeight="1" x14ac:dyDescent="0.15">
      <c r="A21" s="76"/>
      <c r="B21" s="200" t="str">
        <f>IF(DataSheet!C29="","",DataSheet!C29)</f>
        <v>　キッズ</v>
      </c>
      <c r="C21" s="206">
        <f>DataSheet!D29-DataSheet!L29</f>
        <v>1760</v>
      </c>
      <c r="D21" s="173">
        <f>DataSheet!E29-DataSheet!M29</f>
        <v>4</v>
      </c>
      <c r="E21" s="175">
        <f>DataSheet!F29</f>
        <v>4.0000000000000001E-3</v>
      </c>
      <c r="F21" s="173">
        <f>DataSheet!G29-DataSheet!O29</f>
        <v>49940</v>
      </c>
      <c r="G21" s="121">
        <f>DataSheet!H29-DataSheet!P29</f>
        <v>7</v>
      </c>
      <c r="H21" s="174">
        <f>DataSheet!I29</f>
        <v>6.0000000000000001E-3</v>
      </c>
      <c r="I21" s="207">
        <f>DataSheet!J29</f>
        <v>1.7529999999999999</v>
      </c>
      <c r="M21" s="81" t="str">
        <f>IF(DataSheet!C124="","",DataSheet!C124)</f>
        <v>回数券　フリー</v>
      </c>
      <c r="N21" s="80"/>
      <c r="O21" s="79"/>
      <c r="P21" s="188">
        <f>IF(DataSheet!$H$3=2,IF(DataSheet!D124="","",DataSheet!D124),DataSheet!D124)</f>
        <v>2</v>
      </c>
      <c r="Q21" s="188">
        <f>IF(DataSheet!$H$3=2,IF(DataSheet!E124="","",DataSheet!E124),DataSheet!E124)</f>
        <v>1</v>
      </c>
      <c r="R21" s="188">
        <f>IF(DataSheet!$H$3=2,IF(DataSheet!F124="","",DataSheet!F124),DataSheet!F124)</f>
        <v>0</v>
      </c>
      <c r="S21" s="188">
        <f>IF(DataSheet!$H$3=2,IF(DataSheet!G124="","",DataSheet!G124),DataSheet!G124)</f>
        <v>0</v>
      </c>
      <c r="T21" s="195">
        <f>IF(DataSheet!$H$3=2,"",DataSheet!H124/24)</f>
        <v>0</v>
      </c>
      <c r="U21" s="78">
        <f>IF(DataSheet!$H$3=2,IF(DataSheet!I124="","",DataSheet!I124),DataSheet!I124)</f>
        <v>0</v>
      </c>
      <c r="V21" s="77"/>
      <c r="W21" s="189">
        <f>IF(DataSheet!$H$3=2,IF(DataSheet!J124="","",DataSheet!J124),DataSheet!J124)</f>
        <v>22</v>
      </c>
      <c r="X21" s="189">
        <f>IF(DataSheet!$H$3=2,IF(DataSheet!K124="","",DataSheet!K124),DataSheet!K124)</f>
        <v>23</v>
      </c>
      <c r="Y21" s="189">
        <f>IF(DataSheet!$H$3=2,IF(DataSheet!L124="","",DataSheet!L124),DataSheet!L124)</f>
        <v>0</v>
      </c>
      <c r="Z21" s="189">
        <f>IF(DataSheet!$H$3=2,IF(DataSheet!M124="","",DataSheet!M124),DataSheet!M124)</f>
        <v>0</v>
      </c>
      <c r="AA21" s="198">
        <f>IF(DataSheet!$H$3=2,IF(DataSheet!N124="","",DataSheet!N124/24),DataSheet!N124/24)</f>
        <v>0.18650793650793701</v>
      </c>
      <c r="AB21" s="78">
        <f>IF(DataSheet!$H$3=2,IF(DataSheet!O124="","",DataSheet!O124),DataSheet!O124)</f>
        <v>0</v>
      </c>
      <c r="AC21" s="77"/>
    </row>
    <row r="22" spans="1:29" s="117" customFormat="1" ht="13.7" customHeight="1" x14ac:dyDescent="0.15">
      <c r="A22" s="75"/>
      <c r="B22" s="200" t="str">
        <f>IF(DataSheet!C30="","",DataSheet!C30)</f>
        <v xml:space="preserve">  セット</v>
      </c>
      <c r="C22" s="206">
        <f>DataSheet!D30-DataSheet!L30</f>
        <v>23958</v>
      </c>
      <c r="D22" s="173">
        <f>DataSheet!E30-DataSheet!M30</f>
        <v>60</v>
      </c>
      <c r="E22" s="175">
        <f>DataSheet!F30</f>
        <v>4.9000000000000002E-2</v>
      </c>
      <c r="F22" s="173">
        <f>DataSheet!G30-DataSheet!O30</f>
        <v>314721</v>
      </c>
      <c r="G22" s="121">
        <f>DataSheet!H30-DataSheet!P30</f>
        <v>42</v>
      </c>
      <c r="H22" s="174">
        <f>DataSheet!I30</f>
        <v>3.5999999999999997E-2</v>
      </c>
      <c r="I22" s="207">
        <f>DataSheet!J30</f>
        <v>1.403</v>
      </c>
      <c r="M22" s="81" t="str">
        <f>IF(DataSheet!C125="","",DataSheet!C125)</f>
        <v>雄大関係</v>
      </c>
      <c r="N22" s="80"/>
      <c r="O22" s="79"/>
      <c r="P22" s="188">
        <f>IF(DataSheet!$H$3=2,IF(DataSheet!D125="","",DataSheet!D125),DataSheet!D125)</f>
        <v>1</v>
      </c>
      <c r="Q22" s="188">
        <f>IF(DataSheet!$H$3=2,IF(DataSheet!E125="","",DataSheet!E125),DataSheet!E125)</f>
        <v>0</v>
      </c>
      <c r="R22" s="188">
        <f>IF(DataSheet!$H$3=2,IF(DataSheet!F125="","",DataSheet!F125),DataSheet!F125)</f>
        <v>0</v>
      </c>
      <c r="S22" s="188">
        <f>IF(DataSheet!$H$3=2,IF(DataSheet!G125="","",DataSheet!G125),DataSheet!G125)</f>
        <v>0</v>
      </c>
      <c r="T22" s="195">
        <f>IF(DataSheet!$H$3=2,"",DataSheet!H125/24)</f>
        <v>0</v>
      </c>
      <c r="U22" s="78">
        <f>IF(DataSheet!$H$3=2,IF(DataSheet!I125="","",DataSheet!I125),DataSheet!I125)</f>
        <v>500</v>
      </c>
      <c r="V22" s="77"/>
      <c r="W22" s="189">
        <f>IF(DataSheet!$H$3=2,IF(DataSheet!J125="","",DataSheet!J125),DataSheet!J125)</f>
        <v>25</v>
      </c>
      <c r="X22" s="189">
        <f>IF(DataSheet!$H$3=2,IF(DataSheet!K125="","",DataSheet!K125),DataSheet!K125)</f>
        <v>21</v>
      </c>
      <c r="Y22" s="189">
        <f>IF(DataSheet!$H$3=2,IF(DataSheet!L125="","",DataSheet!L125),DataSheet!L125)</f>
        <v>0</v>
      </c>
      <c r="Z22" s="189">
        <f>IF(DataSheet!$H$3=2,IF(DataSheet!M125="","",DataSheet!M125),DataSheet!M125)</f>
        <v>0</v>
      </c>
      <c r="AA22" s="198">
        <f>IF(DataSheet!$H$3=2,IF(DataSheet!N125="","",DataSheet!N125/24),DataSheet!N125/24)</f>
        <v>5.55555555555554E-2</v>
      </c>
      <c r="AB22" s="78">
        <f>IF(DataSheet!$H$3=2,IF(DataSheet!O125="","",DataSheet!O125),DataSheet!O125)</f>
        <v>20750</v>
      </c>
      <c r="AC22" s="77"/>
    </row>
    <row r="23" spans="1:29" s="117" customFormat="1" ht="13.7" customHeight="1" x14ac:dyDescent="0.15">
      <c r="A23" s="75"/>
      <c r="B23" s="200" t="str">
        <f>IF(DataSheet!C31="","",DataSheet!C31)</f>
        <v>　麺類</v>
      </c>
      <c r="C23" s="206">
        <f>DataSheet!D31-DataSheet!L31</f>
        <v>10120</v>
      </c>
      <c r="D23" s="173">
        <f>DataSheet!E31-DataSheet!M31</f>
        <v>25</v>
      </c>
      <c r="E23" s="175">
        <f>DataSheet!F31</f>
        <v>0.02</v>
      </c>
      <c r="F23" s="173">
        <f>DataSheet!G31-DataSheet!O31</f>
        <v>202840</v>
      </c>
      <c r="G23" s="121">
        <f>DataSheet!H31-DataSheet!P31</f>
        <v>27</v>
      </c>
      <c r="H23" s="174">
        <f>DataSheet!I31</f>
        <v>2.3E-2</v>
      </c>
      <c r="I23" s="207">
        <f>DataSheet!J31</f>
        <v>0.871</v>
      </c>
      <c r="M23" s="81" t="str">
        <f>IF(DataSheet!C126="","",DataSheet!C126)</f>
        <v>特別割引</v>
      </c>
      <c r="N23" s="80"/>
      <c r="O23" s="79"/>
      <c r="P23" s="188">
        <f>IF(DataSheet!$H$3=2,IF(DataSheet!D126="","",DataSheet!D126),DataSheet!D126)</f>
        <v>0</v>
      </c>
      <c r="Q23" s="188">
        <f>IF(DataSheet!$H$3=2,IF(DataSheet!E126="","",DataSheet!E126),DataSheet!E126)</f>
        <v>0</v>
      </c>
      <c r="R23" s="188">
        <f>IF(DataSheet!$H$3=2,IF(DataSheet!F126="","",DataSheet!F126),DataSheet!F126)</f>
        <v>0</v>
      </c>
      <c r="S23" s="188">
        <f>IF(DataSheet!$H$3=2,IF(DataSheet!G126="","",DataSheet!G126),DataSheet!G126)</f>
        <v>0</v>
      </c>
      <c r="T23" s="195">
        <f>IF(DataSheet!$H$3=2,"",DataSheet!H126/24)</f>
        <v>0</v>
      </c>
      <c r="U23" s="78">
        <f>IF(DataSheet!$H$3=2,IF(DataSheet!I126="","",DataSheet!I126),DataSheet!I126)</f>
        <v>0</v>
      </c>
      <c r="V23" s="77"/>
      <c r="W23" s="189">
        <f>IF(DataSheet!$H$3=2,IF(DataSheet!J126="","",DataSheet!J126),DataSheet!J126)</f>
        <v>3</v>
      </c>
      <c r="X23" s="189">
        <f>IF(DataSheet!$H$3=2,IF(DataSheet!K126="","",DataSheet!K126),DataSheet!K126)</f>
        <v>6</v>
      </c>
      <c r="Y23" s="189">
        <f>IF(DataSheet!$H$3=2,IF(DataSheet!L126="","",DataSheet!L126),DataSheet!L126)</f>
        <v>1</v>
      </c>
      <c r="Z23" s="189">
        <f>IF(DataSheet!$H$3=2,IF(DataSheet!M126="","",DataSheet!M126),DataSheet!M126)</f>
        <v>0</v>
      </c>
      <c r="AA23" s="198">
        <f>IF(DataSheet!$H$3=2,IF(DataSheet!N126="","",DataSheet!N126/24),DataSheet!N126/24)</f>
        <v>2.7777777777777801E-2</v>
      </c>
      <c r="AB23" s="78">
        <f>IF(DataSheet!$H$3=2,IF(DataSheet!O126="","",DataSheet!O126),DataSheet!O126)</f>
        <v>4180</v>
      </c>
      <c r="AC23" s="77"/>
    </row>
    <row r="24" spans="1:29" s="117" customFormat="1" ht="13.7" customHeight="1" x14ac:dyDescent="0.15">
      <c r="A24" s="199"/>
      <c r="B24" s="200" t="str">
        <f>IF(DataSheet!C32="","",DataSheet!C32)</f>
        <v xml:space="preserve">  サラダ</v>
      </c>
      <c r="C24" s="206">
        <f>DataSheet!D32-DataSheet!L32</f>
        <v>1892</v>
      </c>
      <c r="D24" s="173">
        <f>DataSheet!E32-DataSheet!M32</f>
        <v>5</v>
      </c>
      <c r="E24" s="175">
        <f>DataSheet!F32</f>
        <v>4.0000000000000001E-3</v>
      </c>
      <c r="F24" s="173">
        <f>DataSheet!G32-DataSheet!O32</f>
        <v>19382</v>
      </c>
      <c r="G24" s="121">
        <f>DataSheet!H32-DataSheet!P32</f>
        <v>3</v>
      </c>
      <c r="H24" s="174">
        <f>DataSheet!I32</f>
        <v>2E-3</v>
      </c>
      <c r="I24" s="207">
        <f>DataSheet!J32</f>
        <v>0.94799999999999995</v>
      </c>
      <c r="M24" s="81" t="str">
        <f>IF(DataSheet!C127="","",DataSheet!C127)</f>
        <v>アソビュー</v>
      </c>
      <c r="N24" s="80"/>
      <c r="O24" s="79"/>
      <c r="P24" s="188">
        <f>IF(DataSheet!$H$3=2,IF(DataSheet!D127="","",DataSheet!D127),DataSheet!D127)</f>
        <v>3</v>
      </c>
      <c r="Q24" s="188">
        <f>IF(DataSheet!$H$3=2,IF(DataSheet!E127="","",DataSheet!E127),DataSheet!E127)</f>
        <v>3</v>
      </c>
      <c r="R24" s="188">
        <f>IF(DataSheet!$H$3=2,IF(DataSheet!F127="","",DataSheet!F127),DataSheet!F127)</f>
        <v>2</v>
      </c>
      <c r="S24" s="188">
        <f>IF(DataSheet!$H$3=2,IF(DataSheet!G127="","",DataSheet!G127),DataSheet!G127)</f>
        <v>0</v>
      </c>
      <c r="T24" s="195">
        <f>IF(DataSheet!$H$3=2,"",DataSheet!H127/24)</f>
        <v>0</v>
      </c>
      <c r="U24" s="78">
        <f>IF(DataSheet!$H$3=2,IF(DataSheet!I127="","",DataSheet!I127),DataSheet!I127)</f>
        <v>0</v>
      </c>
      <c r="V24" s="77"/>
      <c r="W24" s="189">
        <f>IF(DataSheet!$H$3=2,IF(DataSheet!J127="","",DataSheet!J127),DataSheet!J127)</f>
        <v>30</v>
      </c>
      <c r="X24" s="189">
        <f>IF(DataSheet!$H$3=2,IF(DataSheet!K127="","",DataSheet!K127),DataSheet!K127)</f>
        <v>34</v>
      </c>
      <c r="Y24" s="189">
        <f>IF(DataSheet!$H$3=2,IF(DataSheet!L127="","",DataSheet!L127),DataSheet!L127)</f>
        <v>23</v>
      </c>
      <c r="Z24" s="189">
        <f>IF(DataSheet!$H$3=2,IF(DataSheet!M127="","",DataSheet!M127),DataSheet!M127)</f>
        <v>0</v>
      </c>
      <c r="AA24" s="198">
        <f>IF(DataSheet!$H$3=2,IF(DataSheet!N127="","",DataSheet!N127/24),DataSheet!N127/24)</f>
        <v>8.8607594936708695E-2</v>
      </c>
      <c r="AB24" s="78">
        <f>IF(DataSheet!$H$3=2,IF(DataSheet!O127="","",DataSheet!O127),DataSheet!O127)</f>
        <v>0</v>
      </c>
      <c r="AC24" s="77"/>
    </row>
    <row r="25" spans="1:29" s="117" customFormat="1" ht="13.7" customHeight="1" x14ac:dyDescent="0.15">
      <c r="A25" s="99"/>
      <c r="B25" s="200" t="str">
        <f>IF(DataSheet!C33="","",DataSheet!C33)</f>
        <v xml:space="preserve">  一品</v>
      </c>
      <c r="C25" s="206">
        <f>DataSheet!D33-DataSheet!L33</f>
        <v>14157</v>
      </c>
      <c r="D25" s="173">
        <f>DataSheet!E33-DataSheet!M33</f>
        <v>35</v>
      </c>
      <c r="E25" s="175">
        <f>DataSheet!F33</f>
        <v>2.9000000000000001E-2</v>
      </c>
      <c r="F25" s="173">
        <f>DataSheet!G33-DataSheet!O33</f>
        <v>179003</v>
      </c>
      <c r="G25" s="121">
        <f>DataSheet!H33-DataSheet!P33</f>
        <v>24</v>
      </c>
      <c r="H25" s="174">
        <f>DataSheet!I33</f>
        <v>2.1000000000000001E-2</v>
      </c>
      <c r="I25" s="207">
        <f>DataSheet!J33</f>
        <v>0.85599999999999998</v>
      </c>
      <c r="M25" s="81" t="str">
        <f>IF(DataSheet!C128="","",DataSheet!C128)</f>
        <v>ニフティ　</v>
      </c>
      <c r="N25" s="80"/>
      <c r="O25" s="79"/>
      <c r="P25" s="188">
        <f>IF(DataSheet!$H$3=2,IF(DataSheet!D128="","",DataSheet!D128),DataSheet!D128)</f>
        <v>0</v>
      </c>
      <c r="Q25" s="188">
        <f>IF(DataSheet!$H$3=2,IF(DataSheet!E128="","",DataSheet!E128),DataSheet!E128)</f>
        <v>0</v>
      </c>
      <c r="R25" s="188">
        <f>IF(DataSheet!$H$3=2,IF(DataSheet!F128="","",DataSheet!F128),DataSheet!F128)</f>
        <v>0</v>
      </c>
      <c r="S25" s="188">
        <f>IF(DataSheet!$H$3=2,IF(DataSheet!G128="","",DataSheet!G128),DataSheet!G128)</f>
        <v>0</v>
      </c>
      <c r="T25" s="195">
        <f>IF(DataSheet!$H$3=2,"",DataSheet!H128/24)</f>
        <v>0</v>
      </c>
      <c r="U25" s="78">
        <f>IF(DataSheet!$H$3=2,IF(DataSheet!I128="","",DataSheet!I128),DataSheet!I128)</f>
        <v>0</v>
      </c>
      <c r="V25" s="77"/>
      <c r="W25" s="189">
        <f>IF(DataSheet!$H$3=2,IF(DataSheet!J128="","",DataSheet!J128),DataSheet!J128)</f>
        <v>2</v>
      </c>
      <c r="X25" s="189">
        <f>IF(DataSheet!$H$3=2,IF(DataSheet!K128="","",DataSheet!K128),DataSheet!K128)</f>
        <v>5</v>
      </c>
      <c r="Y25" s="189">
        <f>IF(DataSheet!$H$3=2,IF(DataSheet!L128="","",DataSheet!L128),DataSheet!L128)</f>
        <v>0</v>
      </c>
      <c r="Z25" s="189">
        <f>IF(DataSheet!$H$3=2,IF(DataSheet!M128="","",DataSheet!M128),DataSheet!M128)</f>
        <v>0</v>
      </c>
      <c r="AA25" s="198">
        <f>IF(DataSheet!$H$3=2,IF(DataSheet!N128="","",DataSheet!N128/24),DataSheet!N128/24)</f>
        <v>0.17261904761904701</v>
      </c>
      <c r="AB25" s="78">
        <f>IF(DataSheet!$H$3=2,IF(DataSheet!O128="","",DataSheet!O128),DataSheet!O128)</f>
        <v>14000</v>
      </c>
      <c r="AC25" s="77"/>
    </row>
    <row r="26" spans="1:29" s="117" customFormat="1" ht="13.7" customHeight="1" x14ac:dyDescent="0.15">
      <c r="A26" s="99"/>
      <c r="B26" s="200" t="str">
        <f>IF(DataSheet!C34="","",DataSheet!C34)</f>
        <v>　デザート1</v>
      </c>
      <c r="C26" s="206">
        <f>DataSheet!D34-DataSheet!L34</f>
        <v>0</v>
      </c>
      <c r="D26" s="173">
        <f>DataSheet!E34-DataSheet!M34</f>
        <v>0</v>
      </c>
      <c r="E26" s="175">
        <f>DataSheet!F34</f>
        <v>0</v>
      </c>
      <c r="F26" s="173">
        <f>DataSheet!G34-DataSheet!O34</f>
        <v>22330</v>
      </c>
      <c r="G26" s="121">
        <f>DataSheet!H34-DataSheet!P34</f>
        <v>3</v>
      </c>
      <c r="H26" s="174">
        <f>DataSheet!I34</f>
        <v>3.0000000000000001E-3</v>
      </c>
      <c r="I26" s="207">
        <f>DataSheet!J34</f>
        <v>1.1060000000000001</v>
      </c>
      <c r="M26" s="81" t="str">
        <f>IF(DataSheet!C129="","",DataSheet!C129)</f>
        <v>予備</v>
      </c>
      <c r="N26" s="80"/>
      <c r="O26" s="79"/>
      <c r="P26" s="188">
        <f>IF(DataSheet!$H$3=2,IF(DataSheet!D129="","",DataSheet!D129),DataSheet!D129)</f>
        <v>0</v>
      </c>
      <c r="Q26" s="188">
        <f>IF(DataSheet!$H$3=2,IF(DataSheet!E129="","",DataSheet!E129),DataSheet!E129)</f>
        <v>0</v>
      </c>
      <c r="R26" s="188">
        <f>IF(DataSheet!$H$3=2,IF(DataSheet!F129="","",DataSheet!F129),DataSheet!F129)</f>
        <v>0</v>
      </c>
      <c r="S26" s="188">
        <f>IF(DataSheet!$H$3=2,IF(DataSheet!G129="","",DataSheet!G129),DataSheet!G129)</f>
        <v>0</v>
      </c>
      <c r="T26" s="195">
        <f>IF(DataSheet!$H$3=2,"",DataSheet!H129/24)</f>
        <v>0</v>
      </c>
      <c r="U26" s="78">
        <f>IF(DataSheet!$H$3=2,IF(DataSheet!I129="","",DataSheet!I129),DataSheet!I129)</f>
        <v>0</v>
      </c>
      <c r="V26" s="77"/>
      <c r="W26" s="189">
        <f>IF(DataSheet!$H$3=2,IF(DataSheet!J129="","",DataSheet!J129),DataSheet!J129)</f>
        <v>0</v>
      </c>
      <c r="X26" s="189">
        <f>IF(DataSheet!$H$3=2,IF(DataSheet!K129="","",DataSheet!K129),DataSheet!K129)</f>
        <v>0</v>
      </c>
      <c r="Y26" s="189">
        <f>IF(DataSheet!$H$3=2,IF(DataSheet!L129="","",DataSheet!L129),DataSheet!L129)</f>
        <v>0</v>
      </c>
      <c r="Z26" s="189">
        <f>IF(DataSheet!$H$3=2,IF(DataSheet!M129="","",DataSheet!M129),DataSheet!M129)</f>
        <v>0</v>
      </c>
      <c r="AA26" s="198">
        <f>IF(DataSheet!$H$3=2,IF(DataSheet!N129="","",DataSheet!N129/24),DataSheet!N129/24)</f>
        <v>0</v>
      </c>
      <c r="AB26" s="78">
        <f>IF(DataSheet!$H$3=2,IF(DataSheet!O129="","",DataSheet!O129),DataSheet!O129)</f>
        <v>0</v>
      </c>
      <c r="AC26" s="77"/>
    </row>
    <row r="27" spans="1:29" s="117" customFormat="1" ht="13.7" customHeight="1" x14ac:dyDescent="0.15">
      <c r="A27" s="99"/>
      <c r="B27" s="200" t="str">
        <f>IF(DataSheet!C35="","",DataSheet!C35)</f>
        <v xml:space="preserve">  デザート2</v>
      </c>
      <c r="C27" s="206">
        <f>DataSheet!D35-DataSheet!L35</f>
        <v>0</v>
      </c>
      <c r="D27" s="173">
        <f>DataSheet!E35-DataSheet!M35</f>
        <v>0</v>
      </c>
      <c r="E27" s="175">
        <f>DataSheet!F35</f>
        <v>0</v>
      </c>
      <c r="F27" s="173">
        <f>DataSheet!G35-DataSheet!O35</f>
        <v>0</v>
      </c>
      <c r="G27" s="121">
        <f>DataSheet!H35-DataSheet!P35</f>
        <v>0</v>
      </c>
      <c r="H27" s="174">
        <f>DataSheet!I35</f>
        <v>0</v>
      </c>
      <c r="I27" s="207">
        <f>DataSheet!J35</f>
        <v>0</v>
      </c>
      <c r="M27" s="81" t="str">
        <f>IF(DataSheet!C130="","",DataSheet!C130)</f>
        <v>ゴルフ割引</v>
      </c>
      <c r="N27" s="80"/>
      <c r="O27" s="79"/>
      <c r="P27" s="188">
        <f>IF(DataSheet!$H$3=2,IF(DataSheet!D130="","",DataSheet!D130),DataSheet!D130)</f>
        <v>3</v>
      </c>
      <c r="Q27" s="188">
        <f>IF(DataSheet!$H$3=2,IF(DataSheet!E130="","",DataSheet!E130),DataSheet!E130)</f>
        <v>1</v>
      </c>
      <c r="R27" s="188">
        <f>IF(DataSheet!$H$3=2,IF(DataSheet!F130="","",DataSheet!F130),DataSheet!F130)</f>
        <v>0</v>
      </c>
      <c r="S27" s="188">
        <f>IF(DataSheet!$H$3=2,IF(DataSheet!G130="","",DataSheet!G130),DataSheet!G130)</f>
        <v>0</v>
      </c>
      <c r="T27" s="195">
        <f>IF(DataSheet!$H$3=2,"",DataSheet!H130/24)</f>
        <v>0</v>
      </c>
      <c r="U27" s="78">
        <f>IF(DataSheet!$H$3=2,IF(DataSheet!I130="","",DataSheet!I130),DataSheet!I130)</f>
        <v>1760</v>
      </c>
      <c r="V27" s="77"/>
      <c r="W27" s="189">
        <f>IF(DataSheet!$H$3=2,IF(DataSheet!J130="","",DataSheet!J130),DataSheet!J130)</f>
        <v>36</v>
      </c>
      <c r="X27" s="189">
        <f>IF(DataSheet!$H$3=2,IF(DataSheet!K130="","",DataSheet!K130),DataSheet!K130)</f>
        <v>8</v>
      </c>
      <c r="Y27" s="189">
        <f>IF(DataSheet!$H$3=2,IF(DataSheet!L130="","",DataSheet!L130),DataSheet!L130)</f>
        <v>0</v>
      </c>
      <c r="Z27" s="189">
        <f>IF(DataSheet!$H$3=2,IF(DataSheet!M130="","",DataSheet!M130),DataSheet!M130)</f>
        <v>0</v>
      </c>
      <c r="AA27" s="198">
        <f>IF(DataSheet!$H$3=2,IF(DataSheet!N130="","",DataSheet!N130/24),DataSheet!N130/24)</f>
        <v>1.35416666666667E-2</v>
      </c>
      <c r="AB27" s="78">
        <f>IF(DataSheet!$H$3=2,IF(DataSheet!O130="","",DataSheet!O130),DataSheet!O130)</f>
        <v>19360</v>
      </c>
      <c r="AC27" s="77"/>
    </row>
    <row r="28" spans="1:29" s="117" customFormat="1" ht="13.7" customHeight="1" x14ac:dyDescent="0.15">
      <c r="A28" s="99"/>
      <c r="B28" s="200" t="str">
        <f>IF(DataSheet!C36="","",DataSheet!C36)</f>
        <v>　食事その他</v>
      </c>
      <c r="C28" s="206">
        <f>DataSheet!D36-DataSheet!L36</f>
        <v>300</v>
      </c>
      <c r="D28" s="173">
        <f>DataSheet!E36-DataSheet!M36</f>
        <v>1</v>
      </c>
      <c r="E28" s="175">
        <f>DataSheet!F36</f>
        <v>1E-3</v>
      </c>
      <c r="F28" s="173">
        <f>DataSheet!G36-DataSheet!O36</f>
        <v>2200</v>
      </c>
      <c r="G28" s="121">
        <f>DataSheet!H36-DataSheet!P36</f>
        <v>0</v>
      </c>
      <c r="H28" s="174">
        <f>DataSheet!I36</f>
        <v>0</v>
      </c>
      <c r="I28" s="207">
        <f>DataSheet!J36</f>
        <v>3.7999999999999999E-2</v>
      </c>
      <c r="M28" s="81" t="str">
        <f>IF(DataSheet!C131="","",DataSheet!C131)</f>
        <v>レジャパス</v>
      </c>
      <c r="N28" s="80"/>
      <c r="O28" s="79"/>
      <c r="P28" s="188">
        <f>IF(DataSheet!$H$3=2,IF(DataSheet!D131="","",DataSheet!D131),DataSheet!D131)</f>
        <v>0</v>
      </c>
      <c r="Q28" s="188">
        <f>IF(DataSheet!$H$3=2,IF(DataSheet!E131="","",DataSheet!E131),DataSheet!E131)</f>
        <v>0</v>
      </c>
      <c r="R28" s="188">
        <f>IF(DataSheet!$H$3=2,IF(DataSheet!F131="","",DataSheet!F131),DataSheet!F131)</f>
        <v>0</v>
      </c>
      <c r="S28" s="188">
        <f>IF(DataSheet!$H$3=2,IF(DataSheet!G131="","",DataSheet!G131),DataSheet!G131)</f>
        <v>0</v>
      </c>
      <c r="T28" s="195">
        <f>IF(DataSheet!$H$3=2,"",DataSheet!H131/24)</f>
        <v>0</v>
      </c>
      <c r="U28" s="78">
        <f>IF(DataSheet!$H$3=2,IF(DataSheet!I131="","",DataSheet!I131),DataSheet!I131)</f>
        <v>0</v>
      </c>
      <c r="V28" s="77"/>
      <c r="W28" s="189">
        <f>IF(DataSheet!$H$3=2,IF(DataSheet!J131="","",DataSheet!J131),DataSheet!J131)</f>
        <v>9</v>
      </c>
      <c r="X28" s="189">
        <f>IF(DataSheet!$H$3=2,IF(DataSheet!K131="","",DataSheet!K131),DataSheet!K131)</f>
        <v>4</v>
      </c>
      <c r="Y28" s="189">
        <f>IF(DataSheet!$H$3=2,IF(DataSheet!L131="","",DataSheet!L131),DataSheet!L131)</f>
        <v>0</v>
      </c>
      <c r="Z28" s="189">
        <f>IF(DataSheet!$H$3=2,IF(DataSheet!M131="","",DataSheet!M131),DataSheet!M131)</f>
        <v>0</v>
      </c>
      <c r="AA28" s="198">
        <f>IF(DataSheet!$H$3=2,IF(DataSheet!N131="","",DataSheet!N131/24),DataSheet!N131/24)</f>
        <v>7.3717948717948706E-2</v>
      </c>
      <c r="AB28" s="78">
        <f>IF(DataSheet!$H$3=2,IF(DataSheet!O131="","",DataSheet!O131),DataSheet!O131)</f>
        <v>0</v>
      </c>
      <c r="AC28" s="77"/>
    </row>
    <row r="29" spans="1:29" s="117" customFormat="1" ht="13.7" customHeight="1" x14ac:dyDescent="0.15">
      <c r="A29" s="99"/>
      <c r="B29" s="200" t="str">
        <f>IF(DataSheet!C37="","",DataSheet!C37)</f>
        <v>小計</v>
      </c>
      <c r="C29" s="206">
        <f>DataSheet!D37-DataSheet!L37</f>
        <v>97492</v>
      </c>
      <c r="D29" s="173">
        <f>DataSheet!E37-DataSheet!M37</f>
        <v>243</v>
      </c>
      <c r="E29" s="175">
        <f>DataSheet!F37</f>
        <v>0.19700000000000001</v>
      </c>
      <c r="F29" s="173">
        <f>DataSheet!G37-DataSheet!O37</f>
        <v>1627684</v>
      </c>
      <c r="G29" s="121">
        <f>DataSheet!H37-DataSheet!P37</f>
        <v>218</v>
      </c>
      <c r="H29" s="174">
        <f>DataSheet!I37</f>
        <v>0.187</v>
      </c>
      <c r="I29" s="207">
        <f>DataSheet!J37</f>
        <v>1.0449999999999999</v>
      </c>
      <c r="M29" s="81" t="str">
        <f>IF(DataSheet!C132="","",DataSheet!C132)</f>
        <v>JTB電子チケット</v>
      </c>
      <c r="N29" s="80"/>
      <c r="O29" s="79"/>
      <c r="P29" s="188">
        <f>IF(DataSheet!$H$3=2,IF(DataSheet!D132="","",DataSheet!D132),DataSheet!D132)</f>
        <v>0</v>
      </c>
      <c r="Q29" s="188">
        <f>IF(DataSheet!$H$3=2,IF(DataSheet!E132="","",DataSheet!E132),DataSheet!E132)</f>
        <v>0</v>
      </c>
      <c r="R29" s="188">
        <f>IF(DataSheet!$H$3=2,IF(DataSheet!F132="","",DataSheet!F132),DataSheet!F132)</f>
        <v>0</v>
      </c>
      <c r="S29" s="188">
        <f>IF(DataSheet!$H$3=2,IF(DataSheet!G132="","",DataSheet!G132),DataSheet!G132)</f>
        <v>0</v>
      </c>
      <c r="T29" s="195">
        <f>IF(DataSheet!$H$3=2,"",DataSheet!H132/24)</f>
        <v>0</v>
      </c>
      <c r="U29" s="78">
        <f>IF(DataSheet!$H$3=2,IF(DataSheet!I132="","",DataSheet!I132),DataSheet!I132)</f>
        <v>0</v>
      </c>
      <c r="V29" s="77"/>
      <c r="W29" s="189">
        <f>IF(DataSheet!$H$3=2,IF(DataSheet!J132="","",DataSheet!J132),DataSheet!J132)</f>
        <v>0</v>
      </c>
      <c r="X29" s="189">
        <f>IF(DataSheet!$H$3=2,IF(DataSheet!K132="","",DataSheet!K132),DataSheet!K132)</f>
        <v>0</v>
      </c>
      <c r="Y29" s="189">
        <f>IF(DataSheet!$H$3=2,IF(DataSheet!L132="","",DataSheet!L132),DataSheet!L132)</f>
        <v>0</v>
      </c>
      <c r="Z29" s="189">
        <f>IF(DataSheet!$H$3=2,IF(DataSheet!M132="","",DataSheet!M132),DataSheet!M132)</f>
        <v>0</v>
      </c>
      <c r="AA29" s="198">
        <f>IF(DataSheet!$H$3=2,IF(DataSheet!N132="","",DataSheet!N132/24),DataSheet!N132/24)</f>
        <v>0</v>
      </c>
      <c r="AB29" s="78">
        <f>IF(DataSheet!$H$3=2,IF(DataSheet!O132="","",DataSheet!O132),DataSheet!O132)</f>
        <v>0</v>
      </c>
      <c r="AC29" s="77"/>
    </row>
    <row r="30" spans="1:29" s="117" customFormat="1" ht="13.7" customHeight="1" x14ac:dyDescent="0.15">
      <c r="A30" s="99"/>
      <c r="B30" s="200" t="str">
        <f>IF(DataSheet!C38="","",DataSheet!C38)</f>
        <v xml:space="preserve">  ソフトドリンク</v>
      </c>
      <c r="C30" s="206">
        <f>DataSheet!D38-DataSheet!L38</f>
        <v>1856</v>
      </c>
      <c r="D30" s="173">
        <f>DataSheet!E38-DataSheet!M38</f>
        <v>5</v>
      </c>
      <c r="E30" s="175">
        <f>DataSheet!F38</f>
        <v>4.0000000000000001E-3</v>
      </c>
      <c r="F30" s="173">
        <f>DataSheet!G38-DataSheet!O38</f>
        <v>33516</v>
      </c>
      <c r="G30" s="121">
        <f>DataSheet!H38-DataSheet!P38</f>
        <v>5</v>
      </c>
      <c r="H30" s="174">
        <f>DataSheet!I38</f>
        <v>4.0000000000000001E-3</v>
      </c>
      <c r="I30" s="207">
        <f>DataSheet!J38</f>
        <v>0.70199999999999996</v>
      </c>
      <c r="M30" s="81" t="str">
        <f>IF(DataSheet!C133="","",DataSheet!C133)</f>
        <v>JAF割引</v>
      </c>
      <c r="N30" s="80"/>
      <c r="O30" s="79"/>
      <c r="P30" s="188">
        <f>IF(DataSheet!$H$3=2,IF(DataSheet!D133="","",DataSheet!D133),DataSheet!D133)</f>
        <v>0</v>
      </c>
      <c r="Q30" s="188">
        <f>IF(DataSheet!$H$3=2,IF(DataSheet!E133="","",DataSheet!E133),DataSheet!E133)</f>
        <v>0</v>
      </c>
      <c r="R30" s="188">
        <f>IF(DataSheet!$H$3=2,IF(DataSheet!F133="","",DataSheet!F133),DataSheet!F133)</f>
        <v>0</v>
      </c>
      <c r="S30" s="188">
        <f>IF(DataSheet!$H$3=2,IF(DataSheet!G133="","",DataSheet!G133),DataSheet!G133)</f>
        <v>0</v>
      </c>
      <c r="T30" s="195">
        <f>IF(DataSheet!$H$3=2,"",DataSheet!H133/24)</f>
        <v>0</v>
      </c>
      <c r="U30" s="78">
        <f>IF(DataSheet!$H$3=2,IF(DataSheet!I133="","",DataSheet!I133),DataSheet!I133)</f>
        <v>0</v>
      </c>
      <c r="V30" s="77"/>
      <c r="W30" s="189">
        <f>IF(DataSheet!$H$3=2,IF(DataSheet!J133="","",DataSheet!J133),DataSheet!J133)</f>
        <v>0</v>
      </c>
      <c r="X30" s="189">
        <f>IF(DataSheet!$H$3=2,IF(DataSheet!K133="","",DataSheet!K133),DataSheet!K133)</f>
        <v>0</v>
      </c>
      <c r="Y30" s="189">
        <f>IF(DataSheet!$H$3=2,IF(DataSheet!L133="","",DataSheet!L133),DataSheet!L133)</f>
        <v>0</v>
      </c>
      <c r="Z30" s="189">
        <f>IF(DataSheet!$H$3=2,IF(DataSheet!M133="","",DataSheet!M133),DataSheet!M133)</f>
        <v>0</v>
      </c>
      <c r="AA30" s="198">
        <f>IF(DataSheet!$H$3=2,IF(DataSheet!N133="","",DataSheet!N133/24),DataSheet!N133/24)</f>
        <v>0</v>
      </c>
      <c r="AB30" s="78">
        <f>IF(DataSheet!$H$3=2,IF(DataSheet!O133="","",DataSheet!O133),DataSheet!O133)</f>
        <v>0</v>
      </c>
      <c r="AC30" s="77"/>
    </row>
    <row r="31" spans="1:29" s="117" customFormat="1" ht="13.7" customHeight="1" x14ac:dyDescent="0.15">
      <c r="A31" s="99"/>
      <c r="B31" s="200" t="str">
        <f>IF(DataSheet!C39="","",DataSheet!C39)</f>
        <v xml:space="preserve">  ビール</v>
      </c>
      <c r="C31" s="206">
        <f>DataSheet!D39-DataSheet!L39</f>
        <v>11960</v>
      </c>
      <c r="D31" s="173">
        <f>DataSheet!E39-DataSheet!M39</f>
        <v>30</v>
      </c>
      <c r="E31" s="175">
        <f>DataSheet!F39</f>
        <v>2.4E-2</v>
      </c>
      <c r="F31" s="173">
        <f>DataSheet!G39-DataSheet!O39</f>
        <v>97700</v>
      </c>
      <c r="G31" s="121">
        <f>DataSheet!H39-DataSheet!P39</f>
        <v>13</v>
      </c>
      <c r="H31" s="174">
        <f>DataSheet!I39</f>
        <v>1.0999999999999999E-2</v>
      </c>
      <c r="I31" s="207">
        <f>DataSheet!J39</f>
        <v>0.81</v>
      </c>
      <c r="M31" s="81" t="str">
        <f>IF(DataSheet!C134="","",DataSheet!C134)</f>
        <v>ポイント入館</v>
      </c>
      <c r="N31" s="80"/>
      <c r="O31" s="79"/>
      <c r="P31" s="188">
        <f>IF(DataSheet!$H$3=2,IF(DataSheet!D134="","",DataSheet!D134),DataSheet!D134)</f>
        <v>3</v>
      </c>
      <c r="Q31" s="188">
        <f>IF(DataSheet!$H$3=2,IF(DataSheet!E134="","",DataSheet!E134),DataSheet!E134)</f>
        <v>4</v>
      </c>
      <c r="R31" s="188">
        <f>IF(DataSheet!$H$3=2,IF(DataSheet!F134="","",DataSheet!F134),DataSheet!F134)</f>
        <v>0</v>
      </c>
      <c r="S31" s="188">
        <f>IF(DataSheet!$H$3=2,IF(DataSheet!G134="","",DataSheet!G134),DataSheet!G134)</f>
        <v>0</v>
      </c>
      <c r="T31" s="195">
        <f>IF(DataSheet!$H$3=2,"",DataSheet!H134/24)</f>
        <v>0</v>
      </c>
      <c r="U31" s="78">
        <f>IF(DataSheet!$H$3=2,IF(DataSheet!I134="","",DataSheet!I134),DataSheet!I134)</f>
        <v>0</v>
      </c>
      <c r="V31" s="77"/>
      <c r="W31" s="189">
        <f>IF(DataSheet!$H$3=2,IF(DataSheet!J134="","",DataSheet!J134),DataSheet!J134)</f>
        <v>83</v>
      </c>
      <c r="X31" s="189">
        <f>IF(DataSheet!$H$3=2,IF(DataSheet!K134="","",DataSheet!K134),DataSheet!K134)</f>
        <v>45</v>
      </c>
      <c r="Y31" s="189">
        <f>IF(DataSheet!$H$3=2,IF(DataSheet!L134="","",DataSheet!L134),DataSheet!L134)</f>
        <v>0</v>
      </c>
      <c r="Z31" s="189">
        <f>IF(DataSheet!$H$3=2,IF(DataSheet!M134="","",DataSheet!M134),DataSheet!M134)</f>
        <v>0</v>
      </c>
      <c r="AA31" s="198">
        <f>IF(DataSheet!$H$3=2,IF(DataSheet!N134="","",DataSheet!N134/24),DataSheet!N134/24)</f>
        <v>7.5413223140495797E-2</v>
      </c>
      <c r="AB31" s="78">
        <f>IF(DataSheet!$H$3=2,IF(DataSheet!O134="","",DataSheet!O134),DataSheet!O134)</f>
        <v>0</v>
      </c>
      <c r="AC31" s="77"/>
    </row>
    <row r="32" spans="1:29" s="117" customFormat="1" ht="13.7" customHeight="1" x14ac:dyDescent="0.15">
      <c r="A32" s="98"/>
      <c r="B32" s="200" t="str">
        <f>IF(DataSheet!C40="","",DataSheet!C40)</f>
        <v xml:space="preserve">  ウイスキー</v>
      </c>
      <c r="C32" s="206">
        <f>DataSheet!D40-DataSheet!L40</f>
        <v>2000</v>
      </c>
      <c r="D32" s="173">
        <f>DataSheet!E40-DataSheet!M40</f>
        <v>5</v>
      </c>
      <c r="E32" s="175">
        <f>DataSheet!F40</f>
        <v>4.0000000000000001E-3</v>
      </c>
      <c r="F32" s="173">
        <f>DataSheet!G40-DataSheet!O40</f>
        <v>28600</v>
      </c>
      <c r="G32" s="121">
        <f>DataSheet!H40-DataSheet!P40</f>
        <v>4</v>
      </c>
      <c r="H32" s="174">
        <f>DataSheet!I40</f>
        <v>3.0000000000000001E-3</v>
      </c>
      <c r="I32" s="207">
        <f>DataSheet!J40</f>
        <v>0.67900000000000005</v>
      </c>
      <c r="M32" s="81" t="str">
        <f>IF(DataSheet!C135="","",DataSheet!C135)</f>
        <v>その他</v>
      </c>
      <c r="N32" s="80"/>
      <c r="O32" s="79"/>
      <c r="P32" s="188">
        <f>IF(DataSheet!$H$3=2,IF(DataSheet!D135="","",DataSheet!D135),DataSheet!D135)</f>
        <v>0</v>
      </c>
      <c r="Q32" s="188">
        <f>IF(DataSheet!$H$3=2,IF(DataSheet!E135="","",DataSheet!E135),DataSheet!E135)</f>
        <v>0</v>
      </c>
      <c r="R32" s="188">
        <f>IF(DataSheet!$H$3=2,IF(DataSheet!F135="","",DataSheet!F135),DataSheet!F135)</f>
        <v>0</v>
      </c>
      <c r="S32" s="188">
        <f>IF(DataSheet!$H$3=2,IF(DataSheet!G135="","",DataSheet!G135),DataSheet!G135)</f>
        <v>0</v>
      </c>
      <c r="T32" s="195">
        <f>IF(DataSheet!$H$3=2,"",DataSheet!H135/24)</f>
        <v>0</v>
      </c>
      <c r="U32" s="78">
        <f>IF(DataSheet!$H$3=2,IF(DataSheet!I135="","",DataSheet!I135),DataSheet!I135)</f>
        <v>0</v>
      </c>
      <c r="V32" s="77"/>
      <c r="W32" s="189">
        <f>IF(DataSheet!$H$3=2,IF(DataSheet!J135="","",DataSheet!J135),DataSheet!J135)</f>
        <v>0</v>
      </c>
      <c r="X32" s="189">
        <f>IF(DataSheet!$H$3=2,IF(DataSheet!K135="","",DataSheet!K135),DataSheet!K135)</f>
        <v>0</v>
      </c>
      <c r="Y32" s="189">
        <f>IF(DataSheet!$H$3=2,IF(DataSheet!L135="","",DataSheet!L135),DataSheet!L135)</f>
        <v>0</v>
      </c>
      <c r="Z32" s="189">
        <f>IF(DataSheet!$H$3=2,IF(DataSheet!M135="","",DataSheet!M135),DataSheet!M135)</f>
        <v>0</v>
      </c>
      <c r="AA32" s="198">
        <f>IF(DataSheet!$H$3=2,IF(DataSheet!N135="","",DataSheet!N135/24),DataSheet!N135/24)</f>
        <v>0</v>
      </c>
      <c r="AB32" s="78">
        <f>IF(DataSheet!$H$3=2,IF(DataSheet!O135="","",DataSheet!O135),DataSheet!O135)</f>
        <v>0</v>
      </c>
      <c r="AC32" s="77"/>
    </row>
    <row r="33" spans="1:29" s="117" customFormat="1" ht="13.7" customHeight="1" x14ac:dyDescent="0.15">
      <c r="A33" s="99"/>
      <c r="B33" s="201" t="str">
        <f>IF(DataSheet!C41="","",DataSheet!C41)</f>
        <v xml:space="preserve">  日本酒・焼酎</v>
      </c>
      <c r="C33" s="206">
        <f>DataSheet!D41-DataSheet!L41</f>
        <v>0</v>
      </c>
      <c r="D33" s="173">
        <f>DataSheet!E41-DataSheet!M41</f>
        <v>0</v>
      </c>
      <c r="E33" s="175">
        <f>DataSheet!F41</f>
        <v>0</v>
      </c>
      <c r="F33" s="173">
        <f>DataSheet!G41-DataSheet!O41</f>
        <v>4000</v>
      </c>
      <c r="G33" s="121">
        <f>DataSheet!H41-DataSheet!P41</f>
        <v>1</v>
      </c>
      <c r="H33" s="174">
        <f>DataSheet!I41</f>
        <v>0</v>
      </c>
      <c r="I33" s="207">
        <f>DataSheet!J41</f>
        <v>0.38100000000000001</v>
      </c>
      <c r="M33" s="81" t="str">
        <f>IF(DataSheet!C136="","",DataSheet!C136)</f>
        <v>その他入館割引</v>
      </c>
      <c r="N33" s="80"/>
      <c r="O33" s="79"/>
      <c r="P33" s="188">
        <f>IF(DataSheet!$H$3=2,IF(DataSheet!D136="","",DataSheet!D136),DataSheet!D136)</f>
        <v>0</v>
      </c>
      <c r="Q33" s="188">
        <f>IF(DataSheet!$H$3=2,IF(DataSheet!E136="","",DataSheet!E136),DataSheet!E136)</f>
        <v>0</v>
      </c>
      <c r="R33" s="188">
        <f>IF(DataSheet!$H$3=2,IF(DataSheet!F136="","",DataSheet!F136),DataSheet!F136)</f>
        <v>0</v>
      </c>
      <c r="S33" s="188">
        <f>IF(DataSheet!$H$3=2,IF(DataSheet!G136="","",DataSheet!G136),DataSheet!G136)</f>
        <v>0</v>
      </c>
      <c r="T33" s="195">
        <f>IF(DataSheet!$H$3=2,"",DataSheet!H136/24)</f>
        <v>0</v>
      </c>
      <c r="U33" s="78">
        <f>IF(DataSheet!$H$3=2,IF(DataSheet!I136="","",DataSheet!I136),DataSheet!I136)</f>
        <v>0</v>
      </c>
      <c r="V33" s="77"/>
      <c r="W33" s="189">
        <f>IF(DataSheet!$H$3=2,IF(DataSheet!J136="","",DataSheet!J136),DataSheet!J136)</f>
        <v>0</v>
      </c>
      <c r="X33" s="189">
        <f>IF(DataSheet!$H$3=2,IF(DataSheet!K136="","",DataSheet!K136),DataSheet!K136)</f>
        <v>0</v>
      </c>
      <c r="Y33" s="189">
        <f>IF(DataSheet!$H$3=2,IF(DataSheet!L136="","",DataSheet!L136),DataSheet!L136)</f>
        <v>0</v>
      </c>
      <c r="Z33" s="189">
        <f>IF(DataSheet!$H$3=2,IF(DataSheet!M136="","",DataSheet!M136),DataSheet!M136)</f>
        <v>0</v>
      </c>
      <c r="AA33" s="198">
        <f>IF(DataSheet!$H$3=2,IF(DataSheet!N136="","",DataSheet!N136/24),DataSheet!N136/24)</f>
        <v>0</v>
      </c>
      <c r="AB33" s="78">
        <f>IF(DataSheet!$H$3=2,IF(DataSheet!O136="","",DataSheet!O136),DataSheet!O136)</f>
        <v>0</v>
      </c>
      <c r="AC33" s="77"/>
    </row>
    <row r="34" spans="1:29" s="117" customFormat="1" ht="13.7" customHeight="1" x14ac:dyDescent="0.15">
      <c r="A34" s="98"/>
      <c r="B34" s="201" t="str">
        <f>IF(DataSheet!C42="","",DataSheet!C42)</f>
        <v xml:space="preserve">  カクテル・サワー</v>
      </c>
      <c r="C34" s="206">
        <f>DataSheet!D42-DataSheet!L42</f>
        <v>450</v>
      </c>
      <c r="D34" s="173">
        <f>DataSheet!E42-DataSheet!M42</f>
        <v>1</v>
      </c>
      <c r="E34" s="175">
        <f>DataSheet!F42</f>
        <v>1E-3</v>
      </c>
      <c r="F34" s="173">
        <f>DataSheet!G42-DataSheet!O42</f>
        <v>14850</v>
      </c>
      <c r="G34" s="121">
        <f>DataSheet!H42-DataSheet!P42</f>
        <v>2</v>
      </c>
      <c r="H34" s="174">
        <f>DataSheet!I42</f>
        <v>2E-3</v>
      </c>
      <c r="I34" s="207">
        <f>DataSheet!J42</f>
        <v>0.56899999999999995</v>
      </c>
      <c r="M34" s="81" t="str">
        <f>IF(DataSheet!C137="","",DataSheet!C137)</f>
        <v/>
      </c>
      <c r="N34" s="80"/>
      <c r="O34" s="79"/>
      <c r="P34" s="188">
        <f>IF(DataSheet!$H$3=2,IF(DataSheet!D137="","",DataSheet!D137),DataSheet!D137)</f>
        <v>0</v>
      </c>
      <c r="Q34" s="188">
        <f>IF(DataSheet!$H$3=2,IF(DataSheet!E137="","",DataSheet!E137),DataSheet!E137)</f>
        <v>0</v>
      </c>
      <c r="R34" s="188">
        <f>IF(DataSheet!$H$3=2,IF(DataSheet!F137="","",DataSheet!F137),DataSheet!F137)</f>
        <v>0</v>
      </c>
      <c r="S34" s="188">
        <f>IF(DataSheet!$H$3=2,IF(DataSheet!G137="","",DataSheet!G137),DataSheet!G137)</f>
        <v>0</v>
      </c>
      <c r="T34" s="195">
        <f>IF(DataSheet!$H$3=2,"",DataSheet!H137/24)</f>
        <v>0</v>
      </c>
      <c r="U34" s="78">
        <f>IF(DataSheet!$H$3=2,IF(DataSheet!I137="","",DataSheet!I137),DataSheet!I137)</f>
        <v>0</v>
      </c>
      <c r="V34" s="77"/>
      <c r="W34" s="189">
        <f>IF(DataSheet!$H$3=2,IF(DataSheet!J137="","",DataSheet!J137),DataSheet!J137)</f>
        <v>0</v>
      </c>
      <c r="X34" s="189">
        <f>IF(DataSheet!$H$3=2,IF(DataSheet!K137="","",DataSheet!K137),DataSheet!K137)</f>
        <v>0</v>
      </c>
      <c r="Y34" s="189">
        <f>IF(DataSheet!$H$3=2,IF(DataSheet!L137="","",DataSheet!L137),DataSheet!L137)</f>
        <v>0</v>
      </c>
      <c r="Z34" s="189">
        <f>IF(DataSheet!$H$3=2,IF(DataSheet!M137="","",DataSheet!M137),DataSheet!M137)</f>
        <v>0</v>
      </c>
      <c r="AA34" s="198">
        <f>IF(DataSheet!$H$3=2,IF(DataSheet!N137="","",DataSheet!N137/24),DataSheet!N137/24)</f>
        <v>0</v>
      </c>
      <c r="AB34" s="78">
        <f>IF(DataSheet!$H$3=2,IF(DataSheet!O137="","",DataSheet!O137),DataSheet!O137)</f>
        <v>0</v>
      </c>
      <c r="AC34" s="77"/>
    </row>
    <row r="35" spans="1:29" s="117" customFormat="1" ht="13.7" customHeight="1" x14ac:dyDescent="0.15">
      <c r="A35" s="98"/>
      <c r="B35" s="201" t="str">
        <f>IF(DataSheet!C43="","",DataSheet!C43)</f>
        <v>　ノンアル</v>
      </c>
      <c r="C35" s="206">
        <f>DataSheet!D43-DataSheet!L43</f>
        <v>2400</v>
      </c>
      <c r="D35" s="173">
        <f>DataSheet!E43-DataSheet!M43</f>
        <v>6</v>
      </c>
      <c r="E35" s="175">
        <f>DataSheet!F43</f>
        <v>5.0000000000000001E-3</v>
      </c>
      <c r="F35" s="173">
        <f>DataSheet!G43-DataSheet!O43</f>
        <v>12400</v>
      </c>
      <c r="G35" s="121">
        <f>DataSheet!H43-DataSheet!P43</f>
        <v>2</v>
      </c>
      <c r="H35" s="174">
        <f>DataSheet!I43</f>
        <v>1E-3</v>
      </c>
      <c r="I35" s="207">
        <f>DataSheet!J43</f>
        <v>1.409</v>
      </c>
      <c r="M35" s="81" t="str">
        <f>IF(DataSheet!C138="","",DataSheet!C138)</f>
        <v/>
      </c>
      <c r="N35" s="80"/>
      <c r="O35" s="79"/>
      <c r="P35" s="188">
        <f>IF(DataSheet!$H$3=2,IF(DataSheet!D138="","",DataSheet!D138),DataSheet!D138)</f>
        <v>0</v>
      </c>
      <c r="Q35" s="188">
        <f>IF(DataSheet!$H$3=2,IF(DataSheet!E138="","",DataSheet!E138),DataSheet!E138)</f>
        <v>0</v>
      </c>
      <c r="R35" s="188">
        <f>IF(DataSheet!$H$3=2,IF(DataSheet!F138="","",DataSheet!F138),DataSheet!F138)</f>
        <v>0</v>
      </c>
      <c r="S35" s="188">
        <f>IF(DataSheet!$H$3=2,IF(DataSheet!G138="","",DataSheet!G138),DataSheet!G138)</f>
        <v>0</v>
      </c>
      <c r="T35" s="195">
        <f>IF(DataSheet!$H$3=2,"",DataSheet!H138/24)</f>
        <v>0</v>
      </c>
      <c r="U35" s="78">
        <f>IF(DataSheet!$H$3=2,IF(DataSheet!I138="","",DataSheet!I138),DataSheet!I138)</f>
        <v>0</v>
      </c>
      <c r="V35" s="77"/>
      <c r="W35" s="189">
        <f>IF(DataSheet!$H$3=2,IF(DataSheet!J138="","",DataSheet!J138),DataSheet!J138)</f>
        <v>0</v>
      </c>
      <c r="X35" s="189">
        <f>IF(DataSheet!$H$3=2,IF(DataSheet!K138="","",DataSheet!K138),DataSheet!K138)</f>
        <v>0</v>
      </c>
      <c r="Y35" s="189">
        <f>IF(DataSheet!$H$3=2,IF(DataSheet!L138="","",DataSheet!L138),DataSheet!L138)</f>
        <v>0</v>
      </c>
      <c r="Z35" s="189">
        <f>IF(DataSheet!$H$3=2,IF(DataSheet!M138="","",DataSheet!M138),DataSheet!M138)</f>
        <v>0</v>
      </c>
      <c r="AA35" s="198">
        <f>IF(DataSheet!$H$3=2,IF(DataSheet!N138="","",DataSheet!N138/24),DataSheet!N138/24)</f>
        <v>0</v>
      </c>
      <c r="AB35" s="78">
        <f>IF(DataSheet!$H$3=2,IF(DataSheet!O138="","",DataSheet!O138),DataSheet!O138)</f>
        <v>0</v>
      </c>
      <c r="AC35" s="77"/>
    </row>
    <row r="36" spans="1:29" s="117" customFormat="1" ht="13.7" customHeight="1" x14ac:dyDescent="0.15">
      <c r="A36" s="98"/>
      <c r="B36" s="201" t="str">
        <f>IF(DataSheet!C44="","",DataSheet!C44)</f>
        <v>　ワイン</v>
      </c>
      <c r="C36" s="206">
        <f>DataSheet!D44-DataSheet!L44</f>
        <v>0</v>
      </c>
      <c r="D36" s="173">
        <f>DataSheet!E44-DataSheet!M44</f>
        <v>0</v>
      </c>
      <c r="E36" s="175">
        <f>DataSheet!F44</f>
        <v>0</v>
      </c>
      <c r="F36" s="173">
        <f>DataSheet!G44-DataSheet!O44</f>
        <v>1350</v>
      </c>
      <c r="G36" s="121">
        <f>DataSheet!H44-DataSheet!P44</f>
        <v>0</v>
      </c>
      <c r="H36" s="174">
        <f>DataSheet!I44</f>
        <v>0</v>
      </c>
      <c r="I36" s="207">
        <f>DataSheet!J44</f>
        <v>1.5</v>
      </c>
      <c r="M36" s="81" t="str">
        <f>IF(DataSheet!C139="","",DataSheet!C139)</f>
        <v>その他(未手続き)</v>
      </c>
      <c r="N36" s="80"/>
      <c r="O36" s="79"/>
      <c r="P36" s="188">
        <f>IF(DataSheet!$H$3=2,IF(DataSheet!D139="","",DataSheet!D139),DataSheet!D139)</f>
        <v>0</v>
      </c>
      <c r="Q36" s="188">
        <f>IF(DataSheet!$H$3=2,IF(DataSheet!E139="","",DataSheet!E139),DataSheet!E139)</f>
        <v>0</v>
      </c>
      <c r="R36" s="188">
        <f>IF(DataSheet!$H$3=2,IF(DataSheet!F139="","",DataSheet!F139),DataSheet!F139)</f>
        <v>0</v>
      </c>
      <c r="S36" s="188">
        <f>IF(DataSheet!$H$3=2,IF(DataSheet!G139="","",DataSheet!G139),DataSheet!G139)</f>
        <v>0</v>
      </c>
      <c r="T36" s="195">
        <f>IF(DataSheet!$H$3=2,"",DataSheet!H139/24)</f>
        <v>0</v>
      </c>
      <c r="U36" s="78">
        <f>IF(DataSheet!$H$3=2,IF(DataSheet!I139="","",DataSheet!I139),DataSheet!I139)</f>
        <v>0</v>
      </c>
      <c r="V36" s="77"/>
      <c r="W36" s="189">
        <f>IF(DataSheet!$H$3=2,IF(DataSheet!J139="","",DataSheet!J139),DataSheet!J139)</f>
        <v>0</v>
      </c>
      <c r="X36" s="189">
        <f>IF(DataSheet!$H$3=2,IF(DataSheet!K139="","",DataSheet!K139),DataSheet!K139)</f>
        <v>0</v>
      </c>
      <c r="Y36" s="189">
        <f>IF(DataSheet!$H$3=2,IF(DataSheet!L139="","",DataSheet!L139),DataSheet!L139)</f>
        <v>0</v>
      </c>
      <c r="Z36" s="189">
        <f>IF(DataSheet!$H$3=2,IF(DataSheet!M139="","",DataSheet!M139),DataSheet!M139)</f>
        <v>0</v>
      </c>
      <c r="AA36" s="198">
        <f>IF(DataSheet!$H$3=2,IF(DataSheet!N139="","",DataSheet!N139/24),DataSheet!N139/24)</f>
        <v>6.8331212892281695E-2</v>
      </c>
      <c r="AB36" s="78">
        <f>IF(DataSheet!$H$3=2,IF(DataSheet!O139="","",DataSheet!O139),DataSheet!O139)</f>
        <v>0</v>
      </c>
      <c r="AC36" s="77"/>
    </row>
    <row r="37" spans="1:29" s="117" customFormat="1" ht="13.7" customHeight="1" x14ac:dyDescent="0.15">
      <c r="A37" s="98"/>
      <c r="B37" s="201" t="str">
        <f>IF(DataSheet!C45="","",DataSheet!C45)</f>
        <v>　その他</v>
      </c>
      <c r="C37" s="206">
        <f>DataSheet!D45-DataSheet!L45</f>
        <v>0</v>
      </c>
      <c r="D37" s="173">
        <f>DataSheet!E45-DataSheet!M45</f>
        <v>0</v>
      </c>
      <c r="E37" s="175">
        <f>DataSheet!F45</f>
        <v>0</v>
      </c>
      <c r="F37" s="173">
        <f>DataSheet!G45-DataSheet!O45</f>
        <v>-80</v>
      </c>
      <c r="G37" s="121">
        <f>DataSheet!H45-DataSheet!P45</f>
        <v>0</v>
      </c>
      <c r="H37" s="174">
        <f>DataSheet!I45</f>
        <v>0</v>
      </c>
      <c r="I37" s="207">
        <f>DataSheet!J45</f>
        <v>0</v>
      </c>
      <c r="M37" s="74" t="s">
        <v>260</v>
      </c>
      <c r="N37" s="73"/>
      <c r="O37" s="72"/>
      <c r="P37" s="182">
        <f>SUM(P16:P36)</f>
        <v>246</v>
      </c>
      <c r="Q37" s="182">
        <f>SUM(Q16:Q36)</f>
        <v>134</v>
      </c>
      <c r="R37" s="182">
        <f>SUM(R16:R36)</f>
        <v>22</v>
      </c>
      <c r="S37" s="182">
        <f>SUM(S16:S36)</f>
        <v>0</v>
      </c>
      <c r="T37" s="196">
        <f>DataSheet!H140/24</f>
        <v>0</v>
      </c>
      <c r="U37" s="71">
        <f>SUM(U16:U36)</f>
        <v>282760</v>
      </c>
      <c r="V37" s="71"/>
      <c r="W37" s="182">
        <f>SUM(W16:W36)</f>
        <v>4017</v>
      </c>
      <c r="X37" s="182">
        <f>SUM(X16:X36)</f>
        <v>2793</v>
      </c>
      <c r="Y37" s="182">
        <f>SUM(Y16:Y36)</f>
        <v>667</v>
      </c>
      <c r="Z37" s="182">
        <f>SUM(Z16:Z36)</f>
        <v>0</v>
      </c>
      <c r="AA37" s="196">
        <f>DataSheet!N140/24</f>
        <v>6.8331212892281695E-2</v>
      </c>
      <c r="AB37" s="71">
        <f>SUM(AB16:AB36)</f>
        <v>5389390</v>
      </c>
      <c r="AC37" s="71"/>
    </row>
    <row r="38" spans="1:29" s="117" customFormat="1" ht="13.7" customHeight="1" x14ac:dyDescent="0.15">
      <c r="A38" s="98"/>
      <c r="B38" s="201" t="str">
        <f>IF(DataSheet!C46="","",DataSheet!C46)</f>
        <v>小計</v>
      </c>
      <c r="C38" s="206">
        <f>DataSheet!D46-DataSheet!L46</f>
        <v>18666</v>
      </c>
      <c r="D38" s="173">
        <f>DataSheet!E46-DataSheet!M46</f>
        <v>46</v>
      </c>
      <c r="E38" s="175">
        <f>DataSheet!F46</f>
        <v>3.7999999999999999E-2</v>
      </c>
      <c r="F38" s="173">
        <f>DataSheet!G46-DataSheet!O46</f>
        <v>192336</v>
      </c>
      <c r="G38" s="121">
        <f>DataSheet!H46-DataSheet!P46</f>
        <v>26</v>
      </c>
      <c r="H38" s="174">
        <f>DataSheet!I46</f>
        <v>2.1999999999999999E-2</v>
      </c>
      <c r="I38" s="207">
        <f>DataSheet!J46</f>
        <v>0.749</v>
      </c>
      <c r="M38" s="70" t="str">
        <f>IF(DataSheet!C141="","",DataSheet!C141)</f>
        <v>入館料のみ(ドボン客)</v>
      </c>
      <c r="N38" s="69"/>
      <c r="O38" s="68"/>
      <c r="P38" s="190">
        <f>DataSheet!D141</f>
        <v>196</v>
      </c>
      <c r="Q38" s="190">
        <f>DataSheet!E141</f>
        <v>106</v>
      </c>
      <c r="R38" s="190">
        <f>DataSheet!F141</f>
        <v>17</v>
      </c>
      <c r="S38" s="190">
        <f>DataSheet!G141</f>
        <v>0</v>
      </c>
      <c r="T38" s="197">
        <f>DataSheet!H141/24</f>
        <v>0</v>
      </c>
      <c r="U38" s="67">
        <f>DataSheet!I141</f>
        <v>210490</v>
      </c>
      <c r="V38" s="67"/>
      <c r="W38" s="190">
        <f>DataSheet!J141</f>
        <v>3208</v>
      </c>
      <c r="X38" s="190">
        <f>DataSheet!K141</f>
        <v>2234</v>
      </c>
      <c r="Y38" s="190">
        <f>DataSheet!L141</f>
        <v>551</v>
      </c>
      <c r="Z38" s="190">
        <f>DataSheet!M141</f>
        <v>0</v>
      </c>
      <c r="AA38" s="197">
        <f>DataSheet!N141/24</f>
        <v>0</v>
      </c>
      <c r="AB38" s="67">
        <f>DataSheet!O141</f>
        <v>4112430</v>
      </c>
      <c r="AC38" s="67"/>
    </row>
    <row r="39" spans="1:29" s="117" customFormat="1" ht="13.7" customHeight="1" x14ac:dyDescent="0.15">
      <c r="A39" s="98"/>
      <c r="B39" s="200" t="str">
        <f>IF(DataSheet!C47="","",DataSheet!C47)</f>
        <v>　●デザート</v>
      </c>
      <c r="C39" s="206">
        <f>DataSheet!D47-DataSheet!L47</f>
        <v>2860</v>
      </c>
      <c r="D39" s="173">
        <f>DataSheet!E47-DataSheet!M47</f>
        <v>7</v>
      </c>
      <c r="E39" s="175">
        <f>DataSheet!F47</f>
        <v>6.0000000000000001E-3</v>
      </c>
      <c r="F39" s="173">
        <f>DataSheet!G47-DataSheet!O47</f>
        <v>23166</v>
      </c>
      <c r="G39" s="121">
        <f>DataSheet!H47-DataSheet!P47</f>
        <v>3</v>
      </c>
      <c r="H39" s="174">
        <f>DataSheet!I47</f>
        <v>3.0000000000000001E-3</v>
      </c>
      <c r="I39" s="207">
        <f>DataSheet!J47</f>
        <v>1.446</v>
      </c>
    </row>
    <row r="40" spans="1:29" s="117" customFormat="1" ht="13.7" customHeight="1" x14ac:dyDescent="0.15">
      <c r="A40" s="66"/>
      <c r="B40" s="201" t="str">
        <f>IF(DataSheet!C48="","",DataSheet!C48)</f>
        <v>　●ソフトドリンク</v>
      </c>
      <c r="C40" s="206">
        <f>DataSheet!D48-DataSheet!L48</f>
        <v>1924</v>
      </c>
      <c r="D40" s="173">
        <f>DataSheet!E48-DataSheet!M48</f>
        <v>5</v>
      </c>
      <c r="E40" s="175">
        <f>DataSheet!F48</f>
        <v>4.0000000000000001E-3</v>
      </c>
      <c r="F40" s="173">
        <f>DataSheet!G48-DataSheet!O48</f>
        <v>94322</v>
      </c>
      <c r="G40" s="121">
        <f>DataSheet!H48-DataSheet!P48</f>
        <v>13</v>
      </c>
      <c r="H40" s="174">
        <f>DataSheet!I48</f>
        <v>1.0999999999999999E-2</v>
      </c>
      <c r="I40" s="207">
        <f>DataSheet!J48</f>
        <v>1.198</v>
      </c>
      <c r="M40" s="64"/>
      <c r="N40" s="63"/>
      <c r="O40" s="63"/>
      <c r="P40" s="62"/>
      <c r="Q40" s="61" t="str">
        <f>IF(DataSheet!H3=2,"期間計","日   計")</f>
        <v>日   計</v>
      </c>
      <c r="R40" s="60"/>
      <c r="S40" s="61" t="str">
        <f>IF(DataSheet!H3=2,"期間平均","月   計")</f>
        <v>月   計</v>
      </c>
      <c r="T40" s="60"/>
      <c r="V40" s="64"/>
      <c r="W40" s="62"/>
      <c r="X40" s="61" t="str">
        <f>IF(DataSheet!H3=2,"期間計","日   計")</f>
        <v>日   計</v>
      </c>
      <c r="Y40" s="60"/>
      <c r="Z40" s="61" t="str">
        <f>IF(DataSheet!H3=2,"期間平均","月   計")</f>
        <v>月   計</v>
      </c>
      <c r="AA40" s="60"/>
    </row>
    <row r="41" spans="1:29" s="117" customFormat="1" ht="13.7" customHeight="1" x14ac:dyDescent="0.15">
      <c r="A41" s="65"/>
      <c r="B41" s="201" t="str">
        <f>IF(DataSheet!C49="","",DataSheet!C49)</f>
        <v>　●ビール</v>
      </c>
      <c r="C41" s="206">
        <f>DataSheet!D49-DataSheet!L49</f>
        <v>6380</v>
      </c>
      <c r="D41" s="173">
        <f>DataSheet!E49-DataSheet!M49</f>
        <v>16</v>
      </c>
      <c r="E41" s="175">
        <f>DataSheet!F49</f>
        <v>1.2999999999999999E-2</v>
      </c>
      <c r="F41" s="173">
        <f>DataSheet!G49-DataSheet!O49</f>
        <v>56270</v>
      </c>
      <c r="G41" s="121">
        <f>DataSheet!H49-DataSheet!P49</f>
        <v>8</v>
      </c>
      <c r="H41" s="174">
        <f>DataSheet!I49</f>
        <v>6.0000000000000001E-3</v>
      </c>
      <c r="I41" s="207">
        <f>DataSheet!J49</f>
        <v>0.84</v>
      </c>
      <c r="M41" s="59" t="s">
        <v>261</v>
      </c>
      <c r="N41" s="58"/>
      <c r="O41" s="58"/>
      <c r="P41" s="57"/>
      <c r="Q41" s="56">
        <f>DataSheet!E154</f>
        <v>273104</v>
      </c>
      <c r="R41" s="55"/>
      <c r="S41" s="56">
        <f>DataSheet!F154</f>
        <v>4833517</v>
      </c>
      <c r="T41" s="55"/>
      <c r="V41" s="54" t="s">
        <v>262</v>
      </c>
      <c r="W41" s="53"/>
      <c r="X41" s="52">
        <f>DataSheet!E173</f>
        <v>0</v>
      </c>
      <c r="Y41" s="51"/>
      <c r="Z41" s="52">
        <f>DataSheet!F173</f>
        <v>0</v>
      </c>
      <c r="AA41" s="51"/>
    </row>
    <row r="42" spans="1:29" s="117" customFormat="1" ht="13.7" customHeight="1" x14ac:dyDescent="0.15">
      <c r="A42" s="65"/>
      <c r="B42" s="201" t="str">
        <f>IF(DataSheet!C50="","",DataSheet!C50)</f>
        <v>　●ウイスキー</v>
      </c>
      <c r="C42" s="206">
        <f>DataSheet!D50-DataSheet!L50</f>
        <v>800</v>
      </c>
      <c r="D42" s="173">
        <f>DataSheet!E50-DataSheet!M50</f>
        <v>2</v>
      </c>
      <c r="E42" s="175">
        <f>DataSheet!F50</f>
        <v>2E-3</v>
      </c>
      <c r="F42" s="173">
        <f>DataSheet!G50-DataSheet!O50</f>
        <v>14450</v>
      </c>
      <c r="G42" s="121">
        <f>DataSheet!H50-DataSheet!P50</f>
        <v>2</v>
      </c>
      <c r="H42" s="174">
        <f>DataSheet!I50</f>
        <v>2E-3</v>
      </c>
      <c r="I42" s="207">
        <f>DataSheet!J50</f>
        <v>3.4</v>
      </c>
      <c r="M42" s="50" t="s">
        <v>263</v>
      </c>
      <c r="N42" s="49"/>
      <c r="O42" s="49"/>
      <c r="P42" s="48"/>
      <c r="Q42" s="56">
        <f>DataSheet!E155</f>
        <v>111239</v>
      </c>
      <c r="R42" s="55"/>
      <c r="S42" s="56">
        <f>DataSheet!F155</f>
        <v>1866926</v>
      </c>
      <c r="T42" s="55"/>
      <c r="V42" s="47" t="s">
        <v>264</v>
      </c>
      <c r="W42" s="46"/>
      <c r="X42" s="52">
        <f>DataSheet!E174</f>
        <v>0</v>
      </c>
      <c r="Y42" s="51"/>
      <c r="Z42" s="52">
        <f>DataSheet!F174</f>
        <v>0</v>
      </c>
      <c r="AA42" s="51"/>
    </row>
    <row r="43" spans="1:29" s="117" customFormat="1" ht="13.7" customHeight="1" x14ac:dyDescent="0.15">
      <c r="A43" s="65"/>
      <c r="B43" s="200" t="str">
        <f>IF(DataSheet!C51="","",DataSheet!C51)</f>
        <v>　●日本酒・焼酎</v>
      </c>
      <c r="C43" s="206">
        <f>DataSheet!D51-DataSheet!L51</f>
        <v>0</v>
      </c>
      <c r="D43" s="173">
        <f>DataSheet!E51-DataSheet!M51</f>
        <v>0</v>
      </c>
      <c r="E43" s="175">
        <f>DataSheet!F51</f>
        <v>0</v>
      </c>
      <c r="F43" s="173">
        <f>DataSheet!G51-DataSheet!O51</f>
        <v>1000</v>
      </c>
      <c r="G43" s="121">
        <f>DataSheet!H51-DataSheet!P51</f>
        <v>0</v>
      </c>
      <c r="H43" s="174">
        <f>DataSheet!I51</f>
        <v>0</v>
      </c>
      <c r="I43" s="207">
        <f>DataSheet!J51</f>
        <v>0.2</v>
      </c>
      <c r="M43" s="50" t="s">
        <v>265</v>
      </c>
      <c r="N43" s="49"/>
      <c r="O43" s="49"/>
      <c r="P43" s="48"/>
      <c r="Q43" s="56">
        <f>DataSheet!E156</f>
        <v>0</v>
      </c>
      <c r="R43" s="55"/>
      <c r="S43" s="56">
        <f>DataSheet!F156</f>
        <v>0</v>
      </c>
      <c r="T43" s="55"/>
      <c r="V43" s="54" t="s">
        <v>266</v>
      </c>
      <c r="W43" s="53"/>
      <c r="X43" s="52">
        <f>DataSheet!E175</f>
        <v>0</v>
      </c>
      <c r="Y43" s="51"/>
      <c r="Z43" s="52">
        <f>DataSheet!F175</f>
        <v>0</v>
      </c>
      <c r="AA43" s="51"/>
    </row>
    <row r="44" spans="1:29" s="117" customFormat="1" ht="13.7" customHeight="1" x14ac:dyDescent="0.15">
      <c r="A44" s="45"/>
      <c r="B44" s="200" t="str">
        <f>IF(DataSheet!C52="","",DataSheet!C52)</f>
        <v>　●サワー</v>
      </c>
      <c r="C44" s="206">
        <f>DataSheet!D52-DataSheet!L52</f>
        <v>900</v>
      </c>
      <c r="D44" s="173">
        <f>DataSheet!E52-DataSheet!M52</f>
        <v>2</v>
      </c>
      <c r="E44" s="175">
        <f>DataSheet!F52</f>
        <v>2E-3</v>
      </c>
      <c r="F44" s="173">
        <f>DataSheet!G52-DataSheet!O52</f>
        <v>4500</v>
      </c>
      <c r="G44" s="121">
        <f>DataSheet!H52-DataSheet!P52</f>
        <v>1</v>
      </c>
      <c r="H44" s="174">
        <f>DataSheet!I52</f>
        <v>1E-3</v>
      </c>
      <c r="I44" s="207">
        <f>DataSheet!J52</f>
        <v>0.58799999999999997</v>
      </c>
      <c r="M44" s="50" t="s">
        <v>267</v>
      </c>
      <c r="N44" s="49"/>
      <c r="O44" s="49"/>
      <c r="P44" s="48"/>
      <c r="Q44" s="56">
        <f>DataSheet!E157</f>
        <v>0</v>
      </c>
      <c r="R44" s="55"/>
      <c r="S44" s="56">
        <f>DataSheet!F157</f>
        <v>3806</v>
      </c>
      <c r="T44" s="55"/>
      <c r="V44" s="47" t="s">
        <v>268</v>
      </c>
      <c r="W44" s="46"/>
      <c r="X44" s="52">
        <f>DataSheet!E176</f>
        <v>0</v>
      </c>
      <c r="Y44" s="51"/>
      <c r="Z44" s="52">
        <f>DataSheet!F176</f>
        <v>0</v>
      </c>
      <c r="AA44" s="51"/>
    </row>
    <row r="45" spans="1:29" s="117" customFormat="1" ht="13.7" customHeight="1" x14ac:dyDescent="0.15">
      <c r="A45" s="65"/>
      <c r="B45" s="200" t="str">
        <f>IF(DataSheet!C53="","",DataSheet!C53)</f>
        <v>　●ノンアル</v>
      </c>
      <c r="C45" s="206">
        <f>DataSheet!D53-DataSheet!L53</f>
        <v>0</v>
      </c>
      <c r="D45" s="173">
        <f>DataSheet!E53-DataSheet!M53</f>
        <v>0</v>
      </c>
      <c r="E45" s="175">
        <f>DataSheet!F53</f>
        <v>0</v>
      </c>
      <c r="F45" s="173">
        <f>DataSheet!G53-DataSheet!O53</f>
        <v>4400</v>
      </c>
      <c r="G45" s="121">
        <f>DataSheet!H53-DataSheet!P53</f>
        <v>1</v>
      </c>
      <c r="H45" s="174">
        <f>DataSheet!I53</f>
        <v>1E-3</v>
      </c>
      <c r="I45" s="207">
        <f>DataSheet!J53</f>
        <v>1.571</v>
      </c>
      <c r="M45" s="50" t="str">
        <f>IF(DataSheet!D158="","",DataSheet!D158)</f>
        <v>Paypay</v>
      </c>
      <c r="N45" s="49"/>
      <c r="O45" s="49"/>
      <c r="P45" s="48"/>
      <c r="Q45" s="56">
        <f>DataSheet!E158</f>
        <v>109377</v>
      </c>
      <c r="R45" s="55"/>
      <c r="S45" s="56">
        <f>DataSheet!F158</f>
        <v>1984545</v>
      </c>
      <c r="T45" s="55"/>
      <c r="V45" s="44" t="s">
        <v>269</v>
      </c>
      <c r="W45" s="43"/>
      <c r="X45" s="52">
        <f>DataSheet!E177</f>
        <v>0</v>
      </c>
      <c r="Y45" s="51"/>
      <c r="Z45" s="52">
        <f>DataSheet!F177</f>
        <v>0</v>
      </c>
      <c r="AA45" s="51"/>
    </row>
    <row r="46" spans="1:29" s="117" customFormat="1" ht="13.7" customHeight="1" x14ac:dyDescent="0.15">
      <c r="A46" s="65"/>
      <c r="B46" s="200" t="str">
        <f>IF(DataSheet!C54="","",DataSheet!C54)</f>
        <v>　●ワイン</v>
      </c>
      <c r="C46" s="206">
        <f>DataSheet!D54-DataSheet!L54</f>
        <v>0</v>
      </c>
      <c r="D46" s="173">
        <f>DataSheet!E54-DataSheet!M54</f>
        <v>0</v>
      </c>
      <c r="E46" s="175">
        <f>DataSheet!F54</f>
        <v>0</v>
      </c>
      <c r="F46" s="173">
        <f>DataSheet!G54-DataSheet!O54</f>
        <v>0</v>
      </c>
      <c r="G46" s="121">
        <f>DataSheet!H54-DataSheet!P54</f>
        <v>0</v>
      </c>
      <c r="H46" s="174">
        <f>DataSheet!I54</f>
        <v>0</v>
      </c>
      <c r="I46" s="207">
        <f>DataSheet!J54</f>
        <v>0</v>
      </c>
      <c r="M46" s="50" t="str">
        <f>IF(DataSheet!D159="","",DataSheet!D159)</f>
        <v>TLCPAY</v>
      </c>
      <c r="N46" s="49"/>
      <c r="O46" s="49"/>
      <c r="P46" s="48"/>
      <c r="Q46" s="56">
        <f>DataSheet!E159</f>
        <v>0</v>
      </c>
      <c r="R46" s="55"/>
      <c r="S46" s="56">
        <f>DataSheet!F159</f>
        <v>0</v>
      </c>
      <c r="T46" s="55"/>
      <c r="V46" s="54" t="s">
        <v>270</v>
      </c>
      <c r="W46" s="42"/>
      <c r="X46" s="52">
        <f>DataSheet!E178</f>
        <v>0</v>
      </c>
      <c r="Y46" s="51"/>
      <c r="Z46" s="52">
        <f>DataSheet!F178</f>
        <v>0</v>
      </c>
      <c r="AA46" s="51"/>
    </row>
    <row r="47" spans="1:29" s="117" customFormat="1" ht="13.7" customHeight="1" x14ac:dyDescent="0.15">
      <c r="A47" s="199"/>
      <c r="B47" s="200" t="str">
        <f>IF(DataSheet!C55="","",DataSheet!C55)</f>
        <v>　●軽食</v>
      </c>
      <c r="C47" s="206">
        <f>DataSheet!D55-DataSheet!L55</f>
        <v>5808</v>
      </c>
      <c r="D47" s="173">
        <f>DataSheet!E55-DataSheet!M55</f>
        <v>15</v>
      </c>
      <c r="E47" s="175">
        <f>DataSheet!F55</f>
        <v>1.2E-2</v>
      </c>
      <c r="F47" s="173">
        <f>DataSheet!G55-DataSheet!O55</f>
        <v>122826</v>
      </c>
      <c r="G47" s="121">
        <f>DataSheet!H55-DataSheet!P55</f>
        <v>16</v>
      </c>
      <c r="H47" s="174">
        <f>DataSheet!I55</f>
        <v>1.4E-2</v>
      </c>
      <c r="I47" s="207">
        <f>DataSheet!J55</f>
        <v>1.0429999999999999</v>
      </c>
      <c r="M47" s="50" t="str">
        <f>IF(DataSheet!D160="","",DataSheet!D160)</f>
        <v>食べトク</v>
      </c>
      <c r="N47" s="49"/>
      <c r="O47" s="49"/>
      <c r="P47" s="48"/>
      <c r="Q47" s="56">
        <f>DataSheet!E160</f>
        <v>0</v>
      </c>
      <c r="R47" s="55"/>
      <c r="S47" s="56">
        <f>DataSheet!F160</f>
        <v>0</v>
      </c>
      <c r="T47" s="55"/>
      <c r="V47" s="47" t="s">
        <v>271</v>
      </c>
      <c r="W47" s="46"/>
      <c r="X47" s="52">
        <f>DataSheet!E179</f>
        <v>0</v>
      </c>
      <c r="Y47" s="51"/>
      <c r="Z47" s="52">
        <f>DataSheet!F179</f>
        <v>0</v>
      </c>
      <c r="AA47" s="51"/>
    </row>
    <row r="48" spans="1:29" s="117" customFormat="1" ht="13.7" customHeight="1" x14ac:dyDescent="0.15">
      <c r="A48" s="45"/>
      <c r="B48" s="200" t="str">
        <f>IF(DataSheet!C56="","",DataSheet!C56)</f>
        <v>小計</v>
      </c>
      <c r="C48" s="206">
        <f>DataSheet!D56-DataSheet!L56</f>
        <v>18672</v>
      </c>
      <c r="D48" s="173">
        <f>DataSheet!E56-DataSheet!M56</f>
        <v>47</v>
      </c>
      <c r="E48" s="175">
        <f>DataSheet!F56</f>
        <v>3.7999999999999999E-2</v>
      </c>
      <c r="F48" s="173">
        <f>DataSheet!G56-DataSheet!O56</f>
        <v>320934</v>
      </c>
      <c r="G48" s="121">
        <f>DataSheet!H56-DataSheet!P56</f>
        <v>43</v>
      </c>
      <c r="H48" s="174">
        <f>DataSheet!I56</f>
        <v>3.6999999999999998E-2</v>
      </c>
      <c r="I48" s="207">
        <f>DataSheet!J56</f>
        <v>1.071</v>
      </c>
      <c r="M48" s="50" t="s">
        <v>272</v>
      </c>
      <c r="N48" s="49"/>
      <c r="O48" s="49"/>
      <c r="P48" s="48"/>
      <c r="Q48" s="56">
        <f>DataSheet!E161</f>
        <v>0</v>
      </c>
      <c r="R48" s="55"/>
      <c r="S48" s="56">
        <f>DataSheet!F161</f>
        <v>0</v>
      </c>
      <c r="T48" s="55"/>
      <c r="V48" s="44" t="s">
        <v>273</v>
      </c>
      <c r="W48" s="43"/>
      <c r="X48" s="52">
        <f>DataSheet!E180</f>
        <v>0</v>
      </c>
      <c r="Y48" s="51"/>
      <c r="Z48" s="52">
        <f>DataSheet!F180</f>
        <v>0</v>
      </c>
      <c r="AA48" s="51"/>
    </row>
    <row r="49" spans="1:27" s="117" customFormat="1" ht="13.7" customHeight="1" x14ac:dyDescent="0.15">
      <c r="A49" s="65"/>
      <c r="B49" s="200" t="str">
        <f>IF(DataSheet!C57="","",DataSheet!C57)</f>
        <v>中計</v>
      </c>
      <c r="C49" s="206">
        <f>DataSheet!D57-DataSheet!L57</f>
        <v>134830</v>
      </c>
      <c r="D49" s="173">
        <f>DataSheet!E57-DataSheet!M57</f>
        <v>335</v>
      </c>
      <c r="E49" s="175">
        <f>DataSheet!F57</f>
        <v>0.27300000000000002</v>
      </c>
      <c r="F49" s="173">
        <f>DataSheet!G57-DataSheet!O57</f>
        <v>2140954</v>
      </c>
      <c r="G49" s="121">
        <f>DataSheet!H57-DataSheet!P57</f>
        <v>286</v>
      </c>
      <c r="H49" s="174">
        <f>DataSheet!I57</f>
        <v>0.246</v>
      </c>
      <c r="I49" s="207">
        <f>DataSheet!J57</f>
        <v>1.012</v>
      </c>
      <c r="M49" s="50" t="s">
        <v>274</v>
      </c>
      <c r="N49" s="49"/>
      <c r="O49" s="49"/>
      <c r="P49" s="48"/>
      <c r="Q49" s="83">
        <f>DataSheet!E162</f>
        <v>0</v>
      </c>
      <c r="R49" s="41"/>
      <c r="S49" s="83">
        <f>DataSheet!F162</f>
        <v>7000</v>
      </c>
      <c r="T49" s="41"/>
      <c r="V49" s="54" t="s">
        <v>275</v>
      </c>
      <c r="W49" s="42"/>
      <c r="X49" s="52">
        <f>DataSheet!E181</f>
        <v>0</v>
      </c>
      <c r="Y49" s="51"/>
      <c r="Z49" s="52">
        <f>DataSheet!F181</f>
        <v>0</v>
      </c>
      <c r="AA49" s="51"/>
    </row>
    <row r="50" spans="1:27" s="117" customFormat="1" ht="13.7" customHeight="1" x14ac:dyDescent="0.15">
      <c r="A50" s="65"/>
      <c r="B50" s="200" t="str">
        <f>IF(DataSheet!C58="","",DataSheet!C58)</f>
        <v/>
      </c>
      <c r="C50" s="206">
        <f>DataSheet!D58-DataSheet!L58</f>
        <v>0</v>
      </c>
      <c r="D50" s="173">
        <f>DataSheet!E58-DataSheet!M58</f>
        <v>0</v>
      </c>
      <c r="E50" s="175">
        <f>DataSheet!F58</f>
        <v>0</v>
      </c>
      <c r="F50" s="173">
        <f>DataSheet!G58-DataSheet!O58</f>
        <v>0</v>
      </c>
      <c r="G50" s="121">
        <f>DataSheet!H58-DataSheet!P58</f>
        <v>0</v>
      </c>
      <c r="H50" s="174">
        <f>DataSheet!I58</f>
        <v>0</v>
      </c>
      <c r="I50" s="207">
        <f>DataSheet!J58</f>
        <v>0</v>
      </c>
      <c r="M50" s="40" t="s">
        <v>276</v>
      </c>
      <c r="N50" s="39"/>
      <c r="O50" s="39"/>
      <c r="P50" s="38"/>
      <c r="Q50" s="56">
        <f>DataSheet!G162</f>
        <v>0</v>
      </c>
      <c r="R50" s="37"/>
      <c r="S50" s="56">
        <f>DataSheet!H162</f>
        <v>0</v>
      </c>
      <c r="T50" s="37"/>
      <c r="V50" s="47" t="s">
        <v>277</v>
      </c>
      <c r="W50" s="46"/>
      <c r="X50" s="52">
        <f>DataSheet!E182</f>
        <v>0</v>
      </c>
      <c r="Y50" s="51"/>
      <c r="Z50" s="52">
        <f>DataSheet!F182</f>
        <v>0</v>
      </c>
      <c r="AA50" s="51"/>
    </row>
    <row r="51" spans="1:27" s="117" customFormat="1" ht="13.7" customHeight="1" x14ac:dyDescent="0.15">
      <c r="A51" s="45"/>
      <c r="B51" s="202" t="str">
        <f>IF(DataSheet!C59="","",DataSheet!C59)</f>
        <v>　黒酢手数料</v>
      </c>
      <c r="C51" s="206">
        <f>DataSheet!D59-DataSheet!L59</f>
        <v>0</v>
      </c>
      <c r="D51" s="173">
        <f>DataSheet!E59-DataSheet!M59</f>
        <v>0</v>
      </c>
      <c r="E51" s="175">
        <f>DataSheet!F59</f>
        <v>0</v>
      </c>
      <c r="F51" s="173">
        <f>DataSheet!G59-DataSheet!O59</f>
        <v>23200</v>
      </c>
      <c r="G51" s="121">
        <f>DataSheet!H59-DataSheet!P59</f>
        <v>3</v>
      </c>
      <c r="H51" s="174">
        <f>DataSheet!I59</f>
        <v>3.0000000000000001E-3</v>
      </c>
      <c r="I51" s="207">
        <f>DataSheet!J59</f>
        <v>1.04</v>
      </c>
      <c r="M51" s="132"/>
      <c r="N51" s="36" t="s">
        <v>278</v>
      </c>
      <c r="O51" s="35"/>
      <c r="P51" s="34"/>
      <c r="Q51" s="56">
        <f>Q41+Q42+Q43+Q44+Q45+Q46+Q47+Q48+Q49</f>
        <v>493720</v>
      </c>
      <c r="R51" s="37"/>
      <c r="S51" s="83">
        <f>S41+S42+S43+S44+S45+S46+S47+S48+S49</f>
        <v>8695794</v>
      </c>
      <c r="T51" s="82"/>
      <c r="V51" s="44" t="s">
        <v>279</v>
      </c>
      <c r="W51" s="43"/>
      <c r="X51" s="52">
        <f>DataSheet!E183</f>
        <v>0</v>
      </c>
      <c r="Y51" s="51"/>
      <c r="Z51" s="52">
        <f>DataSheet!F183</f>
        <v>0</v>
      </c>
      <c r="AA51" s="51"/>
    </row>
    <row r="52" spans="1:27" s="117" customFormat="1" ht="13.7" customHeight="1" x14ac:dyDescent="0.15">
      <c r="A52" s="65"/>
      <c r="B52" s="202" t="str">
        <f>IF(DataSheet!C60="","",DataSheet!C60)</f>
        <v>　アルビ手数料</v>
      </c>
      <c r="C52" s="206">
        <f>DataSheet!D60-DataSheet!L60</f>
        <v>0</v>
      </c>
      <c r="D52" s="173">
        <f>DataSheet!E60-DataSheet!M60</f>
        <v>0</v>
      </c>
      <c r="E52" s="175">
        <f>DataSheet!F60</f>
        <v>0</v>
      </c>
      <c r="F52" s="173">
        <f>DataSheet!G60-DataSheet!O60</f>
        <v>0</v>
      </c>
      <c r="G52" s="121">
        <f>DataSheet!H60-DataSheet!P60</f>
        <v>0</v>
      </c>
      <c r="H52" s="174">
        <f>DataSheet!I60</f>
        <v>0</v>
      </c>
      <c r="I52" s="207">
        <f>DataSheet!J60</f>
        <v>0</v>
      </c>
      <c r="M52" s="131"/>
      <c r="N52" s="36" t="s">
        <v>280</v>
      </c>
      <c r="O52" s="35"/>
      <c r="P52" s="34"/>
      <c r="Q52" s="33">
        <f>DataSheet!E164</f>
        <v>0</v>
      </c>
      <c r="R52" s="32"/>
      <c r="S52" s="33">
        <f>IF(DataSheet!H3=2,0,DataSheet!F164)</f>
        <v>0</v>
      </c>
      <c r="T52" s="31"/>
      <c r="V52" s="54" t="s">
        <v>281</v>
      </c>
      <c r="W52" s="42"/>
      <c r="X52" s="52">
        <f>DataSheet!E184</f>
        <v>0</v>
      </c>
      <c r="Y52" s="51"/>
      <c r="Z52" s="52">
        <f>DataSheet!F184</f>
        <v>0</v>
      </c>
      <c r="AA52" s="51"/>
    </row>
    <row r="53" spans="1:27" s="117" customFormat="1" ht="13.7" customHeight="1" x14ac:dyDescent="0.15">
      <c r="A53" s="65"/>
      <c r="B53" s="202" t="str">
        <f>IF(DataSheet!C61="","",DataSheet!C61)</f>
        <v>小計</v>
      </c>
      <c r="C53" s="206">
        <f>DataSheet!D61-DataSheet!L61</f>
        <v>0</v>
      </c>
      <c r="D53" s="173">
        <f>DataSheet!E61-DataSheet!M61</f>
        <v>0</v>
      </c>
      <c r="E53" s="175">
        <f>DataSheet!F61</f>
        <v>0</v>
      </c>
      <c r="F53" s="173">
        <f>DataSheet!G61-DataSheet!O61</f>
        <v>23200</v>
      </c>
      <c r="G53" s="121">
        <f>DataSheet!H61-DataSheet!P61</f>
        <v>3</v>
      </c>
      <c r="H53" s="174">
        <f>DataSheet!I61</f>
        <v>3.0000000000000001E-3</v>
      </c>
      <c r="I53" s="207">
        <f>DataSheet!J61</f>
        <v>0.52400000000000002</v>
      </c>
      <c r="M53" s="132"/>
      <c r="N53" s="54" t="s">
        <v>282</v>
      </c>
      <c r="O53" s="30"/>
      <c r="P53" s="42"/>
      <c r="Q53" s="29">
        <f>DataSheet!E165</f>
        <v>0</v>
      </c>
      <c r="R53" s="28"/>
      <c r="S53" s="27">
        <f>IF(DataSheet!H3=2,0,DataSheet!F165)</f>
        <v>0</v>
      </c>
      <c r="T53" s="27"/>
      <c r="V53" s="47" t="s">
        <v>283</v>
      </c>
      <c r="W53" s="46"/>
      <c r="X53" s="52">
        <f>DataSheet!E185</f>
        <v>0</v>
      </c>
      <c r="Y53" s="51"/>
      <c r="Z53" s="52">
        <f>DataSheet!F185</f>
        <v>0</v>
      </c>
      <c r="AA53" s="51"/>
    </row>
    <row r="54" spans="1:27" s="117" customFormat="1" ht="13.5" customHeight="1" x14ac:dyDescent="0.15">
      <c r="A54" s="203"/>
      <c r="B54" s="205" t="str">
        <f>IF(DataSheet!C62="","",DataSheet!C62)</f>
        <v/>
      </c>
      <c r="C54" s="209">
        <f>DataSheet!D62-DataSheet!L62</f>
        <v>0</v>
      </c>
      <c r="D54" s="176">
        <f>DataSheet!E62-DataSheet!M62</f>
        <v>0</v>
      </c>
      <c r="E54" s="211">
        <f>DataSheet!F62</f>
        <v>0</v>
      </c>
      <c r="F54" s="176">
        <f>DataSheet!G62-DataSheet!O62</f>
        <v>0</v>
      </c>
      <c r="G54" s="212">
        <f>DataSheet!H62-DataSheet!P62</f>
        <v>0</v>
      </c>
      <c r="H54" s="177">
        <f>DataSheet!I62</f>
        <v>0</v>
      </c>
      <c r="I54" s="214">
        <f>DataSheet!J62</f>
        <v>0</v>
      </c>
      <c r="M54" s="194"/>
      <c r="N54" s="59" t="str">
        <f>IF(DataSheet!J166="","",DataSheet!J166)</f>
        <v>10%対象</v>
      </c>
      <c r="O54" s="58"/>
      <c r="P54" s="57"/>
      <c r="Q54" s="33">
        <f>DataSheet!J167</f>
        <v>491080</v>
      </c>
      <c r="R54" s="31"/>
      <c r="S54" s="33">
        <f>DataSheet!J168</f>
        <v>8654064</v>
      </c>
      <c r="T54" s="31"/>
      <c r="V54" s="26" t="s">
        <v>284</v>
      </c>
      <c r="W54" s="25"/>
      <c r="X54" s="52" t="str">
        <f>DataSheet!E186</f>
        <v>-</v>
      </c>
      <c r="Y54" s="51"/>
      <c r="Z54" s="52">
        <f>DataSheet!F186</f>
        <v>0</v>
      </c>
      <c r="AA54" s="51"/>
    </row>
    <row r="55" spans="1:27" s="117" customFormat="1" ht="13.7" customHeight="1" x14ac:dyDescent="0.15">
      <c r="A55" s="133"/>
      <c r="B55" s="134" t="s">
        <v>285</v>
      </c>
      <c r="C55" s="176">
        <f>DataSheet!D112-DataSheet!L112</f>
        <v>0</v>
      </c>
      <c r="D55" s="176">
        <f>DataSheet!E112-DataSheet!M112</f>
        <v>0</v>
      </c>
      <c r="E55" s="177">
        <f>DataSheet!F112</f>
        <v>0</v>
      </c>
      <c r="F55" s="176">
        <f>DataSheet!G112-DataSheet!O112</f>
        <v>0</v>
      </c>
      <c r="G55" s="176">
        <f>DataSheet!H112-DataSheet!P112</f>
        <v>0</v>
      </c>
      <c r="H55" s="177">
        <f>DataSheet!I112</f>
        <v>0</v>
      </c>
      <c r="I55" s="177">
        <f>DataSheet!J112</f>
        <v>0</v>
      </c>
      <c r="M55" s="194"/>
      <c r="N55" s="50" t="str">
        <f>IF(DataSheet!K166="","",DataSheet!K166)</f>
        <v>10%内消費税④</v>
      </c>
      <c r="O55" s="49"/>
      <c r="P55" s="48"/>
      <c r="Q55" s="24">
        <f>DataSheet!K167</f>
        <v>44561</v>
      </c>
      <c r="R55" s="23"/>
      <c r="S55" s="24">
        <f>DataSheet!K168</f>
        <v>785297</v>
      </c>
      <c r="T55" s="23"/>
      <c r="W55" s="22"/>
      <c r="X55" s="22"/>
      <c r="Y55" s="22"/>
      <c r="Z55" s="22"/>
      <c r="AA55" s="22"/>
    </row>
    <row r="56" spans="1:27" s="117" customFormat="1" ht="13.5" customHeight="1" x14ac:dyDescent="0.15">
      <c r="A56" s="21" t="s">
        <v>286</v>
      </c>
      <c r="B56" s="20"/>
      <c r="C56" s="178">
        <f>DataSheet!D113-DataSheet!L113</f>
        <v>493720</v>
      </c>
      <c r="D56" s="178">
        <f>DataSheet!E113-DataSheet!M113</f>
        <v>1228</v>
      </c>
      <c r="E56" s="179">
        <f>DataSheet!F113</f>
        <v>1</v>
      </c>
      <c r="F56" s="178">
        <f>DataSheet!G113-DataSheet!O113</f>
        <v>8695794</v>
      </c>
      <c r="G56" s="178">
        <f>DataSheet!H113-DataSheet!P113</f>
        <v>1163</v>
      </c>
      <c r="H56" s="180">
        <f>DataSheet!I113</f>
        <v>1</v>
      </c>
      <c r="I56" s="181">
        <f>DataSheet!J113</f>
        <v>1.1200000000000001</v>
      </c>
      <c r="M56" s="194"/>
      <c r="N56" s="59" t="str">
        <f>IF(DataSheet!L166="","",DataSheet!L166)</f>
        <v>8%対象</v>
      </c>
      <c r="O56" s="58"/>
      <c r="P56" s="57"/>
      <c r="Q56" s="33">
        <f>DataSheet!L167</f>
        <v>2640</v>
      </c>
      <c r="R56" s="31"/>
      <c r="S56" s="33">
        <f>DataSheet!L168</f>
        <v>41730</v>
      </c>
      <c r="T56" s="31"/>
      <c r="V56" s="19"/>
      <c r="W56" s="18"/>
      <c r="X56" s="61" t="str">
        <f>IF(DataSheet!H3=2,"期間計","日   計")</f>
        <v>日   計</v>
      </c>
      <c r="Y56" s="60"/>
      <c r="Z56" s="61" t="str">
        <f>IF(DataSheet!H3=2,"期間平均","月   計")</f>
        <v>月   計</v>
      </c>
      <c r="AA56" s="60"/>
    </row>
    <row r="57" spans="1:27" customFormat="1" ht="15" customHeight="1" x14ac:dyDescent="0.15">
      <c r="B57" s="111" t="str">
        <f>IF(DataSheet!C114="","",DataSheet!C114)</f>
        <v/>
      </c>
      <c r="C57" s="168" t="str">
        <f>IF(DataSheet!D114="","",DataSheet!D114)</f>
        <v/>
      </c>
      <c r="D57" s="168"/>
      <c r="E57" s="166"/>
      <c r="F57" s="168" t="str">
        <f>IF(DataSheet!G114="","",DataSheet!G114)</f>
        <v/>
      </c>
      <c r="G57" s="168"/>
      <c r="H57" s="166"/>
      <c r="I57" s="166"/>
      <c r="M57" s="194"/>
      <c r="N57" s="17" t="str">
        <f>IF(DataSheet!M166="","",DataSheet!M166)</f>
        <v>8%内消費税④</v>
      </c>
      <c r="O57" s="16"/>
      <c r="P57" s="15"/>
      <c r="Q57" s="24">
        <f>DataSheet!M167</f>
        <v>191</v>
      </c>
      <c r="R57" s="23"/>
      <c r="S57" s="24">
        <f>DataSheet!M168</f>
        <v>3042</v>
      </c>
      <c r="T57" s="23"/>
      <c r="V57" s="126" t="s">
        <v>287</v>
      </c>
      <c r="W57" s="122"/>
      <c r="X57" s="56">
        <f>DataSheet!$E$150</f>
        <v>402</v>
      </c>
      <c r="Y57" s="37"/>
      <c r="Z57" s="56">
        <f>DataSheet!$F$150</f>
        <v>7477</v>
      </c>
      <c r="AA57" s="37"/>
    </row>
    <row r="58" spans="1:27" x14ac:dyDescent="0.15">
      <c r="M58" s="194"/>
      <c r="N58" s="14" t="str">
        <f>IF(DataSheet!D167="","",DataSheet!D167)</f>
        <v>入湯税(外)⑤</v>
      </c>
      <c r="O58" s="13"/>
      <c r="P58" s="12"/>
      <c r="Q58" s="33">
        <f>DataSheet!E167</f>
        <v>0</v>
      </c>
      <c r="R58" s="31"/>
      <c r="S58" s="33">
        <f>DataSheet!F167</f>
        <v>0</v>
      </c>
      <c r="T58" s="31"/>
    </row>
    <row r="59" spans="1:27" x14ac:dyDescent="0.15">
      <c r="M59" s="194"/>
      <c r="N59" s="11" t="str">
        <f>IF(DataSheet!D168="","",DataSheet!D168)</f>
        <v>宿泊税(外)⑥</v>
      </c>
      <c r="O59" s="10"/>
      <c r="P59" s="9"/>
      <c r="Q59" s="24">
        <f>DataSheet!E168</f>
        <v>0</v>
      </c>
      <c r="R59" s="23"/>
      <c r="S59" s="24">
        <f>DataSheet!F168</f>
        <v>0</v>
      </c>
      <c r="T59" s="23"/>
    </row>
    <row r="60" spans="1:27" x14ac:dyDescent="0.15">
      <c r="M60" s="132"/>
      <c r="N60" s="8" t="s">
        <v>288</v>
      </c>
      <c r="O60" s="7"/>
      <c r="P60" s="6"/>
      <c r="Q60" s="24">
        <f>Q51-Q52+Q53-Q58-Q59</f>
        <v>493720</v>
      </c>
      <c r="R60" s="23"/>
      <c r="S60" s="24">
        <f>S51-S52+S53-S58-S59</f>
        <v>8695794</v>
      </c>
      <c r="T60" s="23"/>
    </row>
    <row r="61" spans="1:27" x14ac:dyDescent="0.15">
      <c r="M61" s="5" t="s">
        <v>289</v>
      </c>
      <c r="N61" s="4"/>
      <c r="O61" s="4"/>
      <c r="P61" s="3"/>
      <c r="Q61" s="2">
        <f>Q51-Q55-Q58-Q59-Q57</f>
        <v>448968</v>
      </c>
      <c r="R61" s="1"/>
      <c r="S61" s="2">
        <f>S51-S57-S55-S58-S59</f>
        <v>7907455</v>
      </c>
      <c r="T61" s="1"/>
    </row>
    <row r="62" spans="1:27" customFormat="1" x14ac:dyDescent="0.15"/>
    <row r="63" spans="1:27" x14ac:dyDescent="0.15">
      <c r="V63" s="117"/>
      <c r="W63" s="117"/>
      <c r="X63" s="117"/>
      <c r="Y63" s="117"/>
      <c r="Z63" s="117"/>
      <c r="AA63" s="117"/>
    </row>
    <row r="64" spans="1:27" x14ac:dyDescent="0.15">
      <c r="U64" s="117"/>
      <c r="V64" s="129"/>
      <c r="W64" s="117"/>
      <c r="X64" s="121"/>
      <c r="Y64" s="121"/>
      <c r="Z64" s="121"/>
      <c r="AA64" s="121"/>
    </row>
    <row r="65" spans="13:21" x14ac:dyDescent="0.15">
      <c r="M65" s="159"/>
      <c r="N65" s="160"/>
      <c r="O65" s="160"/>
      <c r="P65" s="160"/>
      <c r="Q65" s="121"/>
      <c r="R65" s="121"/>
      <c r="S65" s="121"/>
      <c r="T65" s="121"/>
      <c r="U65" s="117"/>
    </row>
    <row r="132" spans="13:27" x14ac:dyDescent="0.15">
      <c r="U132" s="128"/>
      <c r="V132" s="128"/>
      <c r="W132" s="128"/>
      <c r="X132" s="128"/>
      <c r="Y132" s="121"/>
      <c r="Z132" s="128"/>
      <c r="AA132" s="128"/>
    </row>
    <row r="135" spans="13:27" x14ac:dyDescent="0.15">
      <c r="M135" s="127"/>
      <c r="N135" s="117"/>
      <c r="O135" s="117"/>
      <c r="P135" s="128"/>
      <c r="Q135" s="128"/>
      <c r="R135" s="128"/>
      <c r="S135" s="121"/>
      <c r="T135" s="128"/>
    </row>
  </sheetData>
  <mergeCells count="208">
    <mergeCell ref="M61:P61"/>
    <mergeCell ref="Q61:R61"/>
    <mergeCell ref="S61:T61"/>
    <mergeCell ref="N58:P58"/>
    <mergeCell ref="Q58:R58"/>
    <mergeCell ref="S58:T58"/>
    <mergeCell ref="N59:P59"/>
    <mergeCell ref="Q59:R59"/>
    <mergeCell ref="S59:T59"/>
    <mergeCell ref="N60:P60"/>
    <mergeCell ref="Q60:R60"/>
    <mergeCell ref="S60:T60"/>
    <mergeCell ref="A56:B56"/>
    <mergeCell ref="N56:P56"/>
    <mergeCell ref="Q56:R56"/>
    <mergeCell ref="S56:T56"/>
    <mergeCell ref="V56:W56"/>
    <mergeCell ref="X56:Y56"/>
    <mergeCell ref="Z56:AA56"/>
    <mergeCell ref="N57:P57"/>
    <mergeCell ref="Q57:R57"/>
    <mergeCell ref="S57:T57"/>
    <mergeCell ref="X57:Y57"/>
    <mergeCell ref="Z57:AA57"/>
    <mergeCell ref="N54:P54"/>
    <mergeCell ref="Q54:R54"/>
    <mergeCell ref="S54:T54"/>
    <mergeCell ref="V54:W54"/>
    <mergeCell ref="X54:Y54"/>
    <mergeCell ref="Z54:AA54"/>
    <mergeCell ref="N55:P55"/>
    <mergeCell ref="Q55:R55"/>
    <mergeCell ref="S55:T55"/>
    <mergeCell ref="W55:AA55"/>
    <mergeCell ref="Z50:AA50"/>
    <mergeCell ref="A51:A53"/>
    <mergeCell ref="N51:P51"/>
    <mergeCell ref="Q51:R51"/>
    <mergeCell ref="S51:T51"/>
    <mergeCell ref="V51:W51"/>
    <mergeCell ref="X51:Y51"/>
    <mergeCell ref="Z51:AA51"/>
    <mergeCell ref="N52:P52"/>
    <mergeCell ref="Q52:R52"/>
    <mergeCell ref="S52:T52"/>
    <mergeCell ref="V52:W52"/>
    <mergeCell ref="X52:Y52"/>
    <mergeCell ref="Z52:AA52"/>
    <mergeCell ref="N53:P53"/>
    <mergeCell ref="Q53:R53"/>
    <mergeCell ref="S53:T53"/>
    <mergeCell ref="V53:W53"/>
    <mergeCell ref="X53:Y53"/>
    <mergeCell ref="Z53:AA53"/>
    <mergeCell ref="M47:P47"/>
    <mergeCell ref="Q47:R47"/>
    <mergeCell ref="S47:T47"/>
    <mergeCell ref="V47:W47"/>
    <mergeCell ref="X47:Y47"/>
    <mergeCell ref="Z47:AA47"/>
    <mergeCell ref="A48:A50"/>
    <mergeCell ref="M48:P48"/>
    <mergeCell ref="Q48:R48"/>
    <mergeCell ref="S48:T48"/>
    <mergeCell ref="V48:W48"/>
    <mergeCell ref="X48:Y48"/>
    <mergeCell ref="Z48:AA48"/>
    <mergeCell ref="M49:P49"/>
    <mergeCell ref="Q49:R49"/>
    <mergeCell ref="S49:T49"/>
    <mergeCell ref="V49:W49"/>
    <mergeCell ref="X49:Y49"/>
    <mergeCell ref="Z49:AA49"/>
    <mergeCell ref="M50:P50"/>
    <mergeCell ref="Q50:R50"/>
    <mergeCell ref="S50:T50"/>
    <mergeCell ref="V50:W50"/>
    <mergeCell ref="X50:Y50"/>
    <mergeCell ref="Z43:AA43"/>
    <mergeCell ref="A44:A46"/>
    <mergeCell ref="M44:P44"/>
    <mergeCell ref="Q44:R44"/>
    <mergeCell ref="S44:T44"/>
    <mergeCell ref="V44:W44"/>
    <mergeCell ref="X44:Y44"/>
    <mergeCell ref="Z44:AA44"/>
    <mergeCell ref="M45:P45"/>
    <mergeCell ref="Q45:R45"/>
    <mergeCell ref="S45:T45"/>
    <mergeCell ref="V45:W45"/>
    <mergeCell ref="X45:Y45"/>
    <mergeCell ref="Z45:AA45"/>
    <mergeCell ref="M46:P46"/>
    <mergeCell ref="Q46:R46"/>
    <mergeCell ref="S46:T46"/>
    <mergeCell ref="V46:W46"/>
    <mergeCell ref="X46:Y46"/>
    <mergeCell ref="Z46:AA46"/>
    <mergeCell ref="A40:A43"/>
    <mergeCell ref="M40:P40"/>
    <mergeCell ref="Q40:R40"/>
    <mergeCell ref="S40:T40"/>
    <mergeCell ref="V40:W40"/>
    <mergeCell ref="X40:Y40"/>
    <mergeCell ref="Z40:AA40"/>
    <mergeCell ref="M41:P41"/>
    <mergeCell ref="Q41:R41"/>
    <mergeCell ref="S41:T41"/>
    <mergeCell ref="V41:W41"/>
    <mergeCell ref="X41:Y41"/>
    <mergeCell ref="Z41:AA41"/>
    <mergeCell ref="M42:P42"/>
    <mergeCell ref="Q42:R42"/>
    <mergeCell ref="S42:T42"/>
    <mergeCell ref="V42:W42"/>
    <mergeCell ref="X42:Y42"/>
    <mergeCell ref="Z42:AA42"/>
    <mergeCell ref="M43:P43"/>
    <mergeCell ref="Q43:R43"/>
    <mergeCell ref="S43:T43"/>
    <mergeCell ref="V43:W43"/>
    <mergeCell ref="X43:Y43"/>
    <mergeCell ref="AB31:AC31"/>
    <mergeCell ref="M32:O32"/>
    <mergeCell ref="U32:V32"/>
    <mergeCell ref="AB32:AC32"/>
    <mergeCell ref="A33:A39"/>
    <mergeCell ref="M33:O33"/>
    <mergeCell ref="U33:V33"/>
    <mergeCell ref="AB33:AC33"/>
    <mergeCell ref="M34:O34"/>
    <mergeCell ref="U34:V34"/>
    <mergeCell ref="AB34:AC34"/>
    <mergeCell ref="M35:O35"/>
    <mergeCell ref="U35:V35"/>
    <mergeCell ref="AB35:AC35"/>
    <mergeCell ref="M36:O36"/>
    <mergeCell ref="U36:V36"/>
    <mergeCell ref="AB36:AC36"/>
    <mergeCell ref="M37:O37"/>
    <mergeCell ref="U37:V37"/>
    <mergeCell ref="AB37:AC37"/>
    <mergeCell ref="M38:O38"/>
    <mergeCell ref="U38:V38"/>
    <mergeCell ref="AB38:AC38"/>
    <mergeCell ref="M24:O24"/>
    <mergeCell ref="U24:V24"/>
    <mergeCell ref="AB24:AC24"/>
    <mergeCell ref="A25:A32"/>
    <mergeCell ref="M25:O25"/>
    <mergeCell ref="U25:V25"/>
    <mergeCell ref="AB25:AC25"/>
    <mergeCell ref="M26:O26"/>
    <mergeCell ref="U26:V26"/>
    <mergeCell ref="AB26:AC26"/>
    <mergeCell ref="M27:O27"/>
    <mergeCell ref="U27:V27"/>
    <mergeCell ref="AB27:AC27"/>
    <mergeCell ref="M28:O28"/>
    <mergeCell ref="U28:V28"/>
    <mergeCell ref="AB28:AC28"/>
    <mergeCell ref="M29:O29"/>
    <mergeCell ref="U29:V29"/>
    <mergeCell ref="AB29:AC29"/>
    <mergeCell ref="M30:O30"/>
    <mergeCell ref="U30:V30"/>
    <mergeCell ref="AB30:AC30"/>
    <mergeCell ref="M31:O31"/>
    <mergeCell ref="U31:V31"/>
    <mergeCell ref="A21:A23"/>
    <mergeCell ref="M21:O21"/>
    <mergeCell ref="U21:V21"/>
    <mergeCell ref="AB21:AC21"/>
    <mergeCell ref="M22:O22"/>
    <mergeCell ref="U22:V22"/>
    <mergeCell ref="AB22:AC22"/>
    <mergeCell ref="M23:O23"/>
    <mergeCell ref="U23:V23"/>
    <mergeCell ref="AB23:AC23"/>
    <mergeCell ref="M18:O18"/>
    <mergeCell ref="U18:V18"/>
    <mergeCell ref="AB18:AC18"/>
    <mergeCell ref="M19:O19"/>
    <mergeCell ref="U19:V19"/>
    <mergeCell ref="AB19:AC19"/>
    <mergeCell ref="M20:O20"/>
    <mergeCell ref="U20:V20"/>
    <mergeCell ref="AB20:AC20"/>
    <mergeCell ref="M14:O15"/>
    <mergeCell ref="P14:V14"/>
    <mergeCell ref="W14:AC14"/>
    <mergeCell ref="U15:V15"/>
    <mergeCell ref="AB15:AC15"/>
    <mergeCell ref="M16:O16"/>
    <mergeCell ref="U16:V16"/>
    <mergeCell ref="AB16:AC16"/>
    <mergeCell ref="M17:O17"/>
    <mergeCell ref="U17:V17"/>
    <mergeCell ref="AB17:AC17"/>
    <mergeCell ref="A3:B4"/>
    <mergeCell ref="C3:C4"/>
    <mergeCell ref="D3:D4"/>
    <mergeCell ref="E3:E4"/>
    <mergeCell ref="F3:F4"/>
    <mergeCell ref="G3:G4"/>
    <mergeCell ref="H3:H4"/>
    <mergeCell ref="A5:A12"/>
    <mergeCell ref="A13:A20"/>
  </mergeCells>
  <phoneticPr fontId="4"/>
  <pageMargins left="1.0629921259842521" right="0.19685039370078741" top="0.35433070866141736" bottom="0" header="0" footer="0"/>
  <pageSetup paperSize="9" scale="68" orientation="landscape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A08E8146-15CE-4E41-9327-B67C48AC4986}">
            <xm:f>DataSheet!$H$3=2</xm:f>
            <x14:dxf>
              <numFmt numFmtId="186" formatCode="0.0%;[Red]\-0.0%"/>
            </x14:dxf>
          </x14:cfRule>
          <xm:sqref>E5:E57 H5:I57 Q41:T61</xm:sqref>
        </x14:conditionalFormatting>
        <x14:conditionalFormatting xmlns:xm="http://schemas.microsoft.com/office/excel/2006/main">
          <x14:cfRule type="expression" priority="3" id="{4027C799-6F6C-43F1-9AE2-06AB5F0E64FF}">
            <xm:f>DataSheet!$H$3=2</xm:f>
            <x14:dxf>
              <numFmt numFmtId="178" formatCode="0_ ;[Red]\-0\ "/>
            </x14:dxf>
          </x14:cfRule>
          <xm:sqref>N5:Z7 N10:Y12 Z10:Z11 AA10</xm:sqref>
        </x14:conditionalFormatting>
        <x14:conditionalFormatting xmlns:xm="http://schemas.microsoft.com/office/excel/2006/main">
          <x14:cfRule type="expression" priority="2" id="{5658E90C-C0E1-442D-8B3A-728A06973C28}">
            <xm:f>DataSheet!$H$3=2</xm:f>
            <x14:dxf>
              <fill>
                <patternFill patternType="none">
                  <bgColor auto="1"/>
                </patternFill>
              </fill>
            </x14:dxf>
          </x14:cfRule>
          <xm:sqref>S52:T56</xm:sqref>
        </x14:conditionalFormatting>
        <x14:conditionalFormatting xmlns:xm="http://schemas.microsoft.com/office/excel/2006/main">
          <x14:cfRule type="expression" priority="1" id="{D2E924E5-59E4-47DB-9043-64251F3EB40D}">
            <xm:f>DataSheet!$H$3=2</xm:f>
            <x14:dxf>
              <numFmt numFmtId="187" formatCode="#,##0_ ;[Red]\-#,##0\ "/>
            </x14:dxf>
          </x14:cfRule>
          <xm:sqref>F5:G57 C5:D57 X57:AA57 X41:AA54 P37:AC38 P17:S36 U17:Z36 AB17:AC36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025-1C75-446F-8CC8-32BF306F5B5A}">
  <dimension ref="A1:AP16"/>
  <sheetViews>
    <sheetView tabSelected="1" workbookViewId="0">
      <selection activeCell="F9" sqref="F9"/>
    </sheetView>
  </sheetViews>
  <sheetFormatPr defaultRowHeight="13.5" x14ac:dyDescent="0.15"/>
  <cols>
    <col min="1" max="1" width="9.5" bestFit="1" customWidth="1"/>
  </cols>
  <sheetData>
    <row r="1" spans="1:42" ht="14.25" customHeight="1" x14ac:dyDescent="0.15">
      <c r="A1" s="216" t="s">
        <v>290</v>
      </c>
      <c r="B1" s="216" t="s">
        <v>291</v>
      </c>
      <c r="C1" s="216" t="s">
        <v>292</v>
      </c>
      <c r="D1" s="216" t="s">
        <v>293</v>
      </c>
      <c r="E1" s="216" t="s">
        <v>294</v>
      </c>
      <c r="F1" s="216" t="s">
        <v>295</v>
      </c>
      <c r="G1" s="216" t="s">
        <v>296</v>
      </c>
      <c r="H1" s="216" t="s">
        <v>297</v>
      </c>
      <c r="I1" s="216" t="s">
        <v>298</v>
      </c>
      <c r="J1" s="216" t="s">
        <v>299</v>
      </c>
      <c r="K1" s="216" t="s">
        <v>300</v>
      </c>
      <c r="L1" s="216" t="s">
        <v>301</v>
      </c>
      <c r="M1" s="216" t="s">
        <v>251</v>
      </c>
      <c r="N1" s="216" t="s">
        <v>302</v>
      </c>
      <c r="O1" s="216" t="s">
        <v>303</v>
      </c>
      <c r="P1" s="216" t="s">
        <v>304</v>
      </c>
      <c r="Q1" s="216" t="s">
        <v>305</v>
      </c>
      <c r="R1" s="216" t="s">
        <v>306</v>
      </c>
      <c r="S1" s="216" t="s">
        <v>307</v>
      </c>
      <c r="T1" s="216" t="s">
        <v>308</v>
      </c>
      <c r="U1" s="216" t="s">
        <v>309</v>
      </c>
      <c r="V1" s="216" t="s">
        <v>310</v>
      </c>
      <c r="W1" s="216" t="s">
        <v>311</v>
      </c>
      <c r="X1" s="216" t="s">
        <v>312</v>
      </c>
      <c r="Y1" s="216" t="s">
        <v>313</v>
      </c>
      <c r="Z1" s="216" t="s">
        <v>314</v>
      </c>
      <c r="AA1" s="216" t="s">
        <v>315</v>
      </c>
      <c r="AB1" s="216" t="s">
        <v>316</v>
      </c>
      <c r="AC1" s="216" t="s">
        <v>317</v>
      </c>
      <c r="AD1" s="216" t="s">
        <v>318</v>
      </c>
      <c r="AE1" s="216" t="s">
        <v>108</v>
      </c>
      <c r="AF1" s="216" t="s">
        <v>109</v>
      </c>
      <c r="AG1" s="216" t="s">
        <v>319</v>
      </c>
      <c r="AH1" s="216" t="s">
        <v>320</v>
      </c>
      <c r="AI1" s="216" t="s">
        <v>112</v>
      </c>
      <c r="AJ1" s="216" t="s">
        <v>113</v>
      </c>
      <c r="AK1" s="216" t="s">
        <v>114</v>
      </c>
      <c r="AL1" s="216" t="s">
        <v>115</v>
      </c>
      <c r="AM1" s="216" t="s">
        <v>97</v>
      </c>
      <c r="AN1" s="216" t="s">
        <v>292</v>
      </c>
      <c r="AO1" s="216" t="s">
        <v>118</v>
      </c>
      <c r="AP1" s="216" t="s">
        <v>251</v>
      </c>
    </row>
    <row r="2" spans="1:42" s="219" customFormat="1" ht="14.25" customHeight="1" x14ac:dyDescent="0.15">
      <c r="A2" s="218" t="str">
        <f>DataSheet!D3</f>
        <v>2023年05月20日(土)</v>
      </c>
      <c r="B2" s="218">
        <f>DataSheet!D13/1.1</f>
        <v>257055</v>
      </c>
      <c r="C2" s="218">
        <f>DataSheet!D14/1.1</f>
        <v>-9655</v>
      </c>
      <c r="D2" s="218">
        <f>DataSheet!D15/1.1</f>
        <v>1400</v>
      </c>
      <c r="E2" s="218">
        <f>DataSheet!D16/1.1</f>
        <v>8727</v>
      </c>
      <c r="F2" s="218">
        <f>DataSheet!D17/1.1</f>
        <v>60545</v>
      </c>
      <c r="G2" s="218">
        <f>DataSheet!D18/1.1</f>
        <v>5791</v>
      </c>
      <c r="H2" s="218">
        <f>DataSheet!D21/1.1</f>
        <v>0</v>
      </c>
      <c r="I2" s="218">
        <f>DataSheet!D22/1.08</f>
        <v>2444</v>
      </c>
      <c r="J2" s="218">
        <f>SUM(B2:I2)</f>
        <v>326307</v>
      </c>
      <c r="K2" s="218">
        <f>DataSheet!D57/1.1</f>
        <v>122573</v>
      </c>
      <c r="L2" s="218">
        <f>(DataSheet!D59+DataSheet!D60+DataSheet!D112)/1.1</f>
        <v>0</v>
      </c>
      <c r="M2" s="218">
        <f>J2+K2+L2</f>
        <v>448880</v>
      </c>
      <c r="N2" s="218">
        <f>DataSheet!I119/1.1</f>
        <v>160273</v>
      </c>
      <c r="O2" s="218">
        <f>DataSheet!D119+DataSheet!E119+DataSheet!F119</f>
        <v>215</v>
      </c>
      <c r="P2" s="218">
        <f>N2/O2</f>
        <v>745</v>
      </c>
      <c r="Q2" s="218">
        <f>DataSheet!I120/1.1</f>
        <v>86727</v>
      </c>
      <c r="R2" s="218">
        <f>DataSheet!D120+DataSheet!E120+DataSheet!F120</f>
        <v>80</v>
      </c>
      <c r="S2" s="218">
        <f>Q2/R2</f>
        <v>1084</v>
      </c>
      <c r="T2" s="218">
        <f>DataSheet!I121/1.1</f>
        <v>5818</v>
      </c>
      <c r="U2" s="218">
        <f>DataSheet!D121+DataSheet!E121+DataSheet!F121</f>
        <v>16</v>
      </c>
      <c r="V2" s="218">
        <f>T2/U2</f>
        <v>364</v>
      </c>
      <c r="W2" s="218">
        <f>DataSheet!I122/1.1</f>
        <v>2182</v>
      </c>
      <c r="X2" s="218">
        <f>DataSheet!D122+DataSheet!E122+DataSheet!F122</f>
        <v>4</v>
      </c>
      <c r="Y2" s="218">
        <f>W2/X2</f>
        <v>546</v>
      </c>
      <c r="Z2" s="218">
        <f>DataSheet!D123+DataSheet!E123+DataSheet!F123</f>
        <v>64</v>
      </c>
      <c r="AA2" s="218">
        <f>DataSheet!D124+DataSheet!E124+DataSheet!F124</f>
        <v>3</v>
      </c>
      <c r="AB2" s="218">
        <f>DataSheet!I125/1.1</f>
        <v>455</v>
      </c>
      <c r="AC2" s="218">
        <f>DataSheet!D125+DataSheet!E125+DataSheet!F125</f>
        <v>1</v>
      </c>
      <c r="AD2" s="218">
        <f>AB2/AC2</f>
        <v>455</v>
      </c>
      <c r="AE2" s="218">
        <f>DataSheet!I126/1.1</f>
        <v>0</v>
      </c>
      <c r="AF2" s="218">
        <f>DataSheet!I127/1.1</f>
        <v>0</v>
      </c>
      <c r="AG2" s="218">
        <f>DataSheet!I128/1.1</f>
        <v>0</v>
      </c>
      <c r="AH2" s="218">
        <f>DataSheet!I129/1.1</f>
        <v>0</v>
      </c>
      <c r="AI2" s="218">
        <f>DataSheet!I130/1.1</f>
        <v>1600</v>
      </c>
      <c r="AJ2" s="218">
        <f>DataSheet!I131/1.1</f>
        <v>0</v>
      </c>
      <c r="AK2" s="218">
        <f>DataSheet!I132/1.1</f>
        <v>0</v>
      </c>
      <c r="AL2" s="218">
        <f>DataSheet!I133/1.1</f>
        <v>0</v>
      </c>
      <c r="AM2" s="218">
        <f>DataSheet!I135/1.1</f>
        <v>0</v>
      </c>
      <c r="AN2" s="218">
        <f>DataSheet!I136/1.1</f>
        <v>0</v>
      </c>
      <c r="AO2" s="218">
        <f>DataSheet!I139/1.1</f>
        <v>0</v>
      </c>
      <c r="AP2" s="218">
        <f>DataSheet!I142/1.1</f>
        <v>257055</v>
      </c>
    </row>
    <row r="15" spans="1:42" ht="14.25" customHeight="1" x14ac:dyDescent="0.15">
      <c r="A15" s="216"/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</row>
    <row r="16" spans="1:42" ht="14.25" customHeight="1" x14ac:dyDescent="0.15">
      <c r="A16" s="217"/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DataSheet</vt:lpstr>
      <vt:lpstr>PrintSheet(1)</vt:lpstr>
      <vt:lpstr>Sheet1</vt:lpstr>
    </vt:vector>
  </TitlesOfParts>
  <Company>リゾートＰＯＳ研究所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鮫島 克章</dc:creator>
  <cp:lastModifiedBy>Administrator</cp:lastModifiedBy>
  <cp:lastPrinted>2019-10-25T06:22:57Z</cp:lastPrinted>
  <dcterms:created xsi:type="dcterms:W3CDTF">1997-01-20T05:58:52Z</dcterms:created>
  <dcterms:modified xsi:type="dcterms:W3CDTF">2023-05-20T15:41:28Z</dcterms:modified>
</cp:coreProperties>
</file>