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da\Documents\Physics\FP\F20-MagnetoOpticTrap\eval\"/>
    </mc:Choice>
  </mc:AlternateContent>
  <xr:revisionPtr revIDLastSave="0" documentId="13_ncr:1_{62005ADA-6EAA-4710-9A17-B16302DAFFB9}" xr6:coauthVersionLast="37" xr6:coauthVersionMax="37" xr10:uidLastSave="{00000000-0000-0000-0000-000000000000}"/>
  <bookViews>
    <workbookView xWindow="0" yWindow="0" windowWidth="19200" windowHeight="8844" activeTab="1" xr2:uid="{EF28D40B-3596-4824-916B-D5C5E956EA9D}"/>
  </bookViews>
  <sheets>
    <sheet name="multipl, fine fit, hfine linew." sheetId="1" r:id="rId1"/>
    <sheet name="hfine fit; sep from fit &amp; PDH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63" i="2" l="1"/>
  <c r="H64" i="2"/>
  <c r="H65" i="2"/>
  <c r="H66" i="2"/>
  <c r="H72" i="2" l="1"/>
  <c r="H60" i="2"/>
  <c r="H59" i="2"/>
  <c r="H58" i="2"/>
  <c r="H70" i="2" s="1"/>
  <c r="H57" i="2"/>
  <c r="H69" i="2" s="1"/>
  <c r="H40" i="2"/>
  <c r="H39" i="2"/>
  <c r="H42" i="2"/>
  <c r="H41" i="2"/>
  <c r="F41" i="2"/>
  <c r="D41" i="2"/>
  <c r="R35" i="2"/>
  <c r="P34" i="2"/>
  <c r="V29" i="2"/>
  <c r="D29" i="2"/>
  <c r="H23" i="2"/>
  <c r="H22" i="2"/>
  <c r="D22" i="2"/>
  <c r="F22" i="2" s="1"/>
  <c r="H21" i="2"/>
  <c r="P21" i="2" s="1"/>
  <c r="D21" i="2"/>
  <c r="L21" i="2" s="1"/>
  <c r="H20" i="2"/>
  <c r="P20" i="2" s="1"/>
  <c r="D20" i="2"/>
  <c r="L20" i="2" s="1"/>
  <c r="P17" i="2"/>
  <c r="O17" i="2"/>
  <c r="V36" i="2" s="1"/>
  <c r="N17" i="2"/>
  <c r="M17" i="2"/>
  <c r="L17" i="2"/>
  <c r="K17" i="2"/>
  <c r="J17" i="2"/>
  <c r="I17" i="2"/>
  <c r="P36" i="2" s="1"/>
  <c r="H17" i="2"/>
  <c r="H36" i="2" s="1"/>
  <c r="G17" i="2"/>
  <c r="F17" i="2"/>
  <c r="E17" i="2"/>
  <c r="D17" i="2"/>
  <c r="C17" i="2"/>
  <c r="B17" i="2"/>
  <c r="P16" i="2"/>
  <c r="O16" i="2"/>
  <c r="V35" i="2" s="1"/>
  <c r="N16" i="2"/>
  <c r="T35" i="2" s="1"/>
  <c r="M16" i="2"/>
  <c r="L16" i="2"/>
  <c r="K16" i="2"/>
  <c r="J16" i="2"/>
  <c r="I16" i="2"/>
  <c r="P35" i="2" s="1"/>
  <c r="H16" i="2"/>
  <c r="H35" i="2" s="1"/>
  <c r="G16" i="2"/>
  <c r="F16" i="2"/>
  <c r="L35" i="2" s="1"/>
  <c r="E16" i="2"/>
  <c r="D35" i="2" s="1"/>
  <c r="D16" i="2"/>
  <c r="N35" i="2" s="1"/>
  <c r="C16" i="2"/>
  <c r="B16" i="2"/>
  <c r="F35" i="2" s="1"/>
  <c r="P15" i="2"/>
  <c r="O15" i="2"/>
  <c r="V34" i="2" s="1"/>
  <c r="N15" i="2"/>
  <c r="M15" i="2"/>
  <c r="L15" i="2"/>
  <c r="K15" i="2"/>
  <c r="J15" i="2"/>
  <c r="I15" i="2"/>
  <c r="H15" i="2"/>
  <c r="H34" i="2" s="1"/>
  <c r="G15" i="2"/>
  <c r="F15" i="2"/>
  <c r="E15" i="2"/>
  <c r="D15" i="2"/>
  <c r="C15" i="2"/>
  <c r="B15" i="2"/>
  <c r="P14" i="2"/>
  <c r="O14" i="2"/>
  <c r="V33" i="2" s="1"/>
  <c r="N14" i="2"/>
  <c r="M14" i="2"/>
  <c r="L14" i="2"/>
  <c r="K14" i="2"/>
  <c r="J14" i="2"/>
  <c r="I14" i="2"/>
  <c r="P33" i="2" s="1"/>
  <c r="H14" i="2"/>
  <c r="H33" i="2" s="1"/>
  <c r="G14" i="2"/>
  <c r="F14" i="2"/>
  <c r="E14" i="2"/>
  <c r="D14" i="2"/>
  <c r="C14" i="2"/>
  <c r="B14" i="2"/>
  <c r="P12" i="2"/>
  <c r="O12" i="2"/>
  <c r="V30" i="2" s="1"/>
  <c r="N12" i="2"/>
  <c r="M12" i="2"/>
  <c r="L12" i="2"/>
  <c r="K12" i="2"/>
  <c r="J12" i="2"/>
  <c r="I12" i="2"/>
  <c r="P30" i="2" s="1"/>
  <c r="H12" i="2"/>
  <c r="H30" i="2" s="1"/>
  <c r="G12" i="2"/>
  <c r="F12" i="2"/>
  <c r="E12" i="2"/>
  <c r="D12" i="2"/>
  <c r="C12" i="2"/>
  <c r="B12" i="2"/>
  <c r="P11" i="2"/>
  <c r="O11" i="2"/>
  <c r="N11" i="2"/>
  <c r="T29" i="2" s="1"/>
  <c r="M11" i="2"/>
  <c r="L11" i="2"/>
  <c r="P29" i="2" s="1"/>
  <c r="K11" i="2"/>
  <c r="H29" i="2" s="1"/>
  <c r="J11" i="2"/>
  <c r="R29" i="2" s="1"/>
  <c r="I11" i="2"/>
  <c r="H11" i="2"/>
  <c r="G11" i="2"/>
  <c r="F11" i="2"/>
  <c r="L29" i="2" s="1"/>
  <c r="E11" i="2"/>
  <c r="D11" i="2"/>
  <c r="N29" i="2" s="1"/>
  <c r="C11" i="2"/>
  <c r="B11" i="2"/>
  <c r="F29" i="2" s="1"/>
  <c r="P10" i="2"/>
  <c r="O10" i="2"/>
  <c r="V28" i="2" s="1"/>
  <c r="N10" i="2"/>
  <c r="M10" i="2"/>
  <c r="L10" i="2"/>
  <c r="K10" i="2"/>
  <c r="J10" i="2"/>
  <c r="I10" i="2"/>
  <c r="P28" i="2" s="1"/>
  <c r="H10" i="2"/>
  <c r="H28" i="2" s="1"/>
  <c r="G10" i="2"/>
  <c r="F10" i="2"/>
  <c r="E10" i="2"/>
  <c r="D10" i="2"/>
  <c r="C10" i="2"/>
  <c r="B10" i="2"/>
  <c r="P9" i="2"/>
  <c r="O9" i="2"/>
  <c r="V27" i="2" s="1"/>
  <c r="N9" i="2"/>
  <c r="M9" i="2"/>
  <c r="L9" i="2"/>
  <c r="K9" i="2"/>
  <c r="J9" i="2"/>
  <c r="I9" i="2"/>
  <c r="P27" i="2" s="1"/>
  <c r="H9" i="2"/>
  <c r="H27" i="2" s="1"/>
  <c r="G9" i="2"/>
  <c r="F9" i="2"/>
  <c r="E9" i="2"/>
  <c r="D9" i="2"/>
  <c r="C9" i="2"/>
  <c r="B9" i="2"/>
  <c r="H71" i="2" l="1"/>
  <c r="V40" i="2"/>
  <c r="P40" i="2"/>
  <c r="P39" i="2"/>
  <c r="V39" i="2"/>
  <c r="N22" i="2"/>
  <c r="F21" i="2"/>
  <c r="N21" i="2" s="1"/>
  <c r="L22" i="2"/>
  <c r="P23" i="2"/>
  <c r="F20" i="2"/>
  <c r="N20" i="2" s="1"/>
  <c r="P22" i="2"/>
  <c r="D23" i="2"/>
  <c r="C33" i="1"/>
  <c r="H5" i="1"/>
  <c r="H6" i="1"/>
  <c r="H7" i="1"/>
  <c r="H4" i="1"/>
  <c r="V42" i="2" l="1"/>
  <c r="P42" i="2"/>
  <c r="L41" i="2"/>
  <c r="R41" i="2"/>
  <c r="L23" i="2"/>
  <c r="F23" i="2"/>
  <c r="N23" i="2" s="1"/>
  <c r="T41" i="2"/>
  <c r="N41" i="2"/>
  <c r="V41" i="2"/>
  <c r="P41" i="2"/>
  <c r="D37" i="1"/>
  <c r="D38" i="1"/>
  <c r="E37" i="1"/>
  <c r="E38" i="1"/>
  <c r="D41" i="1"/>
  <c r="D40" i="1"/>
  <c r="E42" i="1"/>
  <c r="D42" i="1"/>
  <c r="E43" i="1"/>
  <c r="D43" i="1"/>
  <c r="E44" i="1"/>
  <c r="D44" i="1"/>
  <c r="D34" i="1"/>
  <c r="D33" i="1"/>
  <c r="F38" i="1" l="1"/>
  <c r="C34" i="1"/>
  <c r="C35" i="1"/>
  <c r="C36" i="1"/>
  <c r="C37" i="1"/>
  <c r="C38" i="1"/>
  <c r="C39" i="1"/>
  <c r="C40" i="1"/>
  <c r="C41" i="1"/>
  <c r="C42" i="1"/>
  <c r="C43" i="1"/>
  <c r="C44" i="1"/>
  <c r="F26" i="1"/>
  <c r="I27" i="1"/>
  <c r="C27" i="1"/>
  <c r="D27" i="1"/>
  <c r="F34" i="1" s="1"/>
  <c r="E27" i="1"/>
  <c r="F27" i="1"/>
  <c r="G27" i="1"/>
  <c r="H27" i="1"/>
  <c r="J27" i="1"/>
  <c r="K27" i="1"/>
  <c r="L27" i="1"/>
  <c r="M27" i="1"/>
  <c r="N27" i="1"/>
  <c r="C28" i="1"/>
  <c r="D28" i="1"/>
  <c r="E28" i="1"/>
  <c r="F28" i="1"/>
  <c r="G28" i="1"/>
  <c r="H28" i="1"/>
  <c r="I28" i="1"/>
  <c r="J28" i="1"/>
  <c r="K28" i="1"/>
  <c r="L28" i="1"/>
  <c r="M28" i="1"/>
  <c r="N28" i="1"/>
  <c r="C29" i="1"/>
  <c r="D29" i="1"/>
  <c r="F40" i="1" s="1"/>
  <c r="E29" i="1"/>
  <c r="F29" i="1"/>
  <c r="G29" i="1"/>
  <c r="H29" i="1"/>
  <c r="I29" i="1"/>
  <c r="J29" i="1"/>
  <c r="K29" i="1"/>
  <c r="L29" i="1"/>
  <c r="M29" i="1"/>
  <c r="N29" i="1"/>
  <c r="I26" i="1"/>
  <c r="J26" i="1"/>
  <c r="K26" i="1"/>
  <c r="L26" i="1"/>
  <c r="M26" i="1"/>
  <c r="N26" i="1"/>
  <c r="D26" i="1"/>
  <c r="F37" i="1" s="1"/>
  <c r="E26" i="1"/>
  <c r="G26" i="1"/>
  <c r="H26" i="1"/>
  <c r="C26" i="1"/>
  <c r="F44" i="1" l="1"/>
  <c r="F42" i="1"/>
  <c r="F33" i="1"/>
  <c r="F43" i="1"/>
  <c r="F41" i="1"/>
  <c r="G6" i="1"/>
  <c r="G4" i="1"/>
  <c r="F7" i="1"/>
  <c r="G7" i="1" s="1"/>
  <c r="F5" i="1"/>
  <c r="G5" i="1" s="1"/>
</calcChain>
</file>

<file path=xl/sharedStrings.xml><?xml version="1.0" encoding="utf-8"?>
<sst xmlns="http://schemas.openxmlformats.org/spreadsheetml/2006/main" count="395" uniqueCount="163">
  <si>
    <t>separation in frequency [GHz]</t>
  </si>
  <si>
    <t>87f287f1</t>
  </si>
  <si>
    <t>87f285f3</t>
  </si>
  <si>
    <t>85f285f3</t>
  </si>
  <si>
    <t>85f287f1</t>
  </si>
  <si>
    <t>theoretical separation [GHz]</t>
  </si>
  <si>
    <t>deviation [sigma]</t>
  </si>
  <si>
    <t>Multiplet separation</t>
  </si>
  <si>
    <t>Linewidth hyperfinestructure</t>
  </si>
  <si>
    <t>file</t>
  </si>
  <si>
    <t>85f2</t>
  </si>
  <si>
    <t>85f3</t>
  </si>
  <si>
    <t>cen</t>
  </si>
  <si>
    <t>cen_err</t>
  </si>
  <si>
    <t>sig</t>
  </si>
  <si>
    <t>sig_err</t>
  </si>
  <si>
    <t>redchi</t>
  </si>
  <si>
    <t>87f1</t>
  </si>
  <si>
    <t>87f2</t>
  </si>
  <si>
    <t>Finestructure</t>
  </si>
  <si>
    <t>Pressure broadening ?</t>
  </si>
  <si>
    <t>lorentzian1_gamma</t>
  </si>
  <si>
    <t>lorentzian2_gamma</t>
  </si>
  <si>
    <t>lorentzian3_gamma</t>
  </si>
  <si>
    <t>lorentzian4_gamma</t>
  </si>
  <si>
    <t>lorentzian5_gamma</t>
  </si>
  <si>
    <t>lorentzian6_gamma</t>
  </si>
  <si>
    <t>lorentzian1_gamma_err</t>
  </si>
  <si>
    <t>lorentzian2_gamma_err</t>
  </si>
  <si>
    <t>lorentzian3_gamma_err</t>
  </si>
  <si>
    <t>lorentzian4_gamma_err</t>
  </si>
  <si>
    <t>lorentzian5_gamma_err</t>
  </si>
  <si>
    <t>lorentzian6_gamma_err</t>
  </si>
  <si>
    <t>lorentzian1_fwhm</t>
  </si>
  <si>
    <t>lorentzian2_fwhm</t>
  </si>
  <si>
    <t>lorentzian3_fwhm</t>
  </si>
  <si>
    <t>lorentzian4_fwhm</t>
  </si>
  <si>
    <t>lorentzian5_fwhm</t>
  </si>
  <si>
    <t>lorentzian6_fwhm</t>
  </si>
  <si>
    <t>lorentzian1_fwhm_err</t>
  </si>
  <si>
    <t>lorentzian2_fwhm_err</t>
  </si>
  <si>
    <t>lorentzian3_fwhm_err</t>
  </si>
  <si>
    <t>lorentzian4_fwhm_err</t>
  </si>
  <si>
    <t>lorentzian5_fwhm_err</t>
  </si>
  <si>
    <t>lorentzian6_fwhm_err</t>
  </si>
  <si>
    <t>Theory vs. Experiment</t>
  </si>
  <si>
    <t>Hyperfine line</t>
  </si>
  <si>
    <t>85f3tof2</t>
  </si>
  <si>
    <t>85f3tof4</t>
  </si>
  <si>
    <t>85f3tof3</t>
  </si>
  <si>
    <t>85f2tof1</t>
  </si>
  <si>
    <t>85f2tof2</t>
  </si>
  <si>
    <t>85f2tof3</t>
  </si>
  <si>
    <t>87f2tof1</t>
  </si>
  <si>
    <t>87f2tof2</t>
  </si>
  <si>
    <t>87f2tof3</t>
  </si>
  <si>
    <t>87f1tof0</t>
  </si>
  <si>
    <t>87f1tof1</t>
  </si>
  <si>
    <t>87f1tof2</t>
  </si>
  <si>
    <t>error [GHz]</t>
  </si>
  <si>
    <t>exp. linewidth [GHz]</t>
  </si>
  <si>
    <t>theo. linewidth [GHz]</t>
  </si>
  <si>
    <t>linewidth measured at FWHM</t>
  </si>
  <si>
    <t>-</t>
  </si>
  <si>
    <t>sigma error [GHz]</t>
  </si>
  <si>
    <t>fit error [GHz]</t>
  </si>
  <si>
    <t>sigma deviation [sigma]</t>
  </si>
  <si>
    <t>fit error deviation [sigma]</t>
  </si>
  <si>
    <t>Temperature atomic sample [K]</t>
  </si>
  <si>
    <t>sigma thermal gas [GHz]</t>
  </si>
  <si>
    <t>FWHM [GHz]</t>
  </si>
  <si>
    <t>Doppler temperature [K]</t>
  </si>
  <si>
    <t>FWHM theory thermal gas (293.15 K) [GHz]</t>
  </si>
  <si>
    <t>error</t>
  </si>
  <si>
    <t>error was estimated</t>
  </si>
  <si>
    <t>lorentzian1_amp</t>
  </si>
  <si>
    <t>lorentzian1_cen</t>
  </si>
  <si>
    <t>lorentzian2_amp</t>
  </si>
  <si>
    <t>lorentzian2_cen</t>
  </si>
  <si>
    <t>lorentzian3_amp</t>
  </si>
  <si>
    <t>lorentzian3_cen</t>
  </si>
  <si>
    <t>lorentzian4_amp</t>
  </si>
  <si>
    <t>lorentzian4_cen</t>
  </si>
  <si>
    <t>lorentzian5_amp</t>
  </si>
  <si>
    <t>lorentzian5_cen</t>
  </si>
  <si>
    <t>lorentzian6_amp</t>
  </si>
  <si>
    <t>lorentzian6_cen</t>
  </si>
  <si>
    <t>linear1_intercept</t>
  </si>
  <si>
    <t>linear1_slope</t>
  </si>
  <si>
    <t>lorentzian1_amp_err</t>
  </si>
  <si>
    <t>lorentzian1_cen_err</t>
  </si>
  <si>
    <t>lorentzian2_amp_err</t>
  </si>
  <si>
    <t>lorentzian2_cen_err</t>
  </si>
  <si>
    <t>lorentzian3_amp_err</t>
  </si>
  <si>
    <t>lorentzian3_cen_err</t>
  </si>
  <si>
    <t>lorentzian4_amp_err</t>
  </si>
  <si>
    <t>lorentzian4_cen_err</t>
  </si>
  <si>
    <t>lorentzian5_amp_err</t>
  </si>
  <si>
    <t>lorentzian5_cen_err</t>
  </si>
  <si>
    <t>lorentzian6_amp_err</t>
  </si>
  <si>
    <t>lorentzian6_cen_err</t>
  </si>
  <si>
    <t>linear1_intercept_err</t>
  </si>
  <si>
    <t>linear1_slope_err</t>
  </si>
  <si>
    <t>Übergänge</t>
  </si>
  <si>
    <t>1_6</t>
  </si>
  <si>
    <t>1_5</t>
  </si>
  <si>
    <t>1_4</t>
  </si>
  <si>
    <t>1_3</t>
  </si>
  <si>
    <t>1_2</t>
  </si>
  <si>
    <t>2_6</t>
  </si>
  <si>
    <t>2_5</t>
  </si>
  <si>
    <t>2_4</t>
  </si>
  <si>
    <t>2_3</t>
  </si>
  <si>
    <t>3_6</t>
  </si>
  <si>
    <t>3_5</t>
  </si>
  <si>
    <t>3_4</t>
  </si>
  <si>
    <t>4_6</t>
  </si>
  <si>
    <t>4_5</t>
  </si>
  <si>
    <t>5_6</t>
  </si>
  <si>
    <t>Fehler</t>
  </si>
  <si>
    <t>theoretical</t>
  </si>
  <si>
    <t>[GHz]</t>
  </si>
  <si>
    <t>normal</t>
  </si>
  <si>
    <t>1to2</t>
  </si>
  <si>
    <t>1to3</t>
  </si>
  <si>
    <t>2to3</t>
  </si>
  <si>
    <t>crossover</t>
  </si>
  <si>
    <t>1x2</t>
  </si>
  <si>
    <t>1x3</t>
  </si>
  <si>
    <t>2x3</t>
  </si>
  <si>
    <t>resonances</t>
  </si>
  <si>
    <t>2to4</t>
  </si>
  <si>
    <t>3to4</t>
  </si>
  <si>
    <t>2x4</t>
  </si>
  <si>
    <t>3x4</t>
  </si>
  <si>
    <t>0to1</t>
  </si>
  <si>
    <t>0to2</t>
  </si>
  <si>
    <t>0x1</t>
  </si>
  <si>
    <t>0x2</t>
  </si>
  <si>
    <t>experimental</t>
  </si>
  <si>
    <t>1x2_1</t>
  </si>
  <si>
    <t>1x3_1</t>
  </si>
  <si>
    <t>2x3_2</t>
  </si>
  <si>
    <t>1x2_2</t>
  </si>
  <si>
    <t>1x3_3</t>
  </si>
  <si>
    <t>2x3_3</t>
  </si>
  <si>
    <t>2x4_2</t>
  </si>
  <si>
    <t>3x4_3</t>
  </si>
  <si>
    <t>2x4_4</t>
  </si>
  <si>
    <t>3x4_4</t>
  </si>
  <si>
    <t>0x1_0</t>
  </si>
  <si>
    <t>0x2_0</t>
  </si>
  <si>
    <t>0x1_1</t>
  </si>
  <si>
    <t>0x2_2</t>
  </si>
  <si>
    <t>Experiment error</t>
  </si>
  <si>
    <t>Theory vs. Experiment deviation (sigma)</t>
  </si>
  <si>
    <t>hyperfine separation from fit</t>
  </si>
  <si>
    <t>hyperfine separation from PDH signal</t>
  </si>
  <si>
    <t>0_err</t>
  </si>
  <si>
    <t>1_err</t>
  </si>
  <si>
    <t>2_err</t>
  </si>
  <si>
    <t>3_err</t>
  </si>
  <si>
    <t>Nullstellen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</si>
</sst>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"/>
    <numFmt numFmtId="165" formatCode="0.0000"/>
    <numFmt numFmtId="166" formatCode="0.0"/>
    <numFmt numFmtId="167" formatCode="0.0000000"/>
    <numFmt numFmtId="168" formatCode="0.000000"/>
    <numFmt numFmtId="169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Font="1" applyBorder="1" applyAlignment="1">
      <alignment horizontal="center" vertical="top"/>
    </xf>
    <xf numFmtId="0" fontId="0" fillId="0" borderId="2" xfId="0" applyFont="1" applyBorder="1"/>
    <xf numFmtId="0" fontId="2" fillId="0" borderId="0" xfId="0" applyFont="1"/>
    <xf numFmtId="0" fontId="2" fillId="0" borderId="1" xfId="0" applyFont="1" applyBorder="1" applyAlignment="1">
      <alignment horizontal="center" vertical="top"/>
    </xf>
    <xf numFmtId="0" fontId="0" fillId="0" borderId="3" xfId="0" applyFont="1" applyBorder="1"/>
    <xf numFmtId="0" fontId="0" fillId="0" borderId="1" xfId="0" applyFont="1" applyFill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Font="1"/>
    <xf numFmtId="1" fontId="0" fillId="0" borderId="0" xfId="0" applyNumberFormat="1"/>
    <xf numFmtId="0" fontId="0" fillId="0" borderId="0" xfId="0" applyFill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0" fillId="2" borderId="0" xfId="0" applyFill="1"/>
    <xf numFmtId="0" fontId="2" fillId="2" borderId="0" xfId="0" applyFont="1" applyFill="1"/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0" fillId="3" borderId="0" xfId="0" applyFill="1"/>
    <xf numFmtId="0" fontId="4" fillId="0" borderId="1" xfId="0" applyFont="1" applyFill="1" applyBorder="1" applyAlignment="1">
      <alignment horizontal="center" vertical="top"/>
    </xf>
    <xf numFmtId="16" fontId="1" fillId="0" borderId="1" xfId="0" applyNumberFormat="1" applyFont="1" applyBorder="1"/>
    <xf numFmtId="0" fontId="1" fillId="0" borderId="1" xfId="0" applyFont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5" fillId="0" borderId="0" xfId="0" applyFont="1" applyFill="1" applyBorder="1" applyAlignment="1">
      <alignment horizontal="center" vertical="top"/>
    </xf>
    <xf numFmtId="16" fontId="0" fillId="0" borderId="0" xfId="0" applyNumberFormat="1"/>
    <xf numFmtId="0" fontId="0" fillId="9" borderId="4" xfId="0" applyFill="1" applyBorder="1"/>
    <xf numFmtId="0" fontId="0" fillId="0" borderId="5" xfId="0" applyNumberFormat="1" applyBorder="1"/>
    <xf numFmtId="0" fontId="0" fillId="10" borderId="5" xfId="0" applyFill="1" applyBorder="1"/>
    <xf numFmtId="168" fontId="0" fillId="0" borderId="5" xfId="0" applyNumberFormat="1" applyBorder="1"/>
    <xf numFmtId="0" fontId="0" fillId="4" borderId="5" xfId="0" applyFill="1" applyBorder="1"/>
    <xf numFmtId="0" fontId="0" fillId="0" borderId="6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11" borderId="7" xfId="0" applyFill="1" applyBorder="1"/>
    <xf numFmtId="0" fontId="0" fillId="0" borderId="0" xfId="0" applyNumberFormat="1" applyBorder="1"/>
    <xf numFmtId="0" fontId="0" fillId="2" borderId="0" xfId="0" applyFill="1" applyBorder="1"/>
    <xf numFmtId="168" fontId="0" fillId="0" borderId="0" xfId="0" applyNumberFormat="1" applyBorder="1"/>
    <xf numFmtId="0" fontId="0" fillId="5" borderId="0" xfId="0" applyFill="1" applyBorder="1"/>
    <xf numFmtId="0" fontId="0" fillId="0" borderId="8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7" borderId="7" xfId="0" applyFill="1" applyBorder="1"/>
    <xf numFmtId="0" fontId="0" fillId="6" borderId="0" xfId="0" applyFill="1" applyBorder="1"/>
    <xf numFmtId="0" fontId="0" fillId="4" borderId="0" xfId="0" applyFill="1" applyBorder="1"/>
    <xf numFmtId="0" fontId="0" fillId="11" borderId="9" xfId="0" applyFill="1" applyBorder="1"/>
    <xf numFmtId="0" fontId="0" fillId="0" borderId="10" xfId="0" applyNumberFormat="1" applyBorder="1"/>
    <xf numFmtId="0" fontId="0" fillId="2" borderId="10" xfId="0" applyFill="1" applyBorder="1"/>
    <xf numFmtId="168" fontId="0" fillId="0" borderId="10" xfId="0" applyNumberFormat="1" applyBorder="1"/>
    <xf numFmtId="0" fontId="0" fillId="5" borderId="10" xfId="0" applyFill="1" applyBorder="1"/>
    <xf numFmtId="0" fontId="0" fillId="0" borderId="11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4" fontId="0" fillId="0" borderId="8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9DD39-276A-4518-B23B-4D994652ABC7}">
  <dimension ref="B2:O45"/>
  <sheetViews>
    <sheetView workbookViewId="0">
      <selection activeCell="H35" sqref="H35"/>
    </sheetView>
  </sheetViews>
  <sheetFormatPr baseColWidth="10" defaultRowHeight="14.4" x14ac:dyDescent="0.3"/>
  <cols>
    <col min="2" max="2" width="25.33203125" bestFit="1" customWidth="1"/>
    <col min="3" max="3" width="19.33203125" customWidth="1"/>
    <col min="4" max="4" width="17.6640625" customWidth="1"/>
    <col min="5" max="5" width="18.44140625" customWidth="1"/>
    <col min="6" max="6" width="15.109375" bestFit="1" customWidth="1"/>
    <col min="8" max="8" width="20.21875" customWidth="1"/>
    <col min="9" max="9" width="17" customWidth="1"/>
    <col min="10" max="10" width="21.109375" customWidth="1"/>
  </cols>
  <sheetData>
    <row r="2" spans="2:15" x14ac:dyDescent="0.3">
      <c r="B2" s="1" t="s">
        <v>7</v>
      </c>
    </row>
    <row r="3" spans="2:15" x14ac:dyDescent="0.3">
      <c r="B3" s="7"/>
      <c r="C3" s="3" t="s">
        <v>0</v>
      </c>
      <c r="D3" s="6" t="s">
        <v>64</v>
      </c>
      <c r="E3" s="6" t="s">
        <v>65</v>
      </c>
      <c r="F3" s="6" t="s">
        <v>5</v>
      </c>
      <c r="G3" s="4" t="s">
        <v>66</v>
      </c>
      <c r="H3" s="4" t="s">
        <v>67</v>
      </c>
    </row>
    <row r="4" spans="2:15" x14ac:dyDescent="0.3">
      <c r="B4" s="3" t="s">
        <v>1</v>
      </c>
      <c r="C4" s="14">
        <v>6.8346826109042897</v>
      </c>
      <c r="D4" s="14">
        <v>0.53237730616518797</v>
      </c>
      <c r="E4" s="20">
        <v>3.4252203503436652E-3</v>
      </c>
      <c r="F4" s="15">
        <v>6.8346826109042897</v>
      </c>
      <c r="G4" s="15">
        <f>ABS(F4-C4)/D4</f>
        <v>0</v>
      </c>
      <c r="H4" s="15">
        <f>ABS(F4-C4)/E4</f>
        <v>0</v>
      </c>
    </row>
    <row r="5" spans="2:15" x14ac:dyDescent="0.3">
      <c r="B5" s="3" t="s">
        <v>2</v>
      </c>
      <c r="C5" s="14">
        <v>1.281920519878178</v>
      </c>
      <c r="D5" s="14">
        <v>0.40917233272594122</v>
      </c>
      <c r="E5" s="13">
        <v>1.341600651792512E-3</v>
      </c>
      <c r="F5" s="15">
        <f>2.5630059790891-1.2648885163</f>
        <v>1.2981174627890999</v>
      </c>
      <c r="G5" s="15">
        <f>ABS(F5-C5)/D5</f>
        <v>3.9584648363237225E-2</v>
      </c>
      <c r="H5" s="15">
        <f t="shared" ref="H5:H7" si="0">ABS(F5-C5)/E5</f>
        <v>12.072849613840868</v>
      </c>
    </row>
    <row r="6" spans="2:15" x14ac:dyDescent="0.3">
      <c r="B6" s="3" t="s">
        <v>3</v>
      </c>
      <c r="C6" s="14">
        <v>3.0741029568650049</v>
      </c>
      <c r="D6" s="14">
        <v>0.40890411865021242</v>
      </c>
      <c r="E6" s="13">
        <v>1.431229131229398E-3</v>
      </c>
      <c r="F6" s="15">
        <v>3.0357324389999998</v>
      </c>
      <c r="G6" s="15">
        <f>ABS(F6-C6)/D6</f>
        <v>9.383744529564958E-2</v>
      </c>
      <c r="H6" s="15">
        <f t="shared" si="0"/>
        <v>26.809486355301885</v>
      </c>
    </row>
    <row r="7" spans="2:15" x14ac:dyDescent="0.3">
      <c r="B7" s="3" t="s">
        <v>4</v>
      </c>
      <c r="C7" s="14">
        <v>2.4786591341611079</v>
      </c>
      <c r="D7" s="14">
        <v>0.36938898753319571</v>
      </c>
      <c r="E7" s="13">
        <v>2.4301753743947731E-3</v>
      </c>
      <c r="F7" s="15">
        <f>4.27167663181518-1.7708439228</f>
        <v>2.5008327090151798</v>
      </c>
      <c r="G7" s="15">
        <f>ABS(F7-C7)/D7</f>
        <v>6.00277095485399E-2</v>
      </c>
      <c r="H7" s="15">
        <f t="shared" si="0"/>
        <v>9.1242694201006582</v>
      </c>
    </row>
    <row r="10" spans="2:15" x14ac:dyDescent="0.3">
      <c r="B10" s="1" t="s">
        <v>19</v>
      </c>
    </row>
    <row r="11" spans="2:15" x14ac:dyDescent="0.3">
      <c r="B11" s="3" t="s">
        <v>9</v>
      </c>
      <c r="C11" s="3" t="s">
        <v>12</v>
      </c>
      <c r="D11" s="6" t="s">
        <v>13</v>
      </c>
      <c r="E11" s="3" t="s">
        <v>14</v>
      </c>
      <c r="F11" s="6" t="s">
        <v>15</v>
      </c>
      <c r="G11" s="3" t="s">
        <v>16</v>
      </c>
      <c r="H11" s="3" t="s">
        <v>68</v>
      </c>
      <c r="I11" s="6" t="s">
        <v>73</v>
      </c>
      <c r="J11" s="3" t="s">
        <v>69</v>
      </c>
      <c r="K11" s="3" t="s">
        <v>70</v>
      </c>
      <c r="L11" s="6" t="s">
        <v>73</v>
      </c>
      <c r="M11" s="3" t="s">
        <v>71</v>
      </c>
      <c r="N11" s="6" t="s">
        <v>73</v>
      </c>
      <c r="O11" s="3" t="s">
        <v>72</v>
      </c>
    </row>
    <row r="12" spans="2:15" x14ac:dyDescent="0.3">
      <c r="B12" s="3" t="s">
        <v>10</v>
      </c>
      <c r="C12" s="12">
        <v>3.9153639481333942</v>
      </c>
      <c r="D12" s="12">
        <v>1.5406340641886389E-4</v>
      </c>
      <c r="E12" s="12">
        <v>0.26840415103177051</v>
      </c>
      <c r="F12" s="12">
        <v>2.526055197442582E-4</v>
      </c>
      <c r="G12">
        <v>3.776758416359814E-6</v>
      </c>
      <c r="H12" s="14">
        <v>447.89334535122401</v>
      </c>
      <c r="I12" s="14">
        <v>0.59613307152695638</v>
      </c>
      <c r="J12">
        <v>0.21714351940989271</v>
      </c>
      <c r="K12" s="13">
        <v>0.63204347501912739</v>
      </c>
      <c r="L12" s="13">
        <v>5.948405413792405E-4</v>
      </c>
      <c r="M12" s="18">
        <v>2.413848331279497E-3</v>
      </c>
      <c r="N12" s="18">
        <v>2.271765954299615E-6</v>
      </c>
      <c r="O12">
        <v>76758.569418338229</v>
      </c>
    </row>
    <row r="13" spans="2:15" x14ac:dyDescent="0.3">
      <c r="B13" s="3" t="s">
        <v>11</v>
      </c>
      <c r="C13" s="13">
        <v>1.528472956134894</v>
      </c>
      <c r="D13" s="13">
        <v>4.945159312711823E-4</v>
      </c>
      <c r="E13" s="13">
        <v>0.31004953100658977</v>
      </c>
      <c r="F13" s="13">
        <v>2.4779298831746161E-3</v>
      </c>
      <c r="G13">
        <v>4.1971509525787558E-5</v>
      </c>
      <c r="H13" s="16">
        <v>597.65622658210248</v>
      </c>
      <c r="I13" s="16">
        <v>6.7549848721755428</v>
      </c>
      <c r="J13">
        <v>0.21714523502667721</v>
      </c>
      <c r="K13" s="20">
        <v>0.73011085056676261</v>
      </c>
      <c r="L13" s="20">
        <v>5.8350789590807849E-3</v>
      </c>
      <c r="M13" s="19">
        <v>2.788379166854464E-3</v>
      </c>
      <c r="N13" s="19">
        <v>2.228485249030537E-5</v>
      </c>
      <c r="O13">
        <v>76758.569418338229</v>
      </c>
    </row>
    <row r="14" spans="2:15" x14ac:dyDescent="0.3">
      <c r="B14" s="3" t="s">
        <v>17</v>
      </c>
      <c r="C14" s="12">
        <v>6.2575534702815583</v>
      </c>
      <c r="D14" s="12">
        <v>2.40693689793291E-4</v>
      </c>
      <c r="E14" s="13">
        <v>0.27453269412958697</v>
      </c>
      <c r="F14" s="13">
        <v>4.9956818930392501E-4</v>
      </c>
      <c r="G14">
        <v>9.810360600933398E-7</v>
      </c>
      <c r="H14" s="14">
        <v>479.60912195492568</v>
      </c>
      <c r="I14" s="14">
        <v>1.2342500021919891</v>
      </c>
      <c r="J14">
        <v>0.21463241095628041</v>
      </c>
      <c r="K14" s="13">
        <v>0.64647509115270185</v>
      </c>
      <c r="L14" s="13">
        <v>1.176393186032699E-3</v>
      </c>
      <c r="M14" s="19">
        <v>2.4689643698093482E-3</v>
      </c>
      <c r="N14" s="19">
        <v>4.4927838689382338E-6</v>
      </c>
      <c r="O14">
        <v>76758.569418338229</v>
      </c>
    </row>
    <row r="15" spans="2:15" x14ac:dyDescent="0.3">
      <c r="B15" s="3" t="s">
        <v>18</v>
      </c>
      <c r="C15" s="13">
        <v>0.42408376412251392</v>
      </c>
      <c r="D15" s="13">
        <v>9.7224858209811959E-4</v>
      </c>
      <c r="E15" s="13">
        <v>0.29142113790720969</v>
      </c>
      <c r="F15" s="13">
        <v>1.512379677315301E-3</v>
      </c>
      <c r="G15">
        <v>3.9011153126047157E-5</v>
      </c>
      <c r="H15" s="16">
        <v>540.41318861416903</v>
      </c>
      <c r="I15" s="16">
        <v>3.9662558015500622</v>
      </c>
      <c r="J15">
        <v>0.21463622887901451</v>
      </c>
      <c r="K15" s="20">
        <v>0.68624433708962607</v>
      </c>
      <c r="L15" s="20">
        <v>3.5613819798395109E-3</v>
      </c>
      <c r="M15" s="19">
        <v>2.6208477951357198E-3</v>
      </c>
      <c r="N15" s="19">
        <v>1.3601336441016681E-5</v>
      </c>
      <c r="O15">
        <v>76758.569418338229</v>
      </c>
    </row>
    <row r="16" spans="2:15" x14ac:dyDescent="0.3">
      <c r="H16" t="s">
        <v>20</v>
      </c>
    </row>
    <row r="18" spans="2:14" x14ac:dyDescent="0.3">
      <c r="B18" s="1" t="s">
        <v>8</v>
      </c>
    </row>
    <row r="19" spans="2:14" x14ac:dyDescent="0.3">
      <c r="B19" s="3" t="s">
        <v>9</v>
      </c>
      <c r="C19" s="3" t="s">
        <v>21</v>
      </c>
      <c r="D19" s="3" t="s">
        <v>22</v>
      </c>
      <c r="E19" s="3" t="s">
        <v>23</v>
      </c>
      <c r="F19" s="3" t="s">
        <v>24</v>
      </c>
      <c r="G19" s="3" t="s">
        <v>25</v>
      </c>
      <c r="H19" s="3" t="s">
        <v>26</v>
      </c>
      <c r="I19" s="6" t="s">
        <v>27</v>
      </c>
      <c r="J19" s="6" t="s">
        <v>28</v>
      </c>
      <c r="K19" s="6" t="s">
        <v>29</v>
      </c>
      <c r="L19" s="6" t="s">
        <v>30</v>
      </c>
      <c r="M19" s="6" t="s">
        <v>31</v>
      </c>
      <c r="N19" s="6" t="s">
        <v>32</v>
      </c>
    </row>
    <row r="20" spans="2:14" x14ac:dyDescent="0.3">
      <c r="B20" s="3" t="s">
        <v>10</v>
      </c>
      <c r="C20">
        <v>1.137291291600147E-2</v>
      </c>
      <c r="D20">
        <v>-7.1471837231075058E-3</v>
      </c>
      <c r="E20">
        <v>8.0615617456061047E-3</v>
      </c>
      <c r="F20">
        <v>1.074986466324028E-2</v>
      </c>
      <c r="G20">
        <v>1.4795386947880631E-2</v>
      </c>
      <c r="H20">
        <v>2.7398487597997271E-5</v>
      </c>
      <c r="I20">
        <v>6.6336127686791727E-4</v>
      </c>
      <c r="J20">
        <v>1.2860954374703741E-3</v>
      </c>
      <c r="K20">
        <v>6.5401951667594176E-4</v>
      </c>
      <c r="L20">
        <v>6.720785864651076E-4</v>
      </c>
      <c r="M20">
        <v>1.0217548318280959E-3</v>
      </c>
      <c r="N20">
        <v>5.7857630207795427E-2</v>
      </c>
    </row>
    <row r="21" spans="2:14" x14ac:dyDescent="0.3">
      <c r="B21" s="3" t="s">
        <v>11</v>
      </c>
      <c r="C21">
        <v>4.4210622291491154E-3</v>
      </c>
      <c r="D21">
        <v>6.0546995913654013E-3</v>
      </c>
      <c r="E21">
        <v>7.083060177657652E-3</v>
      </c>
      <c r="F21">
        <v>7.7049750718049112E-3</v>
      </c>
      <c r="G21">
        <v>6.8157865397703767E-3</v>
      </c>
      <c r="H21">
        <v>1.1689904933330439</v>
      </c>
    </row>
    <row r="22" spans="2:14" x14ac:dyDescent="0.3">
      <c r="B22" s="3" t="s">
        <v>17</v>
      </c>
      <c r="C22">
        <v>7.3933584663724763E-3</v>
      </c>
      <c r="D22">
        <v>1.0052260985391239E-2</v>
      </c>
      <c r="E22">
        <v>1.4971683288705351E-2</v>
      </c>
      <c r="F22">
        <v>1.284201835771112E-2</v>
      </c>
      <c r="G22">
        <v>1.500789067543132E-2</v>
      </c>
      <c r="H22">
        <v>2.2206812457130031E-2</v>
      </c>
      <c r="I22">
        <v>5.3983036261529473E-3</v>
      </c>
      <c r="J22">
        <v>1.6450265556963791E-3</v>
      </c>
      <c r="K22">
        <v>1.7173893074561781E-3</v>
      </c>
      <c r="L22">
        <v>1.3123976046608889E-3</v>
      </c>
      <c r="M22">
        <v>6.782461090865115E-4</v>
      </c>
      <c r="N22">
        <v>1.875943009843903E-3</v>
      </c>
    </row>
    <row r="23" spans="2:14" x14ac:dyDescent="0.3">
      <c r="B23" s="3" t="s">
        <v>18</v>
      </c>
      <c r="C23">
        <v>1.011196331588555E-2</v>
      </c>
      <c r="D23">
        <v>7.2780029209094186E-3</v>
      </c>
      <c r="E23">
        <v>8.6881685957212844E-3</v>
      </c>
      <c r="F23">
        <v>8.4275774653699374E-3</v>
      </c>
      <c r="G23">
        <v>7.2464760265526151E-3</v>
      </c>
      <c r="H23">
        <v>4.6078647422026036</v>
      </c>
    </row>
    <row r="24" spans="2:14" x14ac:dyDescent="0.3">
      <c r="B24" s="2"/>
    </row>
    <row r="25" spans="2:14" x14ac:dyDescent="0.3">
      <c r="B25" s="3" t="s">
        <v>9</v>
      </c>
      <c r="C25" s="3" t="s">
        <v>33</v>
      </c>
      <c r="D25" s="3" t="s">
        <v>34</v>
      </c>
      <c r="E25" s="3" t="s">
        <v>35</v>
      </c>
      <c r="F25" s="3" t="s">
        <v>36</v>
      </c>
      <c r="G25" s="3" t="s">
        <v>37</v>
      </c>
      <c r="H25" s="3" t="s">
        <v>38</v>
      </c>
      <c r="I25" s="6" t="s">
        <v>39</v>
      </c>
      <c r="J25" s="6" t="s">
        <v>40</v>
      </c>
      <c r="K25" s="6" t="s">
        <v>41</v>
      </c>
      <c r="L25" s="6" t="s">
        <v>42</v>
      </c>
      <c r="M25" s="6" t="s">
        <v>43</v>
      </c>
      <c r="N25" s="6" t="s">
        <v>44</v>
      </c>
    </row>
    <row r="26" spans="2:14" x14ac:dyDescent="0.3">
      <c r="B26" s="3" t="s">
        <v>10</v>
      </c>
      <c r="C26">
        <f>2 * C20</f>
        <v>2.274582583200294E-2</v>
      </c>
      <c r="D26">
        <f t="shared" ref="D26:N26" si="1">2 * D20</f>
        <v>-1.4294367446215012E-2</v>
      </c>
      <c r="E26">
        <f t="shared" si="1"/>
        <v>1.6123123491212209E-2</v>
      </c>
      <c r="F26">
        <f t="shared" ref="F26:I27" si="2">2 * F20</f>
        <v>2.149972932648056E-2</v>
      </c>
      <c r="G26">
        <f t="shared" si="2"/>
        <v>2.9590773895761261E-2</v>
      </c>
      <c r="H26">
        <f t="shared" si="2"/>
        <v>5.4796975195994543E-5</v>
      </c>
      <c r="I26">
        <f t="shared" si="2"/>
        <v>1.3267225537358345E-3</v>
      </c>
      <c r="J26">
        <f t="shared" si="1"/>
        <v>2.5721908749407481E-3</v>
      </c>
      <c r="K26">
        <f t="shared" si="1"/>
        <v>1.3080390333518835E-3</v>
      </c>
      <c r="L26">
        <f t="shared" si="1"/>
        <v>1.3441571729302152E-3</v>
      </c>
      <c r="M26">
        <f t="shared" si="1"/>
        <v>2.0435096636561918E-3</v>
      </c>
      <c r="N26">
        <f t="shared" si="1"/>
        <v>0.11571526041559085</v>
      </c>
    </row>
    <row r="27" spans="2:14" x14ac:dyDescent="0.3">
      <c r="B27" s="3" t="s">
        <v>11</v>
      </c>
      <c r="C27">
        <f t="shared" ref="C27:N27" si="3">2 * C21</f>
        <v>8.8421244582982308E-3</v>
      </c>
      <c r="D27">
        <f t="shared" si="3"/>
        <v>1.2109399182730803E-2</v>
      </c>
      <c r="E27">
        <f t="shared" si="3"/>
        <v>1.4166120355315304E-2</v>
      </c>
      <c r="F27">
        <f t="shared" si="2"/>
        <v>1.5409950143609822E-2</v>
      </c>
      <c r="G27">
        <f t="shared" si="2"/>
        <v>1.3631573079540753E-2</v>
      </c>
      <c r="H27">
        <f t="shared" si="2"/>
        <v>2.3379809866660879</v>
      </c>
      <c r="I27">
        <f t="shared" si="2"/>
        <v>0</v>
      </c>
      <c r="J27">
        <f t="shared" si="3"/>
        <v>0</v>
      </c>
      <c r="K27">
        <f t="shared" si="3"/>
        <v>0</v>
      </c>
      <c r="L27">
        <f t="shared" si="3"/>
        <v>0</v>
      </c>
      <c r="M27">
        <f t="shared" si="3"/>
        <v>0</v>
      </c>
      <c r="N27">
        <f t="shared" si="3"/>
        <v>0</v>
      </c>
    </row>
    <row r="28" spans="2:14" x14ac:dyDescent="0.3">
      <c r="B28" s="3" t="s">
        <v>17</v>
      </c>
      <c r="C28">
        <f t="shared" ref="C28:N28" si="4">2 * C22</f>
        <v>1.4786716932744953E-2</v>
      </c>
      <c r="D28">
        <f t="shared" si="4"/>
        <v>2.0104521970782479E-2</v>
      </c>
      <c r="E28">
        <f t="shared" si="4"/>
        <v>2.9943366577410702E-2</v>
      </c>
      <c r="F28">
        <f t="shared" ref="F28:H29" si="5">2 * F22</f>
        <v>2.5684036715422239E-2</v>
      </c>
      <c r="G28">
        <f t="shared" si="5"/>
        <v>3.0015781350862639E-2</v>
      </c>
      <c r="H28">
        <f t="shared" si="5"/>
        <v>4.4413624914260062E-2</v>
      </c>
      <c r="I28">
        <f t="shared" si="4"/>
        <v>1.0796607252305895E-2</v>
      </c>
      <c r="J28">
        <f t="shared" si="4"/>
        <v>3.2900531113927581E-3</v>
      </c>
      <c r="K28">
        <f t="shared" si="4"/>
        <v>3.4347786149123562E-3</v>
      </c>
      <c r="L28">
        <f t="shared" si="4"/>
        <v>2.6247952093217779E-3</v>
      </c>
      <c r="M28">
        <f t="shared" si="4"/>
        <v>1.356492218173023E-3</v>
      </c>
      <c r="N28">
        <f t="shared" si="4"/>
        <v>3.7518860196878059E-3</v>
      </c>
    </row>
    <row r="29" spans="2:14" x14ac:dyDescent="0.3">
      <c r="B29" s="3" t="s">
        <v>18</v>
      </c>
      <c r="C29">
        <f t="shared" ref="C29:N29" si="6">2 * C23</f>
        <v>2.02239266317711E-2</v>
      </c>
      <c r="D29">
        <f t="shared" si="6"/>
        <v>1.4556005841818837E-2</v>
      </c>
      <c r="E29">
        <f t="shared" si="6"/>
        <v>1.7376337191442569E-2</v>
      </c>
      <c r="F29">
        <f t="shared" si="5"/>
        <v>1.6855154930739875E-2</v>
      </c>
      <c r="G29">
        <f t="shared" si="5"/>
        <v>1.449295205310523E-2</v>
      </c>
      <c r="H29">
        <f t="shared" si="5"/>
        <v>9.2157294844052071</v>
      </c>
      <c r="I29">
        <f t="shared" si="6"/>
        <v>0</v>
      </c>
      <c r="J29">
        <f t="shared" si="6"/>
        <v>0</v>
      </c>
      <c r="K29">
        <f t="shared" si="6"/>
        <v>0</v>
      </c>
      <c r="L29">
        <f t="shared" si="6"/>
        <v>0</v>
      </c>
      <c r="M29">
        <f t="shared" si="6"/>
        <v>0</v>
      </c>
      <c r="N29">
        <f t="shared" si="6"/>
        <v>0</v>
      </c>
    </row>
    <row r="31" spans="2:14" x14ac:dyDescent="0.3">
      <c r="B31" s="5" t="s">
        <v>45</v>
      </c>
    </row>
    <row r="32" spans="2:14" x14ac:dyDescent="0.3">
      <c r="B32" s="8" t="s">
        <v>46</v>
      </c>
      <c r="C32" s="9" t="s">
        <v>61</v>
      </c>
      <c r="D32" s="9" t="s">
        <v>60</v>
      </c>
      <c r="E32" s="10" t="s">
        <v>59</v>
      </c>
      <c r="F32" s="9" t="s">
        <v>6</v>
      </c>
      <c r="G32" s="11" t="s">
        <v>62</v>
      </c>
    </row>
    <row r="33" spans="2:6" x14ac:dyDescent="0.3">
      <c r="B33" s="8" t="s">
        <v>47</v>
      </c>
      <c r="C33">
        <f>(PI()*2)*6.0666*0.001</f>
        <v>3.8117571984535678E-2</v>
      </c>
      <c r="D33" s="17">
        <f>D27</f>
        <v>1.2109399182730803E-2</v>
      </c>
      <c r="E33" s="21">
        <v>5.0000000000000001E-3</v>
      </c>
      <c r="F33">
        <f>ABS(D33-C33)/E33</f>
        <v>5.2016345603609748</v>
      </c>
    </row>
    <row r="34" spans="2:6" x14ac:dyDescent="0.3">
      <c r="B34" s="8" t="s">
        <v>49</v>
      </c>
      <c r="C34">
        <f t="shared" ref="C34:C44" si="7">PI()*2*6.0666*0.001</f>
        <v>3.8117571984535678E-2</v>
      </c>
      <c r="D34" s="17">
        <f>G27</f>
        <v>1.3631573079540753E-2</v>
      </c>
      <c r="E34" s="21">
        <v>5.0000000000000001E-3</v>
      </c>
      <c r="F34">
        <f>ABS(D34-C34)/E34</f>
        <v>4.8971997809989851</v>
      </c>
    </row>
    <row r="35" spans="2:6" x14ac:dyDescent="0.3">
      <c r="B35" s="8" t="s">
        <v>48</v>
      </c>
      <c r="C35">
        <f t="shared" si="7"/>
        <v>3.8117571984535678E-2</v>
      </c>
      <c r="D35" s="17" t="s">
        <v>63</v>
      </c>
    </row>
    <row r="36" spans="2:6" x14ac:dyDescent="0.3">
      <c r="B36" s="8" t="s">
        <v>50</v>
      </c>
      <c r="C36">
        <f t="shared" si="7"/>
        <v>3.8117571984535678E-2</v>
      </c>
      <c r="D36" s="17" t="s">
        <v>63</v>
      </c>
    </row>
    <row r="37" spans="2:6" x14ac:dyDescent="0.3">
      <c r="B37" s="8" t="s">
        <v>51</v>
      </c>
      <c r="C37">
        <f t="shared" si="7"/>
        <v>3.8117571984535678E-2</v>
      </c>
      <c r="D37" s="17">
        <f>ABS(D26)</f>
        <v>1.4294367446215012E-2</v>
      </c>
      <c r="E37">
        <f>J26</f>
        <v>2.5721908749407481E-3</v>
      </c>
      <c r="F37">
        <f>ABS(D37-C37)/E37</f>
        <v>9.2618338593824028</v>
      </c>
    </row>
    <row r="38" spans="2:6" x14ac:dyDescent="0.3">
      <c r="B38" s="8" t="s">
        <v>52</v>
      </c>
      <c r="C38">
        <f t="shared" si="7"/>
        <v>3.8117571984535678E-2</v>
      </c>
      <c r="D38" s="17">
        <f>G26</f>
        <v>2.9590773895761261E-2</v>
      </c>
      <c r="E38">
        <f>M26</f>
        <v>2.0435096636561918E-3</v>
      </c>
      <c r="F38">
        <f>ABS(D38-C38)/E38</f>
        <v>4.1726243043639455</v>
      </c>
    </row>
    <row r="39" spans="2:6" x14ac:dyDescent="0.3">
      <c r="B39" s="8" t="s">
        <v>53</v>
      </c>
      <c r="C39">
        <f t="shared" si="7"/>
        <v>3.8117571984535678E-2</v>
      </c>
      <c r="D39" s="17" t="s">
        <v>63</v>
      </c>
    </row>
    <row r="40" spans="2:6" x14ac:dyDescent="0.3">
      <c r="B40" s="8" t="s">
        <v>54</v>
      </c>
      <c r="C40">
        <f t="shared" si="7"/>
        <v>3.8117571984535678E-2</v>
      </c>
      <c r="D40" s="17">
        <f>D29</f>
        <v>1.4556005841818837E-2</v>
      </c>
      <c r="E40" s="21">
        <v>5.0000000000000001E-3</v>
      </c>
      <c r="F40">
        <f>ABS(D40-C40)/E40</f>
        <v>4.7123132285433682</v>
      </c>
    </row>
    <row r="41" spans="2:6" x14ac:dyDescent="0.3">
      <c r="B41" s="8" t="s">
        <v>55</v>
      </c>
      <c r="C41">
        <f t="shared" si="7"/>
        <v>3.8117571984535678E-2</v>
      </c>
      <c r="D41" s="17">
        <f>G29</f>
        <v>1.449295205310523E-2</v>
      </c>
      <c r="E41" s="21">
        <v>5.0000000000000001E-3</v>
      </c>
      <c r="F41">
        <f>ABS(D41-C41)/E41</f>
        <v>4.7249239862860888</v>
      </c>
    </row>
    <row r="42" spans="2:6" x14ac:dyDescent="0.3">
      <c r="B42" s="8" t="s">
        <v>56</v>
      </c>
      <c r="C42">
        <f t="shared" si="7"/>
        <v>3.8117571984535678E-2</v>
      </c>
      <c r="D42" s="17">
        <f>C28</f>
        <v>1.4786716932744953E-2</v>
      </c>
      <c r="E42">
        <f>I28</f>
        <v>1.0796607252305895E-2</v>
      </c>
      <c r="F42">
        <f>ABS(D42-C42)/E42</f>
        <v>2.1609432024868571</v>
      </c>
    </row>
    <row r="43" spans="2:6" x14ac:dyDescent="0.3">
      <c r="B43" s="8" t="s">
        <v>57</v>
      </c>
      <c r="C43">
        <f t="shared" si="7"/>
        <v>3.8117571984535678E-2</v>
      </c>
      <c r="D43" s="17">
        <f>E28</f>
        <v>2.9943366577410702E-2</v>
      </c>
      <c r="E43">
        <f>K28</f>
        <v>3.4347786149123562E-3</v>
      </c>
      <c r="F43">
        <f>ABS(D43-C43)/E43</f>
        <v>2.3798347211188613</v>
      </c>
    </row>
    <row r="44" spans="2:6" x14ac:dyDescent="0.3">
      <c r="B44" s="8" t="s">
        <v>58</v>
      </c>
      <c r="C44">
        <f t="shared" si="7"/>
        <v>3.8117571984535678E-2</v>
      </c>
      <c r="D44" s="17">
        <f>H28</f>
        <v>4.4413624914260062E-2</v>
      </c>
      <c r="E44">
        <f>N28</f>
        <v>3.7518860196878059E-3</v>
      </c>
      <c r="F44">
        <f>ABS(D44-C44)/E44</f>
        <v>1.6781034649470183</v>
      </c>
    </row>
    <row r="45" spans="2:6" x14ac:dyDescent="0.3">
      <c r="E45" s="22" t="s">
        <v>74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32BB4-FE0C-4922-AAB0-F8F03C7676A7}">
  <dimension ref="A1:AP72"/>
  <sheetViews>
    <sheetView tabSelected="1" topLeftCell="A32" zoomScaleNormal="100" workbookViewId="0">
      <selection activeCell="H63" sqref="H63"/>
    </sheetView>
  </sheetViews>
  <sheetFormatPr baseColWidth="10" defaultRowHeight="14.4" x14ac:dyDescent="0.3"/>
  <sheetData>
    <row r="1" spans="1:42" x14ac:dyDescent="0.3">
      <c r="A1" s="23" t="s">
        <v>9</v>
      </c>
      <c r="B1" s="23" t="s">
        <v>75</v>
      </c>
      <c r="C1" s="23" t="s">
        <v>76</v>
      </c>
      <c r="D1" s="23" t="s">
        <v>21</v>
      </c>
      <c r="E1" s="24" t="s">
        <v>77</v>
      </c>
      <c r="F1" s="23" t="s">
        <v>78</v>
      </c>
      <c r="G1" s="23" t="s">
        <v>22</v>
      </c>
      <c r="H1" s="23" t="s">
        <v>79</v>
      </c>
      <c r="I1" s="23" t="s">
        <v>80</v>
      </c>
      <c r="J1" s="23" t="s">
        <v>23</v>
      </c>
      <c r="K1" s="23" t="s">
        <v>81</v>
      </c>
      <c r="L1" s="23" t="s">
        <v>82</v>
      </c>
      <c r="M1" s="23" t="s">
        <v>24</v>
      </c>
      <c r="N1" s="23" t="s">
        <v>83</v>
      </c>
      <c r="O1" s="23" t="s">
        <v>84</v>
      </c>
      <c r="P1" s="23" t="s">
        <v>25</v>
      </c>
      <c r="Q1" s="23" t="s">
        <v>85</v>
      </c>
      <c r="R1" s="23" t="s">
        <v>86</v>
      </c>
      <c r="S1" s="23" t="s">
        <v>26</v>
      </c>
      <c r="T1" s="23" t="s">
        <v>87</v>
      </c>
      <c r="U1" s="23" t="s">
        <v>88</v>
      </c>
      <c r="V1" s="23" t="s">
        <v>89</v>
      </c>
      <c r="W1" s="23" t="s">
        <v>90</v>
      </c>
      <c r="X1" s="23" t="s">
        <v>27</v>
      </c>
      <c r="Y1" s="23" t="s">
        <v>91</v>
      </c>
      <c r="Z1" s="23" t="s">
        <v>92</v>
      </c>
      <c r="AA1" s="23" t="s">
        <v>28</v>
      </c>
      <c r="AB1" s="23" t="s">
        <v>93</v>
      </c>
      <c r="AC1" s="23" t="s">
        <v>94</v>
      </c>
      <c r="AD1" s="23" t="s">
        <v>29</v>
      </c>
      <c r="AE1" s="23" t="s">
        <v>95</v>
      </c>
      <c r="AF1" s="23" t="s">
        <v>96</v>
      </c>
      <c r="AG1" s="23" t="s">
        <v>30</v>
      </c>
      <c r="AH1" s="23" t="s">
        <v>97</v>
      </c>
      <c r="AI1" s="23" t="s">
        <v>98</v>
      </c>
      <c r="AJ1" s="23" t="s">
        <v>31</v>
      </c>
      <c r="AK1" s="23" t="s">
        <v>99</v>
      </c>
      <c r="AL1" s="23" t="s">
        <v>100</v>
      </c>
      <c r="AM1" s="23" t="s">
        <v>32</v>
      </c>
      <c r="AN1" s="23" t="s">
        <v>101</v>
      </c>
      <c r="AO1" s="23" t="s">
        <v>102</v>
      </c>
      <c r="AP1" s="23" t="s">
        <v>16</v>
      </c>
    </row>
    <row r="2" spans="1:42" x14ac:dyDescent="0.3">
      <c r="A2" s="23" t="s">
        <v>10</v>
      </c>
      <c r="B2">
        <v>8.3368483052104745E-4</v>
      </c>
      <c r="C2">
        <v>3.8967794042129822</v>
      </c>
      <c r="D2">
        <v>1.1373036972881931E-2</v>
      </c>
      <c r="E2">
        <v>-2.8869102848710432E-4</v>
      </c>
      <c r="F2">
        <v>3.914605434245749</v>
      </c>
      <c r="G2">
        <v>-7.1468189539104637E-3</v>
      </c>
      <c r="H2">
        <v>8.1140226577945858E-4</v>
      </c>
      <c r="I2">
        <v>3.9315036017836631</v>
      </c>
      <c r="J2">
        <v>8.0616587776426891E-3</v>
      </c>
      <c r="K2">
        <v>9.9843774551701251E-4</v>
      </c>
      <c r="L2">
        <v>3.9484650847248628</v>
      </c>
      <c r="M2">
        <v>1.074982228082046E-2</v>
      </c>
      <c r="N2">
        <v>6.5350702333526276E-4</v>
      </c>
      <c r="O2">
        <v>3.9822983598553501</v>
      </c>
      <c r="P2">
        <v>1.4795436355776639E-2</v>
      </c>
      <c r="Q2" s="25">
        <v>1.864031906614471E-4</v>
      </c>
      <c r="R2" s="25">
        <v>4.02539057153529</v>
      </c>
      <c r="S2" s="25">
        <v>2.838701684932295E-5</v>
      </c>
      <c r="T2">
        <v>4.832521657664661E-2</v>
      </c>
      <c r="U2">
        <v>-1.11268550022079E-2</v>
      </c>
      <c r="V2">
        <v>6.3078256155628184E-5</v>
      </c>
      <c r="W2">
        <v>4.3003671715336909E-4</v>
      </c>
      <c r="X2">
        <v>6.6335414580407021E-4</v>
      </c>
      <c r="Y2">
        <v>6.8960005737879238E-5</v>
      </c>
      <c r="Z2">
        <v>5.0058398096921902E-4</v>
      </c>
      <c r="AA2">
        <v>1.28597090120293E-3</v>
      </c>
      <c r="AB2">
        <v>9.1691318362051972E-5</v>
      </c>
      <c r="AC2">
        <v>2.4210896969939369E-4</v>
      </c>
      <c r="AD2">
        <v>6.5401050819913556E-4</v>
      </c>
      <c r="AE2">
        <v>8.6600882608075646E-5</v>
      </c>
      <c r="AF2">
        <v>3.8575959412885858E-4</v>
      </c>
      <c r="AG2">
        <v>6.7207863599590026E-4</v>
      </c>
      <c r="AH2">
        <v>5.0134166198870602E-5</v>
      </c>
      <c r="AI2">
        <v>5.5119877951800118E-4</v>
      </c>
      <c r="AJ2">
        <v>1.021754438013966E-3</v>
      </c>
      <c r="AK2">
        <v>0.32930861292804109</v>
      </c>
      <c r="AL2">
        <v>2.1386359210144289E-4</v>
      </c>
      <c r="AM2">
        <v>5.5209809225874783E-2</v>
      </c>
      <c r="AN2">
        <v>4.4457690711036668E-3</v>
      </c>
      <c r="AO2">
        <v>1.1001747044041821E-3</v>
      </c>
      <c r="AP2">
        <v>9.4740327965618685E-7</v>
      </c>
    </row>
    <row r="3" spans="1:42" x14ac:dyDescent="0.3">
      <c r="A3" s="23" t="s">
        <v>11</v>
      </c>
      <c r="B3">
        <v>8.024848813134659E-5</v>
      </c>
      <c r="C3">
        <v>1.394639229328613</v>
      </c>
      <c r="D3">
        <v>4.4208916393324504E-3</v>
      </c>
      <c r="E3">
        <v>1.4728937186070441E-4</v>
      </c>
      <c r="F3">
        <v>1.4310874793667461</v>
      </c>
      <c r="G3">
        <v>6.0546692586814733E-3</v>
      </c>
      <c r="H3">
        <v>6.5279347558789733E-4</v>
      </c>
      <c r="I3">
        <v>1.463472196373157</v>
      </c>
      <c r="J3">
        <v>7.0830503365020706E-3</v>
      </c>
      <c r="K3">
        <v>1.2045790688891139E-3</v>
      </c>
      <c r="L3">
        <v>1.499783180063754</v>
      </c>
      <c r="M3">
        <v>7.7049691726883609E-3</v>
      </c>
      <c r="N3">
        <v>1.068564099503672E-4</v>
      </c>
      <c r="O3">
        <v>1.566710628589149</v>
      </c>
      <c r="P3">
        <v>6.8157558302559228E-3</v>
      </c>
      <c r="Q3" s="25">
        <v>9.7992552779213078</v>
      </c>
      <c r="R3" s="25">
        <v>1.0357638495719701</v>
      </c>
      <c r="S3" s="25">
        <v>1.1689656872194329</v>
      </c>
      <c r="T3">
        <v>-4.2802087002236453</v>
      </c>
      <c r="U3">
        <v>1.3304513331379211</v>
      </c>
      <c r="AP3">
        <v>7.1847960901143994E-7</v>
      </c>
    </row>
    <row r="4" spans="1:42" x14ac:dyDescent="0.3">
      <c r="A4" s="23" t="s">
        <v>17</v>
      </c>
      <c r="B4">
        <v>2.9764542847700661E-5</v>
      </c>
      <c r="C4">
        <v>6.1424080642480794</v>
      </c>
      <c r="D4">
        <v>7.3933658581452804E-3</v>
      </c>
      <c r="E4">
        <v>1.7067004596078519E-4</v>
      </c>
      <c r="F4">
        <v>6.1829150191668907</v>
      </c>
      <c r="G4">
        <v>1.005226104701297E-2</v>
      </c>
      <c r="H4">
        <v>3.5329302357723692E-4</v>
      </c>
      <c r="I4">
        <v>6.2245543932808882</v>
      </c>
      <c r="J4">
        <v>1.49716829239028E-2</v>
      </c>
      <c r="K4">
        <v>3.6469279664178239E-4</v>
      </c>
      <c r="L4">
        <v>6.2710030572506508</v>
      </c>
      <c r="M4">
        <v>1.2842018150126351E-2</v>
      </c>
      <c r="N4">
        <v>8.0836236186715709E-4</v>
      </c>
      <c r="O4">
        <v>6.3130155658723783</v>
      </c>
      <c r="P4">
        <v>1.500789050336224E-2</v>
      </c>
      <c r="Q4">
        <v>5.5118460906512584E-4</v>
      </c>
      <c r="R4">
        <v>6.3995544098026071</v>
      </c>
      <c r="S4">
        <v>2.2206804525005529E-2</v>
      </c>
      <c r="T4">
        <v>7.5421653774807398E-4</v>
      </c>
      <c r="U4">
        <v>-9.6178970101029699E-5</v>
      </c>
      <c r="V4">
        <v>1.8521882340410961E-5</v>
      </c>
      <c r="W4">
        <v>3.1634136697760019E-3</v>
      </c>
      <c r="X4">
        <v>5.3983088236919281E-3</v>
      </c>
      <c r="Y4">
        <v>2.4879999416314559E-5</v>
      </c>
      <c r="Z4">
        <v>9.1712051025260861E-4</v>
      </c>
      <c r="AA4">
        <v>1.645026652417397E-3</v>
      </c>
      <c r="AB4">
        <v>3.7425280922098539E-5</v>
      </c>
      <c r="AC4">
        <v>8.5870507997044235E-4</v>
      </c>
      <c r="AD4">
        <v>1.717389279665275E-3</v>
      </c>
      <c r="AE4">
        <v>3.5393011813399507E-5</v>
      </c>
      <c r="AF4">
        <v>6.646364603338841E-4</v>
      </c>
      <c r="AG4">
        <v>1.3123975813407109E-3</v>
      </c>
      <c r="AH4">
        <v>3.4445414422215023E-5</v>
      </c>
      <c r="AI4">
        <v>3.7559181340017397E-4</v>
      </c>
      <c r="AJ4">
        <v>6.782460774090326E-4</v>
      </c>
      <c r="AK4">
        <v>5.1294501247966779E-5</v>
      </c>
      <c r="AL4">
        <v>9.0556292682880831E-4</v>
      </c>
      <c r="AM4">
        <v>1.8759425490248629E-3</v>
      </c>
      <c r="AN4">
        <v>5.1311697542721826E-3</v>
      </c>
      <c r="AO4">
        <v>8.3240894606855561E-4</v>
      </c>
      <c r="AP4">
        <v>9.1920792608321609E-7</v>
      </c>
    </row>
    <row r="5" spans="1:42" x14ac:dyDescent="0.3">
      <c r="A5" s="23" t="s">
        <v>18</v>
      </c>
      <c r="B5">
        <v>2.0587349431144209E-4</v>
      </c>
      <c r="C5">
        <v>8.1835372070334284E-2</v>
      </c>
      <c r="D5">
        <v>1.011158444507316E-2</v>
      </c>
      <c r="E5">
        <v>1.5412208609703201E-4</v>
      </c>
      <c r="F5">
        <v>0.17139486122791289</v>
      </c>
      <c r="G5">
        <v>7.2779594625673833E-3</v>
      </c>
      <c r="H5">
        <v>3.9421505448089479E-4</v>
      </c>
      <c r="I5">
        <v>0.2343693381908824</v>
      </c>
      <c r="J5">
        <v>8.6881408456202999E-3</v>
      </c>
      <c r="K5">
        <v>1.1073080757932139E-3</v>
      </c>
      <c r="L5">
        <v>0.32141519294264542</v>
      </c>
      <c r="M5">
        <v>8.4275341153240858E-3</v>
      </c>
      <c r="N5">
        <v>1.5693982307657541E-4</v>
      </c>
      <c r="O5">
        <v>0.47111050856012021</v>
      </c>
      <c r="P5">
        <v>7.2472555300609181E-3</v>
      </c>
      <c r="Q5" s="25">
        <v>106.89058563086149</v>
      </c>
      <c r="R5" s="25">
        <v>-1.0851640338329049</v>
      </c>
      <c r="S5" s="25">
        <v>4.5881578692198657</v>
      </c>
      <c r="T5">
        <v>-7.030633244016264</v>
      </c>
      <c r="U5">
        <v>0.80413235453636123</v>
      </c>
      <c r="AP5">
        <v>9.9767243948204504E-7</v>
      </c>
    </row>
    <row r="8" spans="1:42" x14ac:dyDescent="0.3">
      <c r="A8" s="26" t="s">
        <v>103</v>
      </c>
      <c r="B8" s="27" t="s">
        <v>104</v>
      </c>
      <c r="C8" s="28" t="s">
        <v>105</v>
      </c>
      <c r="D8" s="28" t="s">
        <v>106</v>
      </c>
      <c r="E8" s="28" t="s">
        <v>107</v>
      </c>
      <c r="F8" s="28" t="s">
        <v>108</v>
      </c>
      <c r="G8" s="28" t="s">
        <v>109</v>
      </c>
      <c r="H8" s="28" t="s">
        <v>110</v>
      </c>
      <c r="I8" s="28" t="s">
        <v>111</v>
      </c>
      <c r="J8" s="28" t="s">
        <v>112</v>
      </c>
      <c r="K8" s="28" t="s">
        <v>113</v>
      </c>
      <c r="L8" s="28" t="s">
        <v>114</v>
      </c>
      <c r="M8" s="28" t="s">
        <v>115</v>
      </c>
      <c r="N8" s="28" t="s">
        <v>116</v>
      </c>
      <c r="O8" s="28" t="s">
        <v>117</v>
      </c>
      <c r="P8" s="28" t="s">
        <v>118</v>
      </c>
    </row>
    <row r="9" spans="1:42" x14ac:dyDescent="0.3">
      <c r="A9" s="23" t="s">
        <v>10</v>
      </c>
      <c r="B9" s="25">
        <f>R2-$C2</f>
        <v>0.12861116732230782</v>
      </c>
      <c r="C9">
        <f>O2-$C2</f>
        <v>8.5518955642367889E-2</v>
      </c>
      <c r="D9">
        <f>L2-$C2</f>
        <v>5.1685680511880605E-2</v>
      </c>
      <c r="E9" s="17">
        <f>I2-$C2</f>
        <v>3.4724197570680904E-2</v>
      </c>
      <c r="F9">
        <f>F2-$C2</f>
        <v>1.7826030032766838E-2</v>
      </c>
      <c r="G9" s="25">
        <f>R2-$F2</f>
        <v>0.11078513728954098</v>
      </c>
      <c r="H9" s="29">
        <f>O2-$F2</f>
        <v>6.7692925609601051E-2</v>
      </c>
      <c r="I9">
        <f>L2-$F2</f>
        <v>3.3859650479113768E-2</v>
      </c>
      <c r="J9">
        <f>I2-$F2</f>
        <v>1.6898167537914066E-2</v>
      </c>
      <c r="K9" s="25">
        <f>R2-$I2</f>
        <v>9.3886969751626914E-2</v>
      </c>
      <c r="L9">
        <f>O2-$I2</f>
        <v>5.0794758071686985E-2</v>
      </c>
      <c r="M9">
        <f>L2-$I2</f>
        <v>1.6961482941199701E-2</v>
      </c>
      <c r="N9" s="25">
        <f>R2-$L2</f>
        <v>7.6925486810427213E-2</v>
      </c>
      <c r="O9">
        <f>O2-$L2</f>
        <v>3.3833275130487284E-2</v>
      </c>
      <c r="P9" s="25">
        <f>R2-O2</f>
        <v>4.3092211679939929E-2</v>
      </c>
    </row>
    <row r="10" spans="1:42" x14ac:dyDescent="0.3">
      <c r="A10" s="23" t="s">
        <v>11</v>
      </c>
      <c r="B10" s="25">
        <f>R3-$C3</f>
        <v>-0.35887537975664285</v>
      </c>
      <c r="C10">
        <f t="shared" ref="C10:C12" si="0">O3-$C3</f>
        <v>0.17207139926053605</v>
      </c>
      <c r="D10">
        <f t="shared" ref="D10:D12" si="1">L3-$C3</f>
        <v>0.10514395073514105</v>
      </c>
      <c r="E10">
        <f t="shared" ref="E10:E12" si="2">I3-$C3</f>
        <v>6.8832967044544002E-2</v>
      </c>
      <c r="F10">
        <f t="shared" ref="F10:F12" si="3">F3-$C3</f>
        <v>3.6448250038133123E-2</v>
      </c>
      <c r="G10" s="25">
        <f t="shared" ref="G10:G12" si="4">R3-$F3</f>
        <v>-0.39532362979477598</v>
      </c>
      <c r="H10" s="30">
        <f t="shared" ref="H10:H12" si="5">O3-$F3</f>
        <v>0.13562314922240293</v>
      </c>
      <c r="I10">
        <f t="shared" ref="I10:I12" si="6">L3-$F3</f>
        <v>6.8695700697007922E-2</v>
      </c>
      <c r="J10">
        <f t="shared" ref="J10:J12" si="7">I3-$F3</f>
        <v>3.2384717006410879E-2</v>
      </c>
      <c r="K10" s="25">
        <f t="shared" ref="K10:K12" si="8">R3-$I3</f>
        <v>-0.42770834680118686</v>
      </c>
      <c r="L10">
        <f t="shared" ref="L10:L12" si="9">O3-$I3</f>
        <v>0.10323843221599205</v>
      </c>
      <c r="M10">
        <f t="shared" ref="M10:M12" si="10">L3-$I3</f>
        <v>3.6310983690597043E-2</v>
      </c>
      <c r="N10" s="25">
        <f t="shared" ref="N10:N12" si="11">R3-$L3</f>
        <v>-0.4640193304917839</v>
      </c>
      <c r="O10">
        <f t="shared" ref="O10:O12" si="12">O3-$L3</f>
        <v>6.6927448525395006E-2</v>
      </c>
      <c r="P10" s="25">
        <f t="shared" ref="P10:P12" si="13">R3-O3</f>
        <v>-0.5309467790171789</v>
      </c>
    </row>
    <row r="11" spans="1:42" x14ac:dyDescent="0.3">
      <c r="A11" s="23" t="s">
        <v>17</v>
      </c>
      <c r="B11" s="31">
        <f t="shared" ref="B11:B12" si="14">R4-$C4</f>
        <v>0.25714634555452776</v>
      </c>
      <c r="C11">
        <f t="shared" si="0"/>
        <v>0.17060750162429894</v>
      </c>
      <c r="D11">
        <f t="shared" si="1"/>
        <v>0.12859499300257138</v>
      </c>
      <c r="E11" s="32">
        <f t="shared" si="2"/>
        <v>8.2146329032808829E-2</v>
      </c>
      <c r="F11">
        <f t="shared" si="3"/>
        <v>4.0506954918811289E-2</v>
      </c>
      <c r="G11">
        <f t="shared" si="4"/>
        <v>0.21663939063571647</v>
      </c>
      <c r="H11">
        <f t="shared" si="5"/>
        <v>0.13010054670548765</v>
      </c>
      <c r="I11">
        <f t="shared" si="6"/>
        <v>8.808803808376009E-2</v>
      </c>
      <c r="J11">
        <f t="shared" si="7"/>
        <v>4.163937411399754E-2</v>
      </c>
      <c r="K11" s="29">
        <f t="shared" si="8"/>
        <v>0.17500001652171893</v>
      </c>
      <c r="L11">
        <f t="shared" si="9"/>
        <v>8.8461172591490111E-2</v>
      </c>
      <c r="M11">
        <f t="shared" si="10"/>
        <v>4.6448663969762549E-2</v>
      </c>
      <c r="N11">
        <f t="shared" si="11"/>
        <v>0.12855135255195638</v>
      </c>
      <c r="O11">
        <f t="shared" si="12"/>
        <v>4.2012508621727562E-2</v>
      </c>
      <c r="P11">
        <f t="shared" si="13"/>
        <v>8.6538843930228815E-2</v>
      </c>
    </row>
    <row r="12" spans="1:42" x14ac:dyDescent="0.3">
      <c r="A12" s="23" t="s">
        <v>18</v>
      </c>
      <c r="B12" s="25">
        <f t="shared" si="14"/>
        <v>-1.1669994059032391</v>
      </c>
      <c r="C12">
        <f t="shared" si="0"/>
        <v>0.38927513648978596</v>
      </c>
      <c r="D12">
        <f t="shared" si="1"/>
        <v>0.23957982087231114</v>
      </c>
      <c r="E12">
        <f t="shared" si="2"/>
        <v>0.15253396612054812</v>
      </c>
      <c r="F12">
        <f t="shared" si="3"/>
        <v>8.9559489157578609E-2</v>
      </c>
      <c r="G12" s="25">
        <f t="shared" si="4"/>
        <v>-1.2565588950608177</v>
      </c>
      <c r="H12" s="30">
        <f t="shared" si="5"/>
        <v>0.29971564733220735</v>
      </c>
      <c r="I12">
        <f t="shared" si="6"/>
        <v>0.15002033171473253</v>
      </c>
      <c r="J12">
        <f t="shared" si="7"/>
        <v>6.2974476962969511E-2</v>
      </c>
      <c r="K12" s="25">
        <f t="shared" si="8"/>
        <v>-1.3195333720237874</v>
      </c>
      <c r="L12">
        <f t="shared" si="9"/>
        <v>0.23674117036923781</v>
      </c>
      <c r="M12">
        <f t="shared" si="10"/>
        <v>8.7045854751763019E-2</v>
      </c>
      <c r="N12" s="25">
        <f t="shared" si="11"/>
        <v>-1.4065792267755504</v>
      </c>
      <c r="O12">
        <f t="shared" si="12"/>
        <v>0.14969531561747479</v>
      </c>
      <c r="P12" s="25">
        <f t="shared" si="13"/>
        <v>-1.5562745423930251</v>
      </c>
    </row>
    <row r="13" spans="1:42" x14ac:dyDescent="0.3">
      <c r="A13" s="26" t="s">
        <v>119</v>
      </c>
      <c r="B13" s="27" t="s">
        <v>104</v>
      </c>
      <c r="C13" s="28" t="s">
        <v>105</v>
      </c>
      <c r="D13" s="28" t="s">
        <v>106</v>
      </c>
      <c r="E13" s="28" t="s">
        <v>107</v>
      </c>
      <c r="F13" s="28" t="s">
        <v>108</v>
      </c>
      <c r="G13" s="28" t="s">
        <v>109</v>
      </c>
      <c r="H13" s="28" t="s">
        <v>110</v>
      </c>
      <c r="I13" s="28" t="s">
        <v>111</v>
      </c>
      <c r="J13" s="28" t="s">
        <v>112</v>
      </c>
      <c r="K13" s="28" t="s">
        <v>113</v>
      </c>
      <c r="L13" s="28" t="s">
        <v>114</v>
      </c>
      <c r="M13" s="28" t="s">
        <v>115</v>
      </c>
      <c r="N13" s="28" t="s">
        <v>116</v>
      </c>
      <c r="O13" s="28" t="s">
        <v>117</v>
      </c>
      <c r="P13" s="28" t="s">
        <v>118</v>
      </c>
    </row>
    <row r="14" spans="1:42" x14ac:dyDescent="0.3">
      <c r="A14" s="23" t="s">
        <v>10</v>
      </c>
      <c r="B14" s="25">
        <f>SQRT(X2^2+AM2^2)</f>
        <v>5.5213794231878721E-2</v>
      </c>
      <c r="C14">
        <f>SQRT(X2^2+AJ2^2)</f>
        <v>1.218203946125887E-3</v>
      </c>
      <c r="D14">
        <f>SQRT(X2^2+AG2^2)</f>
        <v>9.4431372737960209E-4</v>
      </c>
      <c r="E14" s="17">
        <f>SQRT(X2^2+AD2^2)</f>
        <v>9.3154091031491428E-4</v>
      </c>
      <c r="F14">
        <f>SQRT(X2^2+AA2^2)</f>
        <v>1.4469830273697488E-3</v>
      </c>
      <c r="G14" s="25">
        <f>SQRT(AA2^2+AM2^2)</f>
        <v>5.5224783891983036E-2</v>
      </c>
      <c r="H14" s="29">
        <f>SQRT(AA2^2+AJ2^2)</f>
        <v>1.6424686573392841E-3</v>
      </c>
      <c r="I14">
        <f>SQRT(AA2^2+AG2^2)</f>
        <v>1.4510033947936806E-3</v>
      </c>
      <c r="J14">
        <f>SQRT(AA2^2+AD2^2)</f>
        <v>1.4427234328087859E-3</v>
      </c>
      <c r="K14" s="25">
        <f>SQRT(AD2^2+AM2^2)</f>
        <v>5.5213682765255963E-2</v>
      </c>
      <c r="L14">
        <f>SQRT(AD2^2+AJ2^2)</f>
        <v>1.2131413258298174E-3</v>
      </c>
      <c r="M14">
        <f>SQRT(AD2^2+AG2^2)</f>
        <v>9.37773660217113E-4</v>
      </c>
      <c r="N14" s="25">
        <f>SQRT(AG2^2+AM2^2)</f>
        <v>5.5213899739562415E-2</v>
      </c>
      <c r="O14">
        <f>SQRT(AG2^2+AJ2^2)</f>
        <v>1.2229766247003027E-3</v>
      </c>
      <c r="P14" s="25">
        <f>SQRT(AJ2^2+AM2^2)</f>
        <v>5.5219263096215707E-2</v>
      </c>
    </row>
    <row r="15" spans="1:42" x14ac:dyDescent="0.3">
      <c r="A15" s="23" t="s">
        <v>11</v>
      </c>
      <c r="B15" s="25">
        <f>SQRT(X3^2+AM3^2)</f>
        <v>0</v>
      </c>
      <c r="C15">
        <f t="shared" ref="C15:C17" si="15">SQRT(X3^2+AJ3^2)</f>
        <v>0</v>
      </c>
      <c r="D15">
        <f t="shared" ref="D15:D17" si="16">SQRT(X3^2+AG3^2)</f>
        <v>0</v>
      </c>
      <c r="E15" s="17">
        <f t="shared" ref="E15:E17" si="17">SQRT(X3^2+AD3^2)</f>
        <v>0</v>
      </c>
      <c r="F15">
        <f t="shared" ref="F15:F17" si="18">SQRT(X3^2+AA3^2)</f>
        <v>0</v>
      </c>
      <c r="G15" s="25">
        <f t="shared" ref="G15:G17" si="19">SQRT(AA3^2+AM3^2)</f>
        <v>0</v>
      </c>
      <c r="H15" s="30">
        <f t="shared" ref="H15:H17" si="20">SQRT(AA3^2+AJ3^2)</f>
        <v>0</v>
      </c>
      <c r="I15">
        <f t="shared" ref="I15:I17" si="21">SQRT(AA3^2+AG3^2)</f>
        <v>0</v>
      </c>
      <c r="J15">
        <f t="shared" ref="J15:J17" si="22">SQRT(AA3^2+AD3^2)</f>
        <v>0</v>
      </c>
      <c r="K15" s="25">
        <f t="shared" ref="K15:K17" si="23">SQRT(AD3^2+AM3^2)</f>
        <v>0</v>
      </c>
      <c r="L15">
        <f t="shared" ref="L15:L17" si="24">SQRT(AD3^2+AJ3^2)</f>
        <v>0</v>
      </c>
      <c r="M15">
        <f t="shared" ref="M15:M17" si="25">SQRT(AD3^2+AG3^2)</f>
        <v>0</v>
      </c>
      <c r="N15" s="25">
        <f t="shared" ref="N15:N17" si="26">SQRT(AG3^2+AM3^2)</f>
        <v>0</v>
      </c>
      <c r="O15">
        <f t="shared" ref="O15:O17" si="27">SQRT(AG3^2+AJ3^2)</f>
        <v>0</v>
      </c>
      <c r="P15" s="25">
        <f t="shared" ref="P15:P17" si="28">SQRT(AJ3^2+AM3^2)</f>
        <v>0</v>
      </c>
    </row>
    <row r="16" spans="1:42" x14ac:dyDescent="0.3">
      <c r="A16" s="23" t="s">
        <v>17</v>
      </c>
      <c r="B16" s="25">
        <f>SQRT(X4^2+AM4^2)</f>
        <v>5.7149714437774776E-3</v>
      </c>
      <c r="C16">
        <f t="shared" si="15"/>
        <v>5.440749571288029E-3</v>
      </c>
      <c r="D16">
        <f t="shared" si="16"/>
        <v>5.5555490788453191E-3</v>
      </c>
      <c r="E16" s="32">
        <f t="shared" si="17"/>
        <v>5.6649063623205051E-3</v>
      </c>
      <c r="F16">
        <f t="shared" si="18"/>
        <v>5.6433900133796991E-3</v>
      </c>
      <c r="G16" s="33">
        <f t="shared" si="19"/>
        <v>2.4950497258382424E-3</v>
      </c>
      <c r="H16" s="33">
        <f t="shared" si="20"/>
        <v>1.779362365760366E-3</v>
      </c>
      <c r="I16">
        <f t="shared" si="21"/>
        <v>2.1044001755066775E-3</v>
      </c>
      <c r="J16">
        <f t="shared" si="22"/>
        <v>2.3781376379580724E-3</v>
      </c>
      <c r="K16" s="29">
        <f t="shared" si="23"/>
        <v>2.5433415785440839E-3</v>
      </c>
      <c r="L16">
        <f t="shared" si="24"/>
        <v>1.8464678928781708E-3</v>
      </c>
      <c r="M16">
        <f t="shared" si="25"/>
        <v>2.1614377967959569E-3</v>
      </c>
      <c r="N16" s="33">
        <f t="shared" si="26"/>
        <v>2.2894426961055057E-3</v>
      </c>
      <c r="O16">
        <f t="shared" si="27"/>
        <v>1.4772965690847885E-3</v>
      </c>
      <c r="P16" s="33">
        <f t="shared" si="28"/>
        <v>1.9947877553170013E-3</v>
      </c>
    </row>
    <row r="17" spans="1:22" x14ac:dyDescent="0.3">
      <c r="A17" s="23" t="s">
        <v>18</v>
      </c>
      <c r="B17" s="25">
        <f>SQRT(X5^2+AM5^2)</f>
        <v>0</v>
      </c>
      <c r="C17">
        <f t="shared" si="15"/>
        <v>0</v>
      </c>
      <c r="D17">
        <f t="shared" si="16"/>
        <v>0</v>
      </c>
      <c r="E17" s="17">
        <f t="shared" si="17"/>
        <v>0</v>
      </c>
      <c r="F17">
        <f t="shared" si="18"/>
        <v>0</v>
      </c>
      <c r="G17" s="25">
        <f t="shared" si="19"/>
        <v>0</v>
      </c>
      <c r="H17" s="30">
        <f t="shared" si="20"/>
        <v>0</v>
      </c>
      <c r="I17">
        <f t="shared" si="21"/>
        <v>0</v>
      </c>
      <c r="J17">
        <f t="shared" si="22"/>
        <v>0</v>
      </c>
      <c r="K17" s="25">
        <f t="shared" si="23"/>
        <v>0</v>
      </c>
      <c r="L17">
        <f t="shared" si="24"/>
        <v>0</v>
      </c>
      <c r="M17">
        <f t="shared" si="25"/>
        <v>0</v>
      </c>
      <c r="N17" s="25">
        <f t="shared" si="26"/>
        <v>0</v>
      </c>
      <c r="O17">
        <f t="shared" si="27"/>
        <v>0</v>
      </c>
      <c r="P17" s="25">
        <f t="shared" si="28"/>
        <v>0</v>
      </c>
    </row>
    <row r="19" spans="1:22" x14ac:dyDescent="0.3">
      <c r="A19" s="34" t="s">
        <v>120</v>
      </c>
      <c r="B19" s="35"/>
      <c r="D19" t="s">
        <v>121</v>
      </c>
      <c r="F19" t="s">
        <v>121</v>
      </c>
      <c r="H19" t="s">
        <v>121</v>
      </c>
      <c r="L19" t="s">
        <v>121</v>
      </c>
      <c r="N19" t="s">
        <v>121</v>
      </c>
      <c r="P19" t="s">
        <v>121</v>
      </c>
    </row>
    <row r="20" spans="1:22" x14ac:dyDescent="0.3">
      <c r="A20" s="34" t="s">
        <v>10</v>
      </c>
      <c r="B20" s="5" t="s">
        <v>122</v>
      </c>
      <c r="C20" s="36" t="s">
        <v>123</v>
      </c>
      <c r="D20" s="37">
        <f>29.372*0.001</f>
        <v>2.9371999999999999E-2</v>
      </c>
      <c r="E20" s="38" t="s">
        <v>124</v>
      </c>
      <c r="F20" s="39">
        <f>D20+H20</f>
        <v>9.2772999999999994E-2</v>
      </c>
      <c r="G20" s="40" t="s">
        <v>125</v>
      </c>
      <c r="H20" s="41">
        <f>63.401*0.001</f>
        <v>6.3400999999999999E-2</v>
      </c>
      <c r="J20" s="5" t="s">
        <v>126</v>
      </c>
      <c r="K20" s="42" t="s">
        <v>127</v>
      </c>
      <c r="L20" s="43">
        <f>D20/2</f>
        <v>1.4685999999999999E-2</v>
      </c>
      <c r="M20" s="43" t="s">
        <v>128</v>
      </c>
      <c r="N20" s="43">
        <f>F20/2</f>
        <v>4.6386499999999997E-2</v>
      </c>
      <c r="O20" s="43" t="s">
        <v>129</v>
      </c>
      <c r="P20" s="44">
        <f>H20/2</f>
        <v>3.17005E-2</v>
      </c>
    </row>
    <row r="21" spans="1:22" x14ac:dyDescent="0.3">
      <c r="A21" s="34" t="s">
        <v>11</v>
      </c>
      <c r="B21" s="5" t="s">
        <v>130</v>
      </c>
      <c r="C21" s="45" t="s">
        <v>125</v>
      </c>
      <c r="D21" s="46">
        <f>H20</f>
        <v>6.3400999999999999E-2</v>
      </c>
      <c r="E21" s="47" t="s">
        <v>131</v>
      </c>
      <c r="F21" s="48">
        <f>D21+H21</f>
        <v>0.18404100000000001</v>
      </c>
      <c r="G21" s="49" t="s">
        <v>132</v>
      </c>
      <c r="H21" s="50">
        <f>120.64*0.001</f>
        <v>0.12064</v>
      </c>
      <c r="J21" s="5" t="s">
        <v>130</v>
      </c>
      <c r="K21" s="51" t="s">
        <v>129</v>
      </c>
      <c r="L21" s="52">
        <f>D21/2</f>
        <v>3.17005E-2</v>
      </c>
      <c r="M21" s="52" t="s">
        <v>133</v>
      </c>
      <c r="N21" s="52">
        <f>F21/2</f>
        <v>9.2020500000000005E-2</v>
      </c>
      <c r="O21" s="52" t="s">
        <v>134</v>
      </c>
      <c r="P21" s="53">
        <f>H21/2</f>
        <v>6.0319999999999999E-2</v>
      </c>
    </row>
    <row r="22" spans="1:22" x14ac:dyDescent="0.3">
      <c r="A22" s="34" t="s">
        <v>17</v>
      </c>
      <c r="C22" s="54" t="s">
        <v>135</v>
      </c>
      <c r="D22" s="46">
        <f>72.218*0.001</f>
        <v>7.2218000000000004E-2</v>
      </c>
      <c r="E22" s="55" t="s">
        <v>136</v>
      </c>
      <c r="F22" s="48">
        <f>D22+H22</f>
        <v>0.22916500000000001</v>
      </c>
      <c r="G22" s="56" t="s">
        <v>123</v>
      </c>
      <c r="H22" s="50">
        <f>156.947*0.001</f>
        <v>0.156947</v>
      </c>
      <c r="K22" s="51" t="s">
        <v>137</v>
      </c>
      <c r="L22" s="52">
        <f>D22/2</f>
        <v>3.6109000000000002E-2</v>
      </c>
      <c r="M22" s="52" t="s">
        <v>138</v>
      </c>
      <c r="N22" s="52">
        <f>F22/2</f>
        <v>0.1145825</v>
      </c>
      <c r="O22" s="52" t="s">
        <v>127</v>
      </c>
      <c r="P22" s="53">
        <f>H22/2</f>
        <v>7.8473500000000002E-2</v>
      </c>
    </row>
    <row r="23" spans="1:22" x14ac:dyDescent="0.3">
      <c r="A23" s="34" t="s">
        <v>18</v>
      </c>
      <c r="C23" s="57" t="s">
        <v>123</v>
      </c>
      <c r="D23" s="58">
        <f>H22</f>
        <v>0.156947</v>
      </c>
      <c r="E23" s="59" t="s">
        <v>124</v>
      </c>
      <c r="F23" s="60">
        <f>D23+H23</f>
        <v>0.423597</v>
      </c>
      <c r="G23" s="61" t="s">
        <v>125</v>
      </c>
      <c r="H23" s="62">
        <f>266.65*0.001</f>
        <v>0.26665</v>
      </c>
      <c r="K23" s="63" t="s">
        <v>127</v>
      </c>
      <c r="L23" s="64">
        <f>D23/2</f>
        <v>7.8473500000000002E-2</v>
      </c>
      <c r="M23" s="64" t="s">
        <v>128</v>
      </c>
      <c r="N23" s="64">
        <f>F23/2</f>
        <v>0.2117985</v>
      </c>
      <c r="O23" s="64" t="s">
        <v>129</v>
      </c>
      <c r="P23" s="65">
        <f>H23/2</f>
        <v>0.133325</v>
      </c>
    </row>
    <row r="25" spans="1:22" x14ac:dyDescent="0.3">
      <c r="A25" s="5" t="s">
        <v>156</v>
      </c>
    </row>
    <row r="26" spans="1:22" x14ac:dyDescent="0.3">
      <c r="A26" s="34" t="s">
        <v>139</v>
      </c>
    </row>
    <row r="27" spans="1:22" x14ac:dyDescent="0.3">
      <c r="A27" s="34" t="s">
        <v>10</v>
      </c>
      <c r="C27" s="36" t="s">
        <v>123</v>
      </c>
      <c r="D27" s="43"/>
      <c r="E27" s="38" t="s">
        <v>124</v>
      </c>
      <c r="F27" s="43"/>
      <c r="G27" s="40" t="s">
        <v>125</v>
      </c>
      <c r="H27" s="44">
        <f>H9</f>
        <v>6.7692925609601051E-2</v>
      </c>
      <c r="K27" s="42" t="s">
        <v>140</v>
      </c>
      <c r="L27" s="43"/>
      <c r="M27" s="43" t="s">
        <v>141</v>
      </c>
      <c r="N27" s="43"/>
      <c r="O27" s="43" t="s">
        <v>142</v>
      </c>
      <c r="P27" s="43">
        <f>I9</f>
        <v>3.3859650479113768E-2</v>
      </c>
      <c r="Q27" s="43" t="s">
        <v>143</v>
      </c>
      <c r="R27" s="43"/>
      <c r="S27" s="43" t="s">
        <v>144</v>
      </c>
      <c r="T27" s="43"/>
      <c r="U27" s="43" t="s">
        <v>145</v>
      </c>
      <c r="V27" s="44">
        <f>O9</f>
        <v>3.3833275130487284E-2</v>
      </c>
    </row>
    <row r="28" spans="1:22" x14ac:dyDescent="0.3">
      <c r="A28" s="34" t="s">
        <v>11</v>
      </c>
      <c r="C28" s="45" t="s">
        <v>125</v>
      </c>
      <c r="D28" s="52"/>
      <c r="E28" s="47" t="s">
        <v>131</v>
      </c>
      <c r="F28" s="52"/>
      <c r="G28" s="49" t="s">
        <v>132</v>
      </c>
      <c r="H28" s="53">
        <f>H10</f>
        <v>0.13562314922240293</v>
      </c>
      <c r="K28" s="51" t="s">
        <v>142</v>
      </c>
      <c r="L28" s="52"/>
      <c r="M28" s="52" t="s">
        <v>146</v>
      </c>
      <c r="N28" s="52"/>
      <c r="O28" s="52" t="s">
        <v>147</v>
      </c>
      <c r="P28" s="52">
        <f>I10</f>
        <v>6.8695700697007922E-2</v>
      </c>
      <c r="Q28" s="52" t="s">
        <v>145</v>
      </c>
      <c r="R28" s="52"/>
      <c r="S28" s="52" t="s">
        <v>148</v>
      </c>
      <c r="T28" s="52"/>
      <c r="U28" s="52" t="s">
        <v>149</v>
      </c>
      <c r="V28" s="53">
        <f>O10</f>
        <v>6.6927448525395006E-2</v>
      </c>
    </row>
    <row r="29" spans="1:22" x14ac:dyDescent="0.3">
      <c r="A29" s="34" t="s">
        <v>17</v>
      </c>
      <c r="C29" s="54" t="s">
        <v>135</v>
      </c>
      <c r="D29" s="52">
        <f>E11</f>
        <v>8.2146329032808829E-2</v>
      </c>
      <c r="E29" s="55" t="s">
        <v>136</v>
      </c>
      <c r="F29" s="52">
        <f>B11</f>
        <v>0.25714634555452776</v>
      </c>
      <c r="G29" s="56" t="s">
        <v>123</v>
      </c>
      <c r="H29" s="66">
        <f>K11</f>
        <v>0.17500001652171893</v>
      </c>
      <c r="K29" s="51" t="s">
        <v>150</v>
      </c>
      <c r="L29" s="52">
        <f>F11</f>
        <v>4.0506954918811289E-2</v>
      </c>
      <c r="M29" s="52" t="s">
        <v>151</v>
      </c>
      <c r="N29" s="52">
        <f>D11</f>
        <v>0.12859499300257138</v>
      </c>
      <c r="O29" s="52" t="s">
        <v>140</v>
      </c>
      <c r="P29" s="52">
        <f>L11</f>
        <v>8.8461172591490111E-2</v>
      </c>
      <c r="Q29" s="52" t="s">
        <v>152</v>
      </c>
      <c r="R29" s="52">
        <f>J11</f>
        <v>4.163937411399754E-2</v>
      </c>
      <c r="S29" s="52" t="s">
        <v>153</v>
      </c>
      <c r="T29" s="52">
        <f>N11</f>
        <v>0.12855135255195638</v>
      </c>
      <c r="U29" s="52" t="s">
        <v>143</v>
      </c>
      <c r="V29" s="53">
        <f>P11</f>
        <v>8.6538843930228815E-2</v>
      </c>
    </row>
    <row r="30" spans="1:22" x14ac:dyDescent="0.3">
      <c r="A30" s="34" t="s">
        <v>18</v>
      </c>
      <c r="C30" s="57" t="s">
        <v>123</v>
      </c>
      <c r="D30" s="64"/>
      <c r="E30" s="59" t="s">
        <v>124</v>
      </c>
      <c r="F30" s="64"/>
      <c r="G30" s="61" t="s">
        <v>125</v>
      </c>
      <c r="H30" s="65">
        <f>H12</f>
        <v>0.29971564733220735</v>
      </c>
      <c r="K30" s="63" t="s">
        <v>140</v>
      </c>
      <c r="L30" s="64"/>
      <c r="M30" s="64" t="s">
        <v>141</v>
      </c>
      <c r="N30" s="64"/>
      <c r="O30" s="64" t="s">
        <v>142</v>
      </c>
      <c r="P30" s="64">
        <f>I12</f>
        <v>0.15002033171473253</v>
      </c>
      <c r="Q30" s="64" t="s">
        <v>143</v>
      </c>
      <c r="R30" s="64"/>
      <c r="S30" s="64" t="s">
        <v>144</v>
      </c>
      <c r="T30" s="64"/>
      <c r="U30" s="64" t="s">
        <v>145</v>
      </c>
      <c r="V30" s="65">
        <f>O12</f>
        <v>0.14969531561747479</v>
      </c>
    </row>
    <row r="32" spans="1:22" x14ac:dyDescent="0.3">
      <c r="A32" s="34" t="s">
        <v>154</v>
      </c>
    </row>
    <row r="33" spans="1:22" x14ac:dyDescent="0.3">
      <c r="A33" s="34" t="s">
        <v>10</v>
      </c>
      <c r="C33" s="36" t="s">
        <v>123</v>
      </c>
      <c r="D33" s="43"/>
      <c r="E33" s="38" t="s">
        <v>124</v>
      </c>
      <c r="F33" s="43"/>
      <c r="G33" s="40" t="s">
        <v>125</v>
      </c>
      <c r="H33" s="44">
        <f>H14</f>
        <v>1.6424686573392841E-3</v>
      </c>
      <c r="K33" s="42" t="s">
        <v>140</v>
      </c>
      <c r="L33" s="43"/>
      <c r="M33" s="43" t="s">
        <v>141</v>
      </c>
      <c r="N33" s="43"/>
      <c r="O33" s="43" t="s">
        <v>142</v>
      </c>
      <c r="P33" s="43">
        <f>I14</f>
        <v>1.4510033947936806E-3</v>
      </c>
      <c r="Q33" s="43" t="s">
        <v>143</v>
      </c>
      <c r="R33" s="43"/>
      <c r="S33" s="43" t="s">
        <v>144</v>
      </c>
      <c r="T33" s="43"/>
      <c r="U33" s="43" t="s">
        <v>145</v>
      </c>
      <c r="V33" s="44">
        <f>O14</f>
        <v>1.2229766247003027E-3</v>
      </c>
    </row>
    <row r="34" spans="1:22" x14ac:dyDescent="0.3">
      <c r="A34" s="34" t="s">
        <v>11</v>
      </c>
      <c r="C34" s="45" t="s">
        <v>125</v>
      </c>
      <c r="D34" s="52"/>
      <c r="E34" s="47" t="s">
        <v>131</v>
      </c>
      <c r="F34" s="52"/>
      <c r="G34" s="49" t="s">
        <v>132</v>
      </c>
      <c r="H34" s="53">
        <f>H15</f>
        <v>0</v>
      </c>
      <c r="K34" s="51" t="s">
        <v>142</v>
      </c>
      <c r="L34" s="52"/>
      <c r="M34" s="52" t="s">
        <v>146</v>
      </c>
      <c r="N34" s="52"/>
      <c r="O34" s="52" t="s">
        <v>147</v>
      </c>
      <c r="P34" s="52">
        <f>I15</f>
        <v>0</v>
      </c>
      <c r="Q34" s="52" t="s">
        <v>145</v>
      </c>
      <c r="R34" s="52"/>
      <c r="S34" s="52" t="s">
        <v>148</v>
      </c>
      <c r="T34" s="52"/>
      <c r="U34" s="52" t="s">
        <v>149</v>
      </c>
      <c r="V34" s="53">
        <f>O15</f>
        <v>0</v>
      </c>
    </row>
    <row r="35" spans="1:22" x14ac:dyDescent="0.3">
      <c r="A35" s="34" t="s">
        <v>17</v>
      </c>
      <c r="C35" s="54" t="s">
        <v>135</v>
      </c>
      <c r="D35" s="52">
        <f>E16</f>
        <v>5.6649063623205051E-3</v>
      </c>
      <c r="E35" s="55" t="s">
        <v>136</v>
      </c>
      <c r="F35" s="52">
        <f>B16</f>
        <v>5.7149714437774776E-3</v>
      </c>
      <c r="G35" s="56" t="s">
        <v>123</v>
      </c>
      <c r="H35" s="53">
        <f>H16</f>
        <v>1.779362365760366E-3</v>
      </c>
      <c r="K35" s="51" t="s">
        <v>150</v>
      </c>
      <c r="L35" s="52">
        <f>F16</f>
        <v>5.6433900133796991E-3</v>
      </c>
      <c r="M35" s="52" t="s">
        <v>151</v>
      </c>
      <c r="N35" s="52">
        <f>D16</f>
        <v>5.5555490788453191E-3</v>
      </c>
      <c r="O35" s="52" t="s">
        <v>140</v>
      </c>
      <c r="P35" s="52">
        <f>I16</f>
        <v>2.1044001755066775E-3</v>
      </c>
      <c r="Q35" s="52" t="s">
        <v>152</v>
      </c>
      <c r="R35" s="52">
        <f>J16</f>
        <v>2.3781376379580724E-3</v>
      </c>
      <c r="S35" s="52" t="s">
        <v>153</v>
      </c>
      <c r="T35" s="52">
        <f>N16</f>
        <v>2.2894426961055057E-3</v>
      </c>
      <c r="U35" s="52" t="s">
        <v>143</v>
      </c>
      <c r="V35" s="53">
        <f>O16</f>
        <v>1.4772965690847885E-3</v>
      </c>
    </row>
    <row r="36" spans="1:22" x14ac:dyDescent="0.3">
      <c r="A36" s="34" t="s">
        <v>18</v>
      </c>
      <c r="C36" s="57" t="s">
        <v>123</v>
      </c>
      <c r="D36" s="64"/>
      <c r="E36" s="59" t="s">
        <v>124</v>
      </c>
      <c r="F36" s="64"/>
      <c r="G36" s="61" t="s">
        <v>125</v>
      </c>
      <c r="H36" s="65">
        <f>H17</f>
        <v>0</v>
      </c>
      <c r="K36" s="63" t="s">
        <v>140</v>
      </c>
      <c r="L36" s="64"/>
      <c r="M36" s="64" t="s">
        <v>141</v>
      </c>
      <c r="N36" s="64"/>
      <c r="O36" s="64" t="s">
        <v>142</v>
      </c>
      <c r="P36" s="64">
        <f>I17</f>
        <v>0</v>
      </c>
      <c r="Q36" s="64" t="s">
        <v>143</v>
      </c>
      <c r="R36" s="64"/>
      <c r="S36" s="64" t="s">
        <v>144</v>
      </c>
      <c r="T36" s="64"/>
      <c r="U36" s="64" t="s">
        <v>145</v>
      </c>
      <c r="V36" s="65">
        <f>O17</f>
        <v>0</v>
      </c>
    </row>
    <row r="38" spans="1:22" x14ac:dyDescent="0.3">
      <c r="A38" s="34" t="s">
        <v>155</v>
      </c>
    </row>
    <row r="39" spans="1:22" x14ac:dyDescent="0.3">
      <c r="A39" s="34" t="s">
        <v>10</v>
      </c>
      <c r="C39" s="36" t="s">
        <v>123</v>
      </c>
      <c r="D39" s="43"/>
      <c r="E39" s="38" t="s">
        <v>124</v>
      </c>
      <c r="F39" s="43"/>
      <c r="G39" s="40" t="s">
        <v>125</v>
      </c>
      <c r="H39" s="44">
        <f>ABS($H$20-H27)/H33</f>
        <v>2.6130943749963262</v>
      </c>
      <c r="K39" s="42" t="s">
        <v>140</v>
      </c>
      <c r="L39" s="43"/>
      <c r="M39" s="43" t="s">
        <v>141</v>
      </c>
      <c r="N39" s="43"/>
      <c r="O39" s="43" t="s">
        <v>142</v>
      </c>
      <c r="P39" s="43">
        <f>ABS(P20-P27)/P33</f>
        <v>1.4880395778955291</v>
      </c>
      <c r="Q39" s="43" t="s">
        <v>143</v>
      </c>
      <c r="R39" s="43"/>
      <c r="S39" s="43" t="s">
        <v>144</v>
      </c>
      <c r="T39" s="43"/>
      <c r="U39" s="43" t="s">
        <v>145</v>
      </c>
      <c r="V39" s="44">
        <f>ABS(P20-V27)/V33</f>
        <v>1.7439214187842165</v>
      </c>
    </row>
    <row r="40" spans="1:22" x14ac:dyDescent="0.3">
      <c r="A40" s="34" t="s">
        <v>11</v>
      </c>
      <c r="C40" s="45" t="s">
        <v>125</v>
      </c>
      <c r="D40" s="52"/>
      <c r="E40" s="47" t="s">
        <v>131</v>
      </c>
      <c r="F40" s="52"/>
      <c r="G40" s="49" t="s">
        <v>132</v>
      </c>
      <c r="H40" s="53" t="e">
        <f>ABS($H$21-H28)/H34</f>
        <v>#DIV/0!</v>
      </c>
      <c r="K40" s="51" t="s">
        <v>142</v>
      </c>
      <c r="L40" s="52"/>
      <c r="M40" s="52" t="s">
        <v>146</v>
      </c>
      <c r="N40" s="52"/>
      <c r="O40" s="52" t="s">
        <v>147</v>
      </c>
      <c r="P40" s="52" t="e">
        <f>ABS(P21-P28)/P34</f>
        <v>#DIV/0!</v>
      </c>
      <c r="Q40" s="52" t="s">
        <v>145</v>
      </c>
      <c r="R40" s="52"/>
      <c r="S40" s="52" t="s">
        <v>148</v>
      </c>
      <c r="T40" s="52"/>
      <c r="U40" s="52" t="s">
        <v>149</v>
      </c>
      <c r="V40" s="53" t="e">
        <f>ABS(P21-V28)/V34</f>
        <v>#DIV/0!</v>
      </c>
    </row>
    <row r="41" spans="1:22" x14ac:dyDescent="0.3">
      <c r="A41" s="34" t="s">
        <v>17</v>
      </c>
      <c r="C41" s="54" t="s">
        <v>135</v>
      </c>
      <c r="D41" s="52">
        <f>ABS($D$22-D29)/D35</f>
        <v>1.7526024964589002</v>
      </c>
      <c r="E41" s="55" t="s">
        <v>136</v>
      </c>
      <c r="F41" s="52">
        <f>ABS($F$22-F29)/F35</f>
        <v>4.8961479212628678</v>
      </c>
      <c r="G41" s="56" t="s">
        <v>123</v>
      </c>
      <c r="H41" s="53">
        <f>ABS($H$22-H29)/H35</f>
        <v>10.145778549162705</v>
      </c>
      <c r="K41" s="51" t="s">
        <v>150</v>
      </c>
      <c r="L41" s="52">
        <f>ABS(L22-L29)/L35</f>
        <v>0.77931082352705416</v>
      </c>
      <c r="M41" s="52" t="s">
        <v>151</v>
      </c>
      <c r="N41" s="52">
        <f>ABS(N22-N29)/N35</f>
        <v>2.5222516809236382</v>
      </c>
      <c r="O41" s="52" t="s">
        <v>140</v>
      </c>
      <c r="P41" s="52">
        <f>ABS(P22-P29)/P35</f>
        <v>4.7460899821895204</v>
      </c>
      <c r="Q41" s="52" t="s">
        <v>152</v>
      </c>
      <c r="R41" s="52">
        <f>ABS(L22-R29)/R35</f>
        <v>2.3255063229839186</v>
      </c>
      <c r="S41" s="52" t="s">
        <v>153</v>
      </c>
      <c r="T41" s="52">
        <f>ABS(N22-T29)/T35</f>
        <v>6.1014204791927398</v>
      </c>
      <c r="U41" s="52" t="s">
        <v>143</v>
      </c>
      <c r="V41" s="53">
        <f>ABS(P22-V29)/V35</f>
        <v>5.4595293179523443</v>
      </c>
    </row>
    <row r="42" spans="1:22" x14ac:dyDescent="0.3">
      <c r="A42" s="34" t="s">
        <v>18</v>
      </c>
      <c r="C42" s="57" t="s">
        <v>123</v>
      </c>
      <c r="D42" s="64"/>
      <c r="E42" s="59" t="s">
        <v>124</v>
      </c>
      <c r="F42" s="64"/>
      <c r="G42" s="61" t="s">
        <v>125</v>
      </c>
      <c r="H42" s="65" t="e">
        <f>ABS($H$23-H30)/H36</f>
        <v>#DIV/0!</v>
      </c>
      <c r="K42" s="63" t="s">
        <v>140</v>
      </c>
      <c r="L42" s="64"/>
      <c r="M42" s="64" t="s">
        <v>141</v>
      </c>
      <c r="N42" s="64"/>
      <c r="O42" s="64" t="s">
        <v>142</v>
      </c>
      <c r="P42" s="64" t="e">
        <f>ABS(P23-P30)/P36</f>
        <v>#DIV/0!</v>
      </c>
      <c r="Q42" s="64" t="s">
        <v>143</v>
      </c>
      <c r="R42" s="64"/>
      <c r="S42" s="64" t="s">
        <v>144</v>
      </c>
      <c r="T42" s="64"/>
      <c r="U42" s="64" t="s">
        <v>145</v>
      </c>
      <c r="V42" s="65" t="e">
        <f>ABS(P23-V30)/V36</f>
        <v>#DIV/0!</v>
      </c>
    </row>
    <row r="44" spans="1:22" x14ac:dyDescent="0.3">
      <c r="A44" s="5" t="s">
        <v>157</v>
      </c>
    </row>
    <row r="45" spans="1:22" x14ac:dyDescent="0.3">
      <c r="A45" s="1" t="s">
        <v>162</v>
      </c>
      <c r="B45">
        <v>0</v>
      </c>
      <c r="C45">
        <v>1</v>
      </c>
      <c r="D45">
        <v>2</v>
      </c>
      <c r="E45">
        <v>3</v>
      </c>
      <c r="F45">
        <v>4</v>
      </c>
      <c r="H45" s="1"/>
    </row>
    <row r="46" spans="1:22" x14ac:dyDescent="0.3">
      <c r="A46">
        <v>0</v>
      </c>
      <c r="B46">
        <v>3.8995553300000001</v>
      </c>
      <c r="C46">
        <v>3.9128069710000002</v>
      </c>
      <c r="D46">
        <v>3.9324884020000002</v>
      </c>
      <c r="E46">
        <v>3.9503140810000001</v>
      </c>
      <c r="F46">
        <v>3.9841358229999999</v>
      </c>
    </row>
    <row r="47" spans="1:22" x14ac:dyDescent="0.3">
      <c r="A47" t="s">
        <v>158</v>
      </c>
      <c r="B47">
        <v>0</v>
      </c>
      <c r="C47">
        <v>2.8751100000000001E-4</v>
      </c>
      <c r="D47">
        <v>3.1364799999999998E-4</v>
      </c>
      <c r="E47">
        <v>3.1364799999999998E-4</v>
      </c>
      <c r="F47">
        <v>3.1364799999999998E-4</v>
      </c>
    </row>
    <row r="48" spans="1:22" x14ac:dyDescent="0.3">
      <c r="A48">
        <v>1</v>
      </c>
      <c r="B48">
        <v>1.1789437869999999</v>
      </c>
      <c r="C48">
        <v>1.2170781930000001</v>
      </c>
      <c r="D48">
        <v>1.248443024</v>
      </c>
      <c r="E48">
        <v>1.2893218529999999</v>
      </c>
      <c r="F48">
        <v>1.355449371</v>
      </c>
    </row>
    <row r="49" spans="1:8" x14ac:dyDescent="0.3">
      <c r="A49" t="s">
        <v>159</v>
      </c>
      <c r="B49">
        <v>2.8751100000000001E-4</v>
      </c>
      <c r="C49">
        <v>3.1364799999999998E-4</v>
      </c>
      <c r="D49">
        <v>3.1364799999999998E-4</v>
      </c>
      <c r="E49">
        <v>0</v>
      </c>
      <c r="F49">
        <v>3.1364799999999998E-4</v>
      </c>
    </row>
    <row r="50" spans="1:8" x14ac:dyDescent="0.3">
      <c r="A50">
        <v>2</v>
      </c>
      <c r="B50">
        <v>6.1798569260000003</v>
      </c>
      <c r="C50">
        <v>6.2075363890000004</v>
      </c>
      <c r="D50">
        <v>6.2678091389999997</v>
      </c>
      <c r="E50">
        <v>6.3108573689999998</v>
      </c>
      <c r="F50">
        <v>6.3889819340000003</v>
      </c>
    </row>
    <row r="51" spans="1:8" x14ac:dyDescent="0.3">
      <c r="A51" t="s">
        <v>160</v>
      </c>
      <c r="B51">
        <v>2.8751100000000001E-4</v>
      </c>
      <c r="C51">
        <v>3.1364799999999998E-4</v>
      </c>
      <c r="D51">
        <v>3.1364799999999998E-4</v>
      </c>
      <c r="E51">
        <v>2.8751100000000001E-4</v>
      </c>
      <c r="F51">
        <v>3.1364799999999998E-4</v>
      </c>
    </row>
    <row r="52" spans="1:8" x14ac:dyDescent="0.3">
      <c r="A52">
        <v>3</v>
      </c>
      <c r="B52">
        <v>-2.8994252000000002E-2</v>
      </c>
      <c r="C52">
        <v>6.6929854999999996E-2</v>
      </c>
      <c r="D52">
        <v>0.13091411</v>
      </c>
      <c r="E52">
        <v>0.24163196200000001</v>
      </c>
      <c r="F52">
        <v>0.37263240399999997</v>
      </c>
    </row>
    <row r="53" spans="1:8" x14ac:dyDescent="0.3">
      <c r="A53" t="s">
        <v>161</v>
      </c>
      <c r="B53">
        <v>3.1364799999999998E-4</v>
      </c>
      <c r="C53">
        <v>3.1364799999999998E-4</v>
      </c>
      <c r="D53">
        <v>3.1364799999999998E-4</v>
      </c>
      <c r="E53">
        <v>3.1364799999999998E-4</v>
      </c>
      <c r="F53">
        <v>3.1364799999999998E-4</v>
      </c>
    </row>
    <row r="56" spans="1:8" x14ac:dyDescent="0.3">
      <c r="A56" s="34" t="s">
        <v>139</v>
      </c>
    </row>
    <row r="57" spans="1:8" x14ac:dyDescent="0.3">
      <c r="A57" s="34" t="s">
        <v>10</v>
      </c>
      <c r="C57" s="36" t="s">
        <v>123</v>
      </c>
      <c r="D57" s="43"/>
      <c r="E57" s="38" t="s">
        <v>124</v>
      </c>
      <c r="F57" s="43"/>
      <c r="G57" s="40" t="s">
        <v>125</v>
      </c>
      <c r="H57" s="67">
        <f>ABS(F46-C46)</f>
        <v>7.1328851999999721E-2</v>
      </c>
    </row>
    <row r="58" spans="1:8" x14ac:dyDescent="0.3">
      <c r="A58" s="34" t="s">
        <v>11</v>
      </c>
      <c r="C58" s="45" t="s">
        <v>125</v>
      </c>
      <c r="D58" s="52"/>
      <c r="E58" s="47" t="s">
        <v>131</v>
      </c>
      <c r="F58" s="52"/>
      <c r="G58" s="49" t="s">
        <v>132</v>
      </c>
      <c r="H58" s="68">
        <f>ABS(F48-C48)</f>
        <v>0.13837117799999987</v>
      </c>
    </row>
    <row r="59" spans="1:8" x14ac:dyDescent="0.3">
      <c r="A59" s="34" t="s">
        <v>17</v>
      </c>
      <c r="C59" s="54" t="s">
        <v>135</v>
      </c>
      <c r="D59" s="52"/>
      <c r="E59" s="55" t="s">
        <v>136</v>
      </c>
      <c r="F59" s="52"/>
      <c r="G59" s="56" t="s">
        <v>123</v>
      </c>
      <c r="H59" s="68">
        <f>ABS(F50-C50)</f>
        <v>0.18144554499999987</v>
      </c>
    </row>
    <row r="60" spans="1:8" x14ac:dyDescent="0.3">
      <c r="A60" s="34" t="s">
        <v>18</v>
      </c>
      <c r="C60" s="57" t="s">
        <v>123</v>
      </c>
      <c r="D60" s="64"/>
      <c r="E60" s="59" t="s">
        <v>124</v>
      </c>
      <c r="F60" s="64"/>
      <c r="G60" s="61" t="s">
        <v>125</v>
      </c>
      <c r="H60" s="69">
        <f>ABS(F52-C52)</f>
        <v>0.30570254899999999</v>
      </c>
    </row>
    <row r="62" spans="1:8" x14ac:dyDescent="0.3">
      <c r="A62" s="34" t="s">
        <v>154</v>
      </c>
    </row>
    <row r="63" spans="1:8" x14ac:dyDescent="0.3">
      <c r="A63" s="34" t="s">
        <v>10</v>
      </c>
      <c r="C63" s="36" t="s">
        <v>123</v>
      </c>
      <c r="D63" s="43"/>
      <c r="E63" s="38" t="s">
        <v>124</v>
      </c>
      <c r="F63" s="43"/>
      <c r="G63" s="40" t="s">
        <v>125</v>
      </c>
      <c r="H63" s="67">
        <f>14*F47*SQRT(2)</f>
        <v>6.2099135757567505E-3</v>
      </c>
    </row>
    <row r="64" spans="1:8" x14ac:dyDescent="0.3">
      <c r="A64" s="34" t="s">
        <v>11</v>
      </c>
      <c r="C64" s="45" t="s">
        <v>125</v>
      </c>
      <c r="D64" s="52"/>
      <c r="E64" s="47" t="s">
        <v>131</v>
      </c>
      <c r="F64" s="52"/>
      <c r="G64" s="49" t="s">
        <v>132</v>
      </c>
      <c r="H64" s="68">
        <f>14*F49*SQRT(2)</f>
        <v>6.2099135757567505E-3</v>
      </c>
    </row>
    <row r="65" spans="1:8" x14ac:dyDescent="0.3">
      <c r="A65" s="34" t="s">
        <v>17</v>
      </c>
      <c r="C65" s="54" t="s">
        <v>135</v>
      </c>
      <c r="D65" s="52"/>
      <c r="E65" s="55" t="s">
        <v>136</v>
      </c>
      <c r="F65" s="52"/>
      <c r="G65" s="56" t="s">
        <v>123</v>
      </c>
      <c r="H65" s="68">
        <f>14*F51*SQRT(2)</f>
        <v>6.2099135757567505E-3</v>
      </c>
    </row>
    <row r="66" spans="1:8" x14ac:dyDescent="0.3">
      <c r="A66" s="34" t="s">
        <v>18</v>
      </c>
      <c r="C66" s="57" t="s">
        <v>123</v>
      </c>
      <c r="D66" s="64"/>
      <c r="E66" s="59" t="s">
        <v>124</v>
      </c>
      <c r="F66" s="64"/>
      <c r="G66" s="61" t="s">
        <v>125</v>
      </c>
      <c r="H66" s="69">
        <f>14*F53*SQRT(2)</f>
        <v>6.2099135757567505E-3</v>
      </c>
    </row>
    <row r="68" spans="1:8" x14ac:dyDescent="0.3">
      <c r="A68" s="34" t="s">
        <v>155</v>
      </c>
    </row>
    <row r="69" spans="1:8" x14ac:dyDescent="0.3">
      <c r="A69" s="34" t="s">
        <v>10</v>
      </c>
      <c r="C69" s="36" t="s">
        <v>123</v>
      </c>
      <c r="D69" s="43"/>
      <c r="E69" s="38" t="s">
        <v>124</v>
      </c>
      <c r="F69" s="43"/>
      <c r="G69" s="40" t="s">
        <v>125</v>
      </c>
      <c r="H69" s="44">
        <f>ABS($H$20-H57)/H63</f>
        <v>1.2766444980731668</v>
      </c>
    </row>
    <row r="70" spans="1:8" x14ac:dyDescent="0.3">
      <c r="A70" s="34" t="s">
        <v>11</v>
      </c>
      <c r="C70" s="45" t="s">
        <v>125</v>
      </c>
      <c r="D70" s="52"/>
      <c r="E70" s="47" t="s">
        <v>131</v>
      </c>
      <c r="F70" s="52"/>
      <c r="G70" s="49" t="s">
        <v>132</v>
      </c>
      <c r="H70" s="53">
        <f>ABS($H$21-H58)/H64</f>
        <v>2.8553018948961983</v>
      </c>
    </row>
    <row r="71" spans="1:8" x14ac:dyDescent="0.3">
      <c r="A71" s="34" t="s">
        <v>17</v>
      </c>
      <c r="C71" s="54" t="s">
        <v>135</v>
      </c>
      <c r="D71" s="52"/>
      <c r="E71" s="55" t="s">
        <v>136</v>
      </c>
      <c r="F71" s="52"/>
      <c r="G71" s="56" t="s">
        <v>123</v>
      </c>
      <c r="H71" s="53">
        <f>ABS($H$22-H59)/H65</f>
        <v>3.9450702012409953</v>
      </c>
    </row>
    <row r="72" spans="1:8" x14ac:dyDescent="0.3">
      <c r="A72" s="34" t="s">
        <v>18</v>
      </c>
      <c r="C72" s="57" t="s">
        <v>123</v>
      </c>
      <c r="D72" s="64"/>
      <c r="E72" s="59" t="s">
        <v>124</v>
      </c>
      <c r="F72" s="64"/>
      <c r="G72" s="61" t="s">
        <v>125</v>
      </c>
      <c r="H72" s="65">
        <f>ABS($H$23-H60)/H66</f>
        <v>6.2887427535963711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multipl, fine fit, hfine linew.</vt:lpstr>
      <vt:lpstr>hfine fit; sep from fit &amp; PDH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Adam</dc:creator>
  <cp:lastModifiedBy>Moritz Adam</cp:lastModifiedBy>
  <dcterms:created xsi:type="dcterms:W3CDTF">2018-09-18T09:51:12Z</dcterms:created>
  <dcterms:modified xsi:type="dcterms:W3CDTF">2018-10-11T11:07:28Z</dcterms:modified>
</cp:coreProperties>
</file>