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ritz\Documents\Bachelorarbeit\Output\"/>
    </mc:Choice>
  </mc:AlternateContent>
  <bookViews>
    <workbookView xWindow="0" yWindow="0" windowWidth="16380" windowHeight="8196" tabRatio="989"/>
  </bookViews>
  <sheets>
    <sheet name="Tabelle1" sheetId="1" r:id="rId1"/>
  </sheets>
  <calcPr calcId="152511" iterateDelta="1E-4"/>
</workbook>
</file>

<file path=xl/calcChain.xml><?xml version="1.0" encoding="utf-8"?>
<calcChain xmlns="http://schemas.openxmlformats.org/spreadsheetml/2006/main">
  <c r="F33" i="1" l="1"/>
  <c r="G33" i="1"/>
  <c r="G35" i="1"/>
  <c r="F32" i="1"/>
  <c r="G32" i="1"/>
  <c r="G29" i="1" l="1"/>
  <c r="G30" i="1"/>
  <c r="G27" i="1"/>
  <c r="G26" i="1"/>
  <c r="G20" i="1"/>
  <c r="G21" i="1"/>
  <c r="G14" i="1"/>
  <c r="G15" i="1"/>
  <c r="G11" i="1"/>
  <c r="G12" i="1"/>
  <c r="G8" i="1"/>
  <c r="G9" i="1"/>
  <c r="F29" i="1"/>
  <c r="F30" i="1"/>
  <c r="F26" i="1"/>
  <c r="F27" i="1"/>
  <c r="F20" i="1"/>
  <c r="F21" i="1"/>
  <c r="F14" i="1"/>
  <c r="F15" i="1"/>
  <c r="F11" i="1"/>
  <c r="F12" i="1"/>
  <c r="F8" i="1"/>
  <c r="F9" i="1"/>
  <c r="C11" i="1" l="1"/>
  <c r="C12" i="1"/>
  <c r="E30" i="1"/>
  <c r="D30" i="1"/>
  <c r="C30" i="1"/>
  <c r="E29" i="1"/>
  <c r="D29" i="1"/>
  <c r="C29" i="1"/>
  <c r="E27" i="1"/>
  <c r="D27" i="1"/>
  <c r="C27" i="1"/>
  <c r="E26" i="1"/>
  <c r="D26" i="1"/>
  <c r="C26" i="1"/>
  <c r="E23" i="1"/>
  <c r="C23" i="1"/>
  <c r="D21" i="1"/>
  <c r="E20" i="1"/>
  <c r="D20" i="1"/>
  <c r="D18" i="1"/>
  <c r="E17" i="1"/>
  <c r="D17" i="1"/>
  <c r="C17" i="1"/>
  <c r="D12" i="1"/>
  <c r="D11" i="1"/>
</calcChain>
</file>

<file path=xl/sharedStrings.xml><?xml version="1.0" encoding="utf-8"?>
<sst xmlns="http://schemas.openxmlformats.org/spreadsheetml/2006/main" count="67" uniqueCount="29">
  <si>
    <t>AMD</t>
  </si>
  <si>
    <t>Nvidia</t>
  </si>
  <si>
    <t>4034 x 4034 i=100</t>
  </si>
  <si>
    <t>W8000</t>
  </si>
  <si>
    <t>M2090</t>
  </si>
  <si>
    <t>HD6850</t>
  </si>
  <si>
    <t>KV</t>
  </si>
  <si>
    <t>Tahiti</t>
  </si>
  <si>
    <t>Tesla</t>
  </si>
  <si>
    <t>Barts</t>
  </si>
  <si>
    <t>S</t>
  </si>
  <si>
    <t>GSPS</t>
  </si>
  <si>
    <t>work dim 1 and local work size 64</t>
  </si>
  <si>
    <t>4.1</t>
  </si>
  <si>
    <t>work dim 2 local work size: 64*4</t>
  </si>
  <si>
    <t>4.2</t>
  </si>
  <si>
    <t>-</t>
  </si>
  <si>
    <t>work dim 1 and local work size 64 with loading to local mem</t>
  </si>
  <si>
    <t>Dynamic</t>
  </si>
  <si>
    <t>Generated</t>
  </si>
  <si>
    <t>INTEL</t>
  </si>
  <si>
    <t>Phenom II x6</t>
  </si>
  <si>
    <t>1090T</t>
  </si>
  <si>
    <t>Xeon</t>
  </si>
  <si>
    <t>E5-2670</t>
  </si>
  <si>
    <t>Threads</t>
  </si>
  <si>
    <t>GHz</t>
  </si>
  <si>
    <t>Referance</t>
  </si>
  <si>
    <t>Not parallelized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</si>
</sst>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Barts Runtime in 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Tabelle1!$B$8:$B$30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Tabelle1!$E$8:$E$30</c15:sqref>
                  </c15:fullRef>
                </c:ext>
              </c:extLst>
              <c:f>(Tabelle1!$E$8,Tabelle1!$E$11,Tabelle1!$E$14,Tabelle1!$E$17,Tabelle1!$E$20,Tabelle1!$E$23,Tabelle1!$E$26,Tabelle1!$E$29)</c:f>
              <c:numCache>
                <c:formatCode>0.00000</c:formatCode>
                <c:ptCount val="8"/>
                <c:pt idx="0">
                  <c:v>19.013000000000002</c:v>
                </c:pt>
                <c:pt idx="1">
                  <c:v>0.77977624999999995</c:v>
                </c:pt>
                <c:pt idx="2">
                  <c:v>2.15306</c:v>
                </c:pt>
                <c:pt idx="3">
                  <c:v>1.1096766666666669</c:v>
                </c:pt>
                <c:pt idx="4">
                  <c:v>0.84413766666666668</c:v>
                </c:pt>
                <c:pt idx="5">
                  <c:v>2.954555</c:v>
                </c:pt>
                <c:pt idx="6">
                  <c:v>2.3757225000000002</c:v>
                </c:pt>
                <c:pt idx="7">
                  <c:v>0.7935812499999999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5942768"/>
        <c:axId val="1465945488"/>
      </c:barChart>
      <c:catAx>
        <c:axId val="1465942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465945488"/>
        <c:crosses val="autoZero"/>
        <c:auto val="1"/>
        <c:lblAlgn val="ctr"/>
        <c:lblOffset val="100"/>
        <c:noMultiLvlLbl val="1"/>
      </c:catAx>
      <c:valAx>
        <c:axId val="1465945488"/>
        <c:scaling>
          <c:orientation val="minMax"/>
          <c:max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solidFill>
              <a:srgbClr val="5B9BD5"/>
            </a:solidFill>
            <a:round/>
          </a:ln>
        </c:spPr>
        <c:crossAx val="146594276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Phenom II x6 Performance in GSPS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(Tabelle1!$B$9,Tabelle1!$B$12,Tabelle1!$B$15,Tabelle1!$B$21,Tabelle1!$B$27,Tabelle1!$B$30,Tabelle1!$B$33)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4.1</c:v>
                </c:pt>
                <c:pt idx="4">
                  <c:v>Dynamic</c:v>
                </c:pt>
                <c:pt idx="5">
                  <c:v>Generated</c:v>
                </c:pt>
                <c:pt idx="6">
                  <c:v>Referance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Tabelle1!$G$6:$G$33</c15:sqref>
                  </c15:fullRef>
                </c:ext>
              </c:extLst>
              <c:f>(Tabelle1!$G$9,Tabelle1!$G$12,Tabelle1!$G$15,Tabelle1!$G$21,Tabelle1!$G$27,Tabelle1!$G$30,Tabelle1!$G$33)</c:f>
              <c:numCache>
                <c:formatCode>General</c:formatCode>
                <c:ptCount val="7"/>
                <c:pt idx="0" formatCode="0.00000">
                  <c:v>2.7745933333333334E-2</c:v>
                </c:pt>
                <c:pt idx="1" formatCode="0.00000">
                  <c:v>0.29635233333333333</c:v>
                </c:pt>
                <c:pt idx="2" formatCode="0.00000">
                  <c:v>6.5944533333333333E-2</c:v>
                </c:pt>
                <c:pt idx="3" formatCode="0.00000">
                  <c:v>0.156558</c:v>
                </c:pt>
                <c:pt idx="4" formatCode="0.00000">
                  <c:v>0.15804766666666667</c:v>
                </c:pt>
                <c:pt idx="5" formatCode="0.00000">
                  <c:v>0.28774099999999997</c:v>
                </c:pt>
                <c:pt idx="6" formatCode="0.00000">
                  <c:v>3.2360066666666673E-2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6394720"/>
        <c:axId val="15163990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Tabelle1!$C$5</c15:sqref>
                        </c15:formulaRef>
                      </c:ext>
                    </c:extLst>
                    <c:strCache>
                      <c:ptCount val="1"/>
                      <c:pt idx="0">
                        <c:v>Tahiti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Tabelle1!$C$6:$C$33</c15:sqref>
                        </c15:fullRef>
                        <c15:formulaRef>
                          <c15:sqref>(Tabelle1!$C$9,Tabelle1!$C$12,Tabelle1!$C$15,Tabelle1!$C$21,Tabelle1!$C$27,Tabelle1!$C$30,Tabelle1!$C$33)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4.9249099999999997</c:v>
                      </c:pt>
                      <c:pt idx="1" formatCode="0.00000">
                        <c:v>5.2195049999999998</c:v>
                      </c:pt>
                      <c:pt idx="2" formatCode="0.00000">
                        <c:v>3.4630000000000001</c:v>
                      </c:pt>
                      <c:pt idx="3" formatCode="0.00000">
                        <c:v>4.8210899999999999</c:v>
                      </c:pt>
                      <c:pt idx="4" formatCode="0.00000">
                        <c:v>3.8240875000000001</c:v>
                      </c:pt>
                      <c:pt idx="5" formatCode="0.00000">
                        <c:v>5.6079650000000001</c:v>
                      </c:pt>
                      <c:pt idx="6" formatCode="0.000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Tabelle1!$D$5</c15:sqref>
                        </c15:formulaRef>
                      </c:ext>
                    </c:extLst>
                    <c:strCache>
                      <c:ptCount val="1"/>
                      <c:pt idx="0">
                        <c:v>Tesla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Tabelle1!$D$6:$D$33</c15:sqref>
                        </c15:fullRef>
                        <c15:formulaRef>
                          <c15:sqref>(Tabelle1!$D$9,Tabelle1!$D$12,Tabelle1!$D$15,Tabelle1!$D$21,Tabelle1!$D$27,Tabelle1!$D$30,Tabelle1!$D$33)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000">
                        <c:v>0.21723400000000001</c:v>
                      </c:pt>
                      <c:pt idx="1" formatCode="0.00000">
                        <c:v>3.3380874999999999</c:v>
                      </c:pt>
                      <c:pt idx="2" formatCode="0.00000">
                        <c:v>2.6963900000000001</c:v>
                      </c:pt>
                      <c:pt idx="3" formatCode="0.00000">
                        <c:v>2.0138775</c:v>
                      </c:pt>
                      <c:pt idx="4" formatCode="0.00000">
                        <c:v>2.2293775</c:v>
                      </c:pt>
                      <c:pt idx="5" formatCode="0.00000">
                        <c:v>3.4846724999999994</c:v>
                      </c:pt>
                      <c:pt idx="6" formatCode="0.000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Tabelle1!$E$5</c15:sqref>
                        </c15:formulaRef>
                      </c:ext>
                    </c:extLst>
                    <c:strCache>
                      <c:ptCount val="1"/>
                      <c:pt idx="0">
                        <c:v>Barts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Tabelle1!$E$6:$E$33</c15:sqref>
                        </c15:fullRef>
                        <c15:formulaRef>
                          <c15:sqref>(Tabelle1!$E$9,Tabelle1!$E$12,Tabelle1!$E$15,Tabelle1!$E$21,Tabelle1!$E$27,Tabelle1!$E$30,Tabelle1!$E$33)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000">
                        <c:v>8.5662699999999994E-2</c:v>
                      </c:pt>
                      <c:pt idx="1" formatCode="0.00000">
                        <c:v>2.7210800000000002</c:v>
                      </c:pt>
                      <c:pt idx="2" formatCode="0.00000">
                        <c:v>0.76924999999999999</c:v>
                      </c:pt>
                      <c:pt idx="3" formatCode="0.00000">
                        <c:v>2.47004</c:v>
                      </c:pt>
                      <c:pt idx="4" formatCode="0.00000">
                        <c:v>0.77546300000000001</c:v>
                      </c:pt>
                      <c:pt idx="5" formatCode="0.00000">
                        <c:v>2.7390800000000004</c:v>
                      </c:pt>
                      <c:pt idx="6" formatCode="0.000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Tabelle1!$F$5</c15:sqref>
                        </c15:formulaRef>
                      </c:ext>
                    </c:extLst>
                    <c:strCache>
                      <c:ptCount val="1"/>
                      <c:pt idx="0">
                        <c:v>Xeon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Tabelle1!$F$6:$F$33</c15:sqref>
                        </c15:fullRef>
                        <c15:formulaRef>
                          <c15:sqref>(Tabelle1!$F$9,Tabelle1!$F$12,Tabelle1!$F$15,Tabelle1!$F$21,Tabelle1!$F$27,Tabelle1!$F$30,Tabelle1!$F$33)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000">
                        <c:v>0.336335</c:v>
                      </c:pt>
                      <c:pt idx="1" formatCode="0.00000">
                        <c:v>0.94446533333333338</c:v>
                      </c:pt>
                      <c:pt idx="2" formatCode="0.00000">
                        <c:v>0.3609093333333333</c:v>
                      </c:pt>
                      <c:pt idx="3" formatCode="0.00000">
                        <c:v>0.59135633333333326</c:v>
                      </c:pt>
                      <c:pt idx="4" formatCode="0.00000">
                        <c:v>0.56800899999999999</c:v>
                      </c:pt>
                      <c:pt idx="5" formatCode="0.00000">
                        <c:v>0.95830566666666661</c:v>
                      </c:pt>
                      <c:pt idx="6" formatCode="0.00000">
                        <c:v>0.11560533333333331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51639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6399072"/>
        <c:crosses val="autoZero"/>
        <c:auto val="1"/>
        <c:lblAlgn val="ctr"/>
        <c:lblOffset val="100"/>
        <c:noMultiLvlLbl val="0"/>
      </c:catAx>
      <c:valAx>
        <c:axId val="15163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639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Xeon</a:t>
            </a:r>
            <a:r>
              <a:rPr lang="en-US" baseline="0"/>
              <a:t> Runtime in 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(Tabelle1!$B$8,Tabelle1!$B$11,Tabelle1!$B$14,Tabelle1!$B$20,Tabelle1!$B$26,Tabelle1!$B$29,Tabelle1!$B$32)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4.1</c:v>
                </c:pt>
                <c:pt idx="4">
                  <c:v>Dynamic</c:v>
                </c:pt>
                <c:pt idx="5">
                  <c:v>Generated</c:v>
                </c:pt>
                <c:pt idx="6">
                  <c:v>Referance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Tabelle1!$F$6:$F$33</c15:sqref>
                  </c15:fullRef>
                </c:ext>
              </c:extLst>
              <c:f>(Tabelle1!$F$8,Tabelle1!$F$11,Tabelle1!$F$14,Tabelle1!$F$20,Tabelle1!$F$26,Tabelle1!$F$29,Tabelle1!$F$32)</c:f>
              <c:numCache>
                <c:formatCode>General</c:formatCode>
                <c:ptCount val="7"/>
                <c:pt idx="0" formatCode="0.00000">
                  <c:v>5.0288733333333333</c:v>
                </c:pt>
                <c:pt idx="1" formatCode="0.00000">
                  <c:v>1.9161333333333335</c:v>
                </c:pt>
                <c:pt idx="2" formatCode="0.00000">
                  <c:v>4.7090099999999993</c:v>
                </c:pt>
                <c:pt idx="3" formatCode="0.00000">
                  <c:v>2.9464066666666664</c:v>
                </c:pt>
                <c:pt idx="4" formatCode="0.00000">
                  <c:v>3.1262899999999996</c:v>
                </c:pt>
                <c:pt idx="5" formatCode="0.00000">
                  <c:v>1.8198366666666665</c:v>
                </c:pt>
                <c:pt idx="6" formatCode="0.00000">
                  <c:v>14.062533333333334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6397440"/>
        <c:axId val="15163941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Tabelle1!$C$5</c15:sqref>
                        </c15:formulaRef>
                      </c:ext>
                    </c:extLst>
                    <c:strCache>
                      <c:ptCount val="1"/>
                      <c:pt idx="0">
                        <c:v>Tahiti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Tabelle1!$C$6:$C$33</c15:sqref>
                        </c15:fullRef>
                        <c15:formulaRef>
                          <c15:sqref>(Tabelle1!$C$8,Tabelle1!$C$11,Tabelle1!$C$14,Tabelle1!$C$20,Tabelle1!$C$26,Tabelle1!$C$29,Tabelle1!$C$32)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000">
                        <c:v>0.53157466669999998</c:v>
                      </c:pt>
                      <c:pt idx="1" formatCode="0.00000">
                        <c:v>0.48299150000000002</c:v>
                      </c:pt>
                      <c:pt idx="2" formatCode="0.00000">
                        <c:v>0.69523500000000005</c:v>
                      </c:pt>
                      <c:pt idx="3" formatCode="0.00000">
                        <c:v>0.5261922</c:v>
                      </c:pt>
                      <c:pt idx="4" formatCode="0.00000">
                        <c:v>0.64015949999999999</c:v>
                      </c:pt>
                      <c:pt idx="5" formatCode="0.00000">
                        <c:v>0.41012674999999998</c:v>
                      </c:pt>
                      <c:pt idx="6" formatCode="0.000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Tabelle1!$D$5</c15:sqref>
                        </c15:formulaRef>
                      </c:ext>
                    </c:extLst>
                    <c:strCache>
                      <c:ptCount val="1"/>
                      <c:pt idx="0">
                        <c:v>Tesla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Tabelle1!$D$6:$D$33</c15:sqref>
                        </c15:fullRef>
                        <c15:formulaRef>
                          <c15:sqref>(Tabelle1!$D$8,Tabelle1!$D$11,Tabelle1!$D$14,Tabelle1!$D$20,Tabelle1!$D$26,Tabelle1!$D$29,Tabelle1!$D$32)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000">
                        <c:v>8.1672499999999992</c:v>
                      </c:pt>
                      <c:pt idx="1" formatCode="0.00000">
                        <c:v>0.57916349999999994</c:v>
                      </c:pt>
                      <c:pt idx="2" formatCode="0.00000">
                        <c:v>0.69224300000000005</c:v>
                      </c:pt>
                      <c:pt idx="3" formatCode="0.00000">
                        <c:v>0.89916050000000003</c:v>
                      </c:pt>
                      <c:pt idx="4" formatCode="0.00000">
                        <c:v>0.81985074999999996</c:v>
                      </c:pt>
                      <c:pt idx="5" formatCode="0.00000">
                        <c:v>0.55638799999999999</c:v>
                      </c:pt>
                      <c:pt idx="6" formatCode="0.000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Tabelle1!$E$5</c15:sqref>
                        </c15:formulaRef>
                      </c:ext>
                    </c:extLst>
                    <c:strCache>
                      <c:ptCount val="1"/>
                      <c:pt idx="0">
                        <c:v>Barts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Tabelle1!$E$6:$E$33</c15:sqref>
                        </c15:fullRef>
                        <c15:formulaRef>
                          <c15:sqref>(Tabelle1!$E$8,Tabelle1!$E$11,Tabelle1!$E$14,Tabelle1!$E$20,Tabelle1!$E$26,Tabelle1!$E$29,Tabelle1!$E$32)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000">
                        <c:v>19.013000000000002</c:v>
                      </c:pt>
                      <c:pt idx="1" formatCode="0.00000">
                        <c:v>0.77977624999999995</c:v>
                      </c:pt>
                      <c:pt idx="2" formatCode="0.00000">
                        <c:v>2.15306</c:v>
                      </c:pt>
                      <c:pt idx="3" formatCode="0.00000">
                        <c:v>0.84413766666666668</c:v>
                      </c:pt>
                      <c:pt idx="4" formatCode="0.00000">
                        <c:v>2.3757225000000002</c:v>
                      </c:pt>
                      <c:pt idx="5" formatCode="0.00000">
                        <c:v>0.7935812499999999</c:v>
                      </c:pt>
                      <c:pt idx="6" formatCode="0.000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Tabelle1!$G$5</c15:sqref>
                        </c15:formulaRef>
                      </c:ext>
                    </c:extLst>
                    <c:strCache>
                      <c:ptCount val="1"/>
                      <c:pt idx="0">
                        <c:v>Phenom II x6</c:v>
                      </c:pt>
                    </c:strCache>
                  </c:strRef>
                </c:tx>
                <c:spPr>
                  <a:solidFill>
                    <a:srgbClr val="FFC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Tabelle1!$G$6:$G$33</c15:sqref>
                        </c15:fullRef>
                        <c15:formulaRef>
                          <c15:sqref>(Tabelle1!$G$8,Tabelle1!$G$11,Tabelle1!$G$14,Tabelle1!$G$20,Tabelle1!$G$26,Tabelle1!$G$29,Tabelle1!$G$32)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000">
                        <c:v>58.801033333333329</c:v>
                      </c:pt>
                      <c:pt idx="1" formatCode="0.00000">
                        <c:v>5.7650899999999998</c:v>
                      </c:pt>
                      <c:pt idx="2" formatCode="0.00000">
                        <c:v>24.8612</c:v>
                      </c:pt>
                      <c:pt idx="3" formatCode="0.00000">
                        <c:v>10.622866666666667</c:v>
                      </c:pt>
                      <c:pt idx="4" formatCode="0.00000">
                        <c:v>10.492599999999999</c:v>
                      </c:pt>
                      <c:pt idx="5" formatCode="0.00000">
                        <c:v>5.7855733333333346</c:v>
                      </c:pt>
                      <c:pt idx="6" formatCode="0.00000">
                        <c:v>50.237900000000003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51639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6394176"/>
        <c:crosses val="autoZero"/>
        <c:auto val="1"/>
        <c:lblAlgn val="ctr"/>
        <c:lblOffset val="100"/>
        <c:noMultiLvlLbl val="0"/>
      </c:catAx>
      <c:valAx>
        <c:axId val="151639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639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Xeon Performance in GSPS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(Tabelle1!$B$9,Tabelle1!$B$12,Tabelle1!$B$15,Tabelle1!$B$21,Tabelle1!$B$27,Tabelle1!$B$30,Tabelle1!$B$33)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4.1</c:v>
                </c:pt>
                <c:pt idx="4">
                  <c:v>Dynamic</c:v>
                </c:pt>
                <c:pt idx="5">
                  <c:v>Generated</c:v>
                </c:pt>
                <c:pt idx="6">
                  <c:v>Referance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Tabelle1!$F$6:$F$33</c15:sqref>
                  </c15:fullRef>
                </c:ext>
              </c:extLst>
              <c:f>(Tabelle1!$F$9,Tabelle1!$F$12,Tabelle1!$F$15,Tabelle1!$F$21,Tabelle1!$F$27,Tabelle1!$F$30,Tabelle1!$F$33)</c:f>
              <c:numCache>
                <c:formatCode>General</c:formatCode>
                <c:ptCount val="7"/>
                <c:pt idx="0" formatCode="0.00000">
                  <c:v>0.336335</c:v>
                </c:pt>
                <c:pt idx="1" formatCode="0.00000">
                  <c:v>0.94446533333333338</c:v>
                </c:pt>
                <c:pt idx="2" formatCode="0.00000">
                  <c:v>0.3609093333333333</c:v>
                </c:pt>
                <c:pt idx="3" formatCode="0.00000">
                  <c:v>0.59135633333333326</c:v>
                </c:pt>
                <c:pt idx="4" formatCode="0.00000">
                  <c:v>0.56800899999999999</c:v>
                </c:pt>
                <c:pt idx="5" formatCode="0.00000">
                  <c:v>0.95830566666666661</c:v>
                </c:pt>
                <c:pt idx="6" formatCode="0.00000">
                  <c:v>0.11560533333333331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6386016"/>
        <c:axId val="1516396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Tabelle1!$C$5</c15:sqref>
                        </c15:formulaRef>
                      </c:ext>
                    </c:extLst>
                    <c:strCache>
                      <c:ptCount val="1"/>
                      <c:pt idx="0">
                        <c:v>Tahiti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Tabelle1!$C$6:$C$33</c15:sqref>
                        </c15:fullRef>
                        <c15:formulaRef>
                          <c15:sqref>(Tabelle1!$C$9,Tabelle1!$C$12,Tabelle1!$C$15,Tabelle1!$C$21,Tabelle1!$C$27,Tabelle1!$C$30,Tabelle1!$C$33)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4.9249099999999997</c:v>
                      </c:pt>
                      <c:pt idx="1" formatCode="0.00000">
                        <c:v>5.2195049999999998</c:v>
                      </c:pt>
                      <c:pt idx="2" formatCode="0.00000">
                        <c:v>3.4630000000000001</c:v>
                      </c:pt>
                      <c:pt idx="3" formatCode="0.00000">
                        <c:v>4.8210899999999999</c:v>
                      </c:pt>
                      <c:pt idx="4" formatCode="0.00000">
                        <c:v>3.8240875000000001</c:v>
                      </c:pt>
                      <c:pt idx="5" formatCode="0.00000">
                        <c:v>5.6079650000000001</c:v>
                      </c:pt>
                      <c:pt idx="6" formatCode="0.000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Tabelle1!$D$5</c15:sqref>
                        </c15:formulaRef>
                      </c:ext>
                    </c:extLst>
                    <c:strCache>
                      <c:ptCount val="1"/>
                      <c:pt idx="0">
                        <c:v>Tesla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Tabelle1!$D$6:$D$33</c15:sqref>
                        </c15:fullRef>
                        <c15:formulaRef>
                          <c15:sqref>(Tabelle1!$D$9,Tabelle1!$D$12,Tabelle1!$D$15,Tabelle1!$D$21,Tabelle1!$D$27,Tabelle1!$D$30,Tabelle1!$D$33)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000">
                        <c:v>0.21723400000000001</c:v>
                      </c:pt>
                      <c:pt idx="1" formatCode="0.00000">
                        <c:v>3.3380874999999999</c:v>
                      </c:pt>
                      <c:pt idx="2" formatCode="0.00000">
                        <c:v>2.6963900000000001</c:v>
                      </c:pt>
                      <c:pt idx="3" formatCode="0.00000">
                        <c:v>2.0138775</c:v>
                      </c:pt>
                      <c:pt idx="4" formatCode="0.00000">
                        <c:v>2.2293775</c:v>
                      </c:pt>
                      <c:pt idx="5" formatCode="0.00000">
                        <c:v>3.4846724999999994</c:v>
                      </c:pt>
                      <c:pt idx="6" formatCode="0.000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Tabelle1!$E$5</c15:sqref>
                        </c15:formulaRef>
                      </c:ext>
                    </c:extLst>
                    <c:strCache>
                      <c:ptCount val="1"/>
                      <c:pt idx="0">
                        <c:v>Barts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Tabelle1!$E$6:$E$33</c15:sqref>
                        </c15:fullRef>
                        <c15:formulaRef>
                          <c15:sqref>(Tabelle1!$E$9,Tabelle1!$E$12,Tabelle1!$E$15,Tabelle1!$E$21,Tabelle1!$E$27,Tabelle1!$E$30,Tabelle1!$E$33)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000">
                        <c:v>8.5662699999999994E-2</c:v>
                      </c:pt>
                      <c:pt idx="1" formatCode="0.00000">
                        <c:v>2.7210800000000002</c:v>
                      </c:pt>
                      <c:pt idx="2" formatCode="0.00000">
                        <c:v>0.76924999999999999</c:v>
                      </c:pt>
                      <c:pt idx="3" formatCode="0.00000">
                        <c:v>2.47004</c:v>
                      </c:pt>
                      <c:pt idx="4" formatCode="0.00000">
                        <c:v>0.77546300000000001</c:v>
                      </c:pt>
                      <c:pt idx="5" formatCode="0.00000">
                        <c:v>2.7390800000000004</c:v>
                      </c:pt>
                      <c:pt idx="6" formatCode="0.000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Tabelle1!$G$5</c15:sqref>
                        </c15:formulaRef>
                      </c:ext>
                    </c:extLst>
                    <c:strCache>
                      <c:ptCount val="1"/>
                      <c:pt idx="0">
                        <c:v>Phenom II x6</c:v>
                      </c:pt>
                    </c:strCache>
                  </c:strRef>
                </c:tx>
                <c:spPr>
                  <a:solidFill>
                    <a:srgbClr val="FFC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Tabelle1!$G$6:$G$33</c15:sqref>
                        </c15:fullRef>
                        <c15:formulaRef>
                          <c15:sqref>(Tabelle1!$G$9,Tabelle1!$G$12,Tabelle1!$G$15,Tabelle1!$G$21,Tabelle1!$G$27,Tabelle1!$G$30,Tabelle1!$G$33)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000">
                        <c:v>2.7745933333333334E-2</c:v>
                      </c:pt>
                      <c:pt idx="1" formatCode="0.00000">
                        <c:v>0.29635233333333333</c:v>
                      </c:pt>
                      <c:pt idx="2" formatCode="0.00000">
                        <c:v>6.5944533333333333E-2</c:v>
                      </c:pt>
                      <c:pt idx="3" formatCode="0.00000">
                        <c:v>0.156558</c:v>
                      </c:pt>
                      <c:pt idx="4" formatCode="0.00000">
                        <c:v>0.15804766666666667</c:v>
                      </c:pt>
                      <c:pt idx="5" formatCode="0.00000">
                        <c:v>0.28774099999999997</c:v>
                      </c:pt>
                      <c:pt idx="6" formatCode="0.00000">
                        <c:v>3.2360066666666673E-2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51638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6396352"/>
        <c:crosses val="autoZero"/>
        <c:auto val="1"/>
        <c:lblAlgn val="ctr"/>
        <c:lblOffset val="100"/>
        <c:noMultiLvlLbl val="0"/>
      </c:catAx>
      <c:valAx>
        <c:axId val="15163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638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Tahiti Runtime in 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(Tabelle1!$B$8,Tabelle1!$B$11,Tabelle1!$B$14,Tabelle1!$B$17,Tabelle1!$B$20,Tabelle1!$B$23,Tabelle1!$B$26,Tabelle1!$B$29)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f>(Tabelle1!$C$8,Tabelle1!$C$11,Tabelle1!$C$14,Tabelle1!$C$17,Tabelle1!$C$20,Tabelle1!$C$23,Tabelle1!$C$26,Tabelle1!$C$29)</c:f>
              <c:numCache>
                <c:formatCode>0.00000</c:formatCode>
                <c:ptCount val="8"/>
                <c:pt idx="0">
                  <c:v>0.53157466669999998</c:v>
                </c:pt>
                <c:pt idx="1">
                  <c:v>0.48299150000000002</c:v>
                </c:pt>
                <c:pt idx="2">
                  <c:v>0.69523500000000005</c:v>
                </c:pt>
                <c:pt idx="3">
                  <c:v>1.0202374999999999</c:v>
                </c:pt>
                <c:pt idx="4">
                  <c:v>0.5261922</c:v>
                </c:pt>
                <c:pt idx="5">
                  <c:v>1.1054575</c:v>
                </c:pt>
                <c:pt idx="6">
                  <c:v>0.64015949999999999</c:v>
                </c:pt>
                <c:pt idx="7">
                  <c:v>0.41012674999999998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5944400"/>
        <c:axId val="1514719792"/>
      </c:barChart>
      <c:catAx>
        <c:axId val="1465944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514719792"/>
        <c:crosses val="autoZero"/>
        <c:auto val="1"/>
        <c:lblAlgn val="ctr"/>
        <c:lblOffset val="100"/>
        <c:noMultiLvlLbl val="1"/>
      </c:catAx>
      <c:valAx>
        <c:axId val="15147197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crossAx val="1465944400"/>
        <c:crosses val="autoZero"/>
        <c:crossBetween val="between"/>
        <c:majorUnit val="0.1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Tesla Runtime in 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Tabelle1!$B$8:$B$30</c15:sqref>
                  </c15:fullRef>
                </c:ext>
              </c:extLst>
              <c:f>(Tabelle1!$B$8,Tabelle1!$B$11,Tabelle1!$B$14,Tabelle1!$B$17,Tabelle1!$B$20,Tabelle1!$B$26,Tabelle1!$B$29)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Dynamic</c:v>
                </c:pt>
                <c:pt idx="6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Tabelle1!$D$8:$D$30</c15:sqref>
                  </c15:fullRef>
                </c:ext>
              </c:extLst>
              <c:f>(Tabelle1!$D$8,Tabelle1!$D$11,Tabelle1!$D$14,Tabelle1!$D$17,Tabelle1!$D$20,Tabelle1!$D$26,Tabelle1!$D$29)</c:f>
              <c:numCache>
                <c:formatCode>0.00000</c:formatCode>
                <c:ptCount val="7"/>
                <c:pt idx="0">
                  <c:v>8.1672499999999992</c:v>
                </c:pt>
                <c:pt idx="1">
                  <c:v>0.57916349999999994</c:v>
                </c:pt>
                <c:pt idx="2">
                  <c:v>0.69224300000000005</c:v>
                </c:pt>
                <c:pt idx="3">
                  <c:v>0.65996350000000004</c:v>
                </c:pt>
                <c:pt idx="4">
                  <c:v>0.89916050000000003</c:v>
                </c:pt>
                <c:pt idx="5">
                  <c:v>0.81985074999999996</c:v>
                </c:pt>
                <c:pt idx="6">
                  <c:v>0.55638799999999999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4714896"/>
        <c:axId val="1514711632"/>
      </c:barChart>
      <c:catAx>
        <c:axId val="1514714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514711632"/>
        <c:crosses val="autoZero"/>
        <c:auto val="1"/>
        <c:lblAlgn val="ctr"/>
        <c:lblOffset val="100"/>
        <c:noMultiLvlLbl val="1"/>
      </c:catAx>
      <c:valAx>
        <c:axId val="15147116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crossAx val="151471489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 Runtime in 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Tabelle1!$C$6:$C$30</c15:sqref>
                  </c15:fullRef>
                </c:ext>
              </c:extLst>
              <c:f>(Tabelle1!$C$8,Tabelle1!$C$11,Tabelle1!$C$14,Tabelle1!$C$17,Tabelle1!$C$20,Tabelle1!$C$23,Tabelle1!$C$26,Tabelle1!$C$29)</c:f>
              <c:numCache>
                <c:formatCode>General</c:formatCode>
                <c:ptCount val="8"/>
                <c:pt idx="0" formatCode="0.00000">
                  <c:v>0.53157466669999998</c:v>
                </c:pt>
                <c:pt idx="1" formatCode="0.00000">
                  <c:v>0.48299150000000002</c:v>
                </c:pt>
                <c:pt idx="2" formatCode="0.00000">
                  <c:v>0.69523500000000005</c:v>
                </c:pt>
                <c:pt idx="3" formatCode="0.00000">
                  <c:v>1.0202374999999999</c:v>
                </c:pt>
                <c:pt idx="4" formatCode="0.00000">
                  <c:v>0.5261922</c:v>
                </c:pt>
                <c:pt idx="5" formatCode="0.00000">
                  <c:v>1.1054575</c:v>
                </c:pt>
                <c:pt idx="6" formatCode="0.00000">
                  <c:v>0.64015949999999999</c:v>
                </c:pt>
                <c:pt idx="7" formatCode="0.00000">
                  <c:v>0.41012674999999998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Tabelle1!$D$6:$D$30</c15:sqref>
                  </c15:fullRef>
                </c:ext>
              </c:extLst>
              <c:f>(Tabelle1!$D$8,Tabelle1!$D$11,Tabelle1!$D$14,Tabelle1!$D$17,Tabelle1!$D$20,Tabelle1!$D$23,Tabelle1!$D$26,Tabelle1!$D$29)</c:f>
              <c:numCache>
                <c:formatCode>General</c:formatCode>
                <c:ptCount val="8"/>
                <c:pt idx="0" formatCode="0.00000">
                  <c:v>8.1672499999999992</c:v>
                </c:pt>
                <c:pt idx="1" formatCode="0.00000">
                  <c:v>0.57916349999999994</c:v>
                </c:pt>
                <c:pt idx="2" formatCode="0.00000">
                  <c:v>0.69224300000000005</c:v>
                </c:pt>
                <c:pt idx="3" formatCode="0.00000">
                  <c:v>0.65996350000000004</c:v>
                </c:pt>
                <c:pt idx="4" formatCode="0.00000">
                  <c:v>0.89916050000000003</c:v>
                </c:pt>
                <c:pt idx="5" formatCode="0.00000">
                  <c:v>0</c:v>
                </c:pt>
                <c:pt idx="6" formatCode="0.00000">
                  <c:v>0.81985074999999996</c:v>
                </c:pt>
                <c:pt idx="7" formatCode="0.00000">
                  <c:v>0.55638799999999999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Tabelle1!$E$6:$E$30</c15:sqref>
                  </c15:fullRef>
                </c:ext>
              </c:extLst>
              <c:f>(Tabelle1!$E$8,Tabelle1!$E$11,Tabelle1!$E$14,Tabelle1!$E$17,Tabelle1!$E$20,Tabelle1!$E$23,Tabelle1!$E$26,Tabelle1!$E$29)</c:f>
              <c:numCache>
                <c:formatCode>General</c:formatCode>
                <c:ptCount val="8"/>
                <c:pt idx="0" formatCode="0.00000">
                  <c:v>19.013000000000002</c:v>
                </c:pt>
                <c:pt idx="1" formatCode="0.00000">
                  <c:v>0.77977624999999995</c:v>
                </c:pt>
                <c:pt idx="2" formatCode="0.00000">
                  <c:v>2.15306</c:v>
                </c:pt>
                <c:pt idx="3" formatCode="0.00000">
                  <c:v>1.1096766666666669</c:v>
                </c:pt>
                <c:pt idx="4" formatCode="0.00000">
                  <c:v>0.84413766666666668</c:v>
                </c:pt>
                <c:pt idx="5" formatCode="0.00000">
                  <c:v>2.954555</c:v>
                </c:pt>
                <c:pt idx="6" formatCode="0.00000">
                  <c:v>2.3757225000000002</c:v>
                </c:pt>
                <c:pt idx="7" formatCode="0.00000">
                  <c:v>0.7935812499999999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Tabelle1!$F$6:$F$30</c15:sqref>
                  </c15:fullRef>
                </c:ext>
              </c:extLst>
              <c:f>(Tabelle1!$F$8,Tabelle1!$F$11,Tabelle1!$F$14,Tabelle1!$F$17,Tabelle1!$F$20,Tabelle1!$F$23,Tabelle1!$F$26,Tabelle1!$F$29)</c:f>
              <c:numCache>
                <c:formatCode>General</c:formatCode>
                <c:ptCount val="8"/>
                <c:pt idx="0" formatCode="0.00000">
                  <c:v>5.0288733333333333</c:v>
                </c:pt>
                <c:pt idx="1" formatCode="0.00000">
                  <c:v>1.9161333333333335</c:v>
                </c:pt>
                <c:pt idx="2" formatCode="0.00000">
                  <c:v>4.7090099999999993</c:v>
                </c:pt>
                <c:pt idx="3">
                  <c:v>0</c:v>
                </c:pt>
                <c:pt idx="4" formatCode="0.00000">
                  <c:v>2.9464066666666664</c:v>
                </c:pt>
                <c:pt idx="5" formatCode="0.00000">
                  <c:v>0</c:v>
                </c:pt>
                <c:pt idx="6" formatCode="0.00000">
                  <c:v>3.1262899999999996</c:v>
                </c:pt>
                <c:pt idx="7" formatCode="0.00000">
                  <c:v>1.8198366666666665</c:v>
                </c:pt>
              </c:numCache>
            </c:numRef>
          </c:val>
        </c:ser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Tabelle1!$G$6:$G$30</c15:sqref>
                  </c15:fullRef>
                </c:ext>
              </c:extLst>
              <c:f>(Tabelle1!$G$8,Tabelle1!$G$11,Tabelle1!$G$14,Tabelle1!$G$17,Tabelle1!$G$20,Tabelle1!$G$23,Tabelle1!$G$26,Tabelle1!$G$29)</c:f>
              <c:numCache>
                <c:formatCode>General</c:formatCode>
                <c:ptCount val="8"/>
                <c:pt idx="0" formatCode="0.00000">
                  <c:v>58.801033333333329</c:v>
                </c:pt>
                <c:pt idx="1" formatCode="0.00000">
                  <c:v>5.7650899999999998</c:v>
                </c:pt>
                <c:pt idx="2" formatCode="0.00000">
                  <c:v>24.8612</c:v>
                </c:pt>
                <c:pt idx="3">
                  <c:v>0</c:v>
                </c:pt>
                <c:pt idx="4" formatCode="0.00000">
                  <c:v>10.622866666666667</c:v>
                </c:pt>
                <c:pt idx="5" formatCode="0.00000">
                  <c:v>0</c:v>
                </c:pt>
                <c:pt idx="6" formatCode="0.00000">
                  <c:v>10.492599999999999</c:v>
                </c:pt>
                <c:pt idx="7" formatCode="0.00000">
                  <c:v>5.7855733333333346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4707824"/>
        <c:axId val="1514715440"/>
      </c:barChart>
      <c:catAx>
        <c:axId val="1514707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514715440"/>
        <c:crosses val="autoZero"/>
        <c:auto val="1"/>
        <c:lblAlgn val="ctr"/>
        <c:lblOffset val="100"/>
        <c:noMultiLvlLbl val="1"/>
      </c:catAx>
      <c:valAx>
        <c:axId val="15147154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1514707824"/>
        <c:crosses val="autoZero"/>
        <c:crossBetween val="between"/>
        <c:majorUnit val="1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Barts Performance in GSPS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Tabelle1!$B$8:$B$30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Tabelle1!$E$8:$E$30</c15:sqref>
                  </c15:fullRef>
                </c:ext>
              </c:extLst>
              <c:f>(Tabelle1!$E$9,Tabelle1!$E$12,Tabelle1!$E$15,Tabelle1!$E$18,Tabelle1!$E$21,Tabelle1!$E$24,Tabelle1!$E$27,Tabelle1!$E$30)</c:f>
              <c:numCache>
                <c:formatCode>0.00000</c:formatCode>
                <c:ptCount val="8"/>
                <c:pt idx="0">
                  <c:v>8.5662699999999994E-2</c:v>
                </c:pt>
                <c:pt idx="1">
                  <c:v>2.7210800000000002</c:v>
                </c:pt>
                <c:pt idx="2">
                  <c:v>0.76924999999999999</c:v>
                </c:pt>
                <c:pt idx="3">
                  <c:v>1.7616400000000001</c:v>
                </c:pt>
                <c:pt idx="4">
                  <c:v>2.47004</c:v>
                </c:pt>
                <c:pt idx="5">
                  <c:v>0.75661400000000001</c:v>
                </c:pt>
                <c:pt idx="6">
                  <c:v>0.77546300000000001</c:v>
                </c:pt>
                <c:pt idx="7">
                  <c:v>2.7390800000000004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4712720"/>
        <c:axId val="1514717072"/>
      </c:barChart>
      <c:catAx>
        <c:axId val="15147127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514717072"/>
        <c:crosses val="autoZero"/>
        <c:auto val="1"/>
        <c:lblAlgn val="ctr"/>
        <c:lblOffset val="100"/>
        <c:noMultiLvlLbl val="1"/>
      </c:catAx>
      <c:valAx>
        <c:axId val="15147170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crossAx val="1514712720"/>
        <c:crosses val="autoZero"/>
        <c:crossBetween val="between"/>
        <c:majorUnit val="0.25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Tahiti Performance in GSPS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(Tabelle1!$B$9,Tabelle1!$B$12,Tabelle1!$B$15,Tabelle1!$B$18,Tabelle1!$B$21,Tabelle1!$B$24,Tabelle1!$B$27,Tabelle1!$B$30)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f>(Tabelle1!$C$9,Tabelle1!$C$12,Tabelle1!$C$15,Tabelle1!$C$18,Tabelle1!$C$21,Tabelle1!$C$24,Tabelle1!$C$27,Tabelle1!$C$30)</c:f>
              <c:numCache>
                <c:formatCode>0.00000</c:formatCode>
                <c:ptCount val="8"/>
                <c:pt idx="0" formatCode="General">
                  <c:v>4.9249099999999997</c:v>
                </c:pt>
                <c:pt idx="1">
                  <c:v>5.2195049999999998</c:v>
                </c:pt>
                <c:pt idx="2">
                  <c:v>3.4630000000000001</c:v>
                </c:pt>
                <c:pt idx="3">
                  <c:v>2.4160599999999999</c:v>
                </c:pt>
                <c:pt idx="4">
                  <c:v>4.8210899999999999</c:v>
                </c:pt>
                <c:pt idx="5">
                  <c:v>1.4354499999999999</c:v>
                </c:pt>
                <c:pt idx="6">
                  <c:v>3.8240875000000001</c:v>
                </c:pt>
                <c:pt idx="7">
                  <c:v>5.6079650000000001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4708368"/>
        <c:axId val="1514718160"/>
      </c:barChart>
      <c:catAx>
        <c:axId val="1514708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514718160"/>
        <c:crosses val="autoZero"/>
        <c:auto val="1"/>
        <c:lblAlgn val="ctr"/>
        <c:lblOffset val="100"/>
        <c:noMultiLvlLbl val="1"/>
      </c:catAx>
      <c:valAx>
        <c:axId val="15147181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1514708368"/>
        <c:crosses val="autoZero"/>
        <c:crossBetween val="between"/>
        <c:majorUnit val="0.5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Tesla Performance in GSPS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Tabelle1!$B$8:$B$30</c15:sqref>
                  </c15:fullRef>
                </c:ext>
              </c:extLst>
              <c:f>(Tabelle1!$B$9,Tabelle1!$B$12,Tabelle1!$B$15,Tabelle1!$B$18,Tabelle1!$B$21,Tabelle1!$B$27,Tabelle1!$B$30)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Dynamic</c:v>
                </c:pt>
                <c:pt idx="6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Tabelle1!$D$8:$D$30</c15:sqref>
                  </c15:fullRef>
                </c:ext>
              </c:extLst>
              <c:f>(Tabelle1!$D$9,Tabelle1!$D$12,Tabelle1!$D$15,Tabelle1!$D$18,Tabelle1!$D$21,Tabelle1!$D$27,Tabelle1!$D$30)</c:f>
              <c:numCache>
                <c:formatCode>0.00000</c:formatCode>
                <c:ptCount val="7"/>
                <c:pt idx="0">
                  <c:v>0.21723400000000001</c:v>
                </c:pt>
                <c:pt idx="1">
                  <c:v>3.3380874999999999</c:v>
                </c:pt>
                <c:pt idx="2">
                  <c:v>2.6963900000000001</c:v>
                </c:pt>
                <c:pt idx="3">
                  <c:v>2.8530249999999997</c:v>
                </c:pt>
                <c:pt idx="4">
                  <c:v>2.0138775</c:v>
                </c:pt>
                <c:pt idx="5">
                  <c:v>2.2293775</c:v>
                </c:pt>
                <c:pt idx="6">
                  <c:v>3.4846724999999994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4722512"/>
        <c:axId val="1514708912"/>
      </c:barChart>
      <c:catAx>
        <c:axId val="1514722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514708912"/>
        <c:crosses val="autoZero"/>
        <c:auto val="1"/>
        <c:lblAlgn val="ctr"/>
        <c:lblOffset val="100"/>
        <c:noMultiLvlLbl val="1"/>
      </c:catAx>
      <c:valAx>
        <c:axId val="15147089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crossAx val="1514722512"/>
        <c:crosses val="autoZero"/>
        <c:crossBetween val="between"/>
        <c:majorUnit val="0.25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Performance in GSPS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Tabelle1!$C$6:$C$30</c15:sqref>
                  </c15:fullRef>
                </c:ext>
              </c:extLst>
              <c:f>(Tabelle1!$C$9,Tabelle1!$C$12,Tabelle1!$C$15,Tabelle1!$C$18,Tabelle1!$C$21,Tabelle1!$C$24,Tabelle1!$C$27,Tabelle1!$C$30)</c:f>
              <c:numCache>
                <c:formatCode>General</c:formatCode>
                <c:ptCount val="8"/>
                <c:pt idx="0">
                  <c:v>4.9249099999999997</c:v>
                </c:pt>
                <c:pt idx="1" formatCode="0.00000">
                  <c:v>5.2195049999999998</c:v>
                </c:pt>
                <c:pt idx="2" formatCode="0.00000">
                  <c:v>3.4630000000000001</c:v>
                </c:pt>
                <c:pt idx="3" formatCode="0.00000">
                  <c:v>2.4160599999999999</c:v>
                </c:pt>
                <c:pt idx="4" formatCode="0.00000">
                  <c:v>4.8210899999999999</c:v>
                </c:pt>
                <c:pt idx="5" formatCode="0.00000">
                  <c:v>1.4354499999999999</c:v>
                </c:pt>
                <c:pt idx="6" formatCode="0.00000">
                  <c:v>3.8240875000000001</c:v>
                </c:pt>
                <c:pt idx="7" formatCode="0.00000">
                  <c:v>5.6079650000000001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Tabelle1!$D$6:$D$30</c15:sqref>
                  </c15:fullRef>
                </c:ext>
              </c:extLst>
              <c:f>(Tabelle1!$D$9,Tabelle1!$D$12,Tabelle1!$D$15,Tabelle1!$D$18,Tabelle1!$D$21,Tabelle1!$D$24,Tabelle1!$D$27,Tabelle1!$D$30)</c:f>
              <c:numCache>
                <c:formatCode>General</c:formatCode>
                <c:ptCount val="8"/>
                <c:pt idx="0" formatCode="0.00000">
                  <c:v>0.21723400000000001</c:v>
                </c:pt>
                <c:pt idx="1" formatCode="0.00000">
                  <c:v>3.3380874999999999</c:v>
                </c:pt>
                <c:pt idx="2" formatCode="0.00000">
                  <c:v>2.6963900000000001</c:v>
                </c:pt>
                <c:pt idx="3" formatCode="0.00000">
                  <c:v>2.8530249999999997</c:v>
                </c:pt>
                <c:pt idx="4" formatCode="0.00000">
                  <c:v>2.0138775</c:v>
                </c:pt>
                <c:pt idx="5" formatCode="0.00000">
                  <c:v>0</c:v>
                </c:pt>
                <c:pt idx="6" formatCode="0.00000">
                  <c:v>2.2293775</c:v>
                </c:pt>
                <c:pt idx="7" formatCode="0.00000">
                  <c:v>3.4846724999999994</c:v>
                </c:pt>
              </c:numCache>
            </c:numRef>
          </c:val>
        </c:ser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Tabelle1!$E$6:$E$30</c15:sqref>
                  </c15:fullRef>
                </c:ext>
              </c:extLst>
              <c:f>(Tabelle1!$E$9,Tabelle1!$E$12,Tabelle1!$E$15,Tabelle1!$E$18,Tabelle1!$E$21,Tabelle1!$E$24,Tabelle1!$E$27,Tabelle1!$E$30)</c:f>
              <c:numCache>
                <c:formatCode>General</c:formatCode>
                <c:ptCount val="8"/>
                <c:pt idx="0" formatCode="0.00000">
                  <c:v>8.5662699999999994E-2</c:v>
                </c:pt>
                <c:pt idx="1" formatCode="0.00000">
                  <c:v>2.7210800000000002</c:v>
                </c:pt>
                <c:pt idx="2" formatCode="0.00000">
                  <c:v>0.76924999999999999</c:v>
                </c:pt>
                <c:pt idx="3" formatCode="0.00000">
                  <c:v>1.7616400000000001</c:v>
                </c:pt>
                <c:pt idx="4" formatCode="0.00000">
                  <c:v>2.47004</c:v>
                </c:pt>
                <c:pt idx="5" formatCode="0.00000">
                  <c:v>0.75661400000000001</c:v>
                </c:pt>
                <c:pt idx="6" formatCode="0.00000">
                  <c:v>0.77546300000000001</c:v>
                </c:pt>
                <c:pt idx="7" formatCode="0.00000">
                  <c:v>2.7390800000000004</c:v>
                </c:pt>
              </c:numCache>
            </c:numRef>
          </c:val>
        </c:ser>
        <c:ser>
          <c:idx val="3"/>
          <c:order val="3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Tabelle1!$F$6:$F$30</c15:sqref>
                  </c15:fullRef>
                </c:ext>
              </c:extLst>
              <c:f>(Tabelle1!$F$9,Tabelle1!$F$12,Tabelle1!$F$15,Tabelle1!$F$18,Tabelle1!$F$21,Tabelle1!$F$24,Tabelle1!$F$27,Tabelle1!$F$30)</c:f>
              <c:numCache>
                <c:formatCode>General</c:formatCode>
                <c:ptCount val="8"/>
                <c:pt idx="0" formatCode="0.00000">
                  <c:v>0.336335</c:v>
                </c:pt>
                <c:pt idx="1" formatCode="0.00000">
                  <c:v>0.94446533333333338</c:v>
                </c:pt>
                <c:pt idx="2" formatCode="0.00000">
                  <c:v>0.3609093333333333</c:v>
                </c:pt>
                <c:pt idx="3">
                  <c:v>0</c:v>
                </c:pt>
                <c:pt idx="4" formatCode="0.00000">
                  <c:v>0.59135633333333326</c:v>
                </c:pt>
                <c:pt idx="5" formatCode="0.00000">
                  <c:v>0</c:v>
                </c:pt>
                <c:pt idx="6" formatCode="0.00000">
                  <c:v>0.56800899999999999</c:v>
                </c:pt>
                <c:pt idx="7" formatCode="0.00000">
                  <c:v>0.95830566666666661</c:v>
                </c:pt>
              </c:numCache>
            </c:numRef>
          </c:val>
        </c:ser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Tabelle1!$G$6:$G$30</c15:sqref>
                  </c15:fullRef>
                </c:ext>
              </c:extLst>
              <c:f>(Tabelle1!$G$9,Tabelle1!$G$12,Tabelle1!$G$15,Tabelle1!$G$18,Tabelle1!$G$21,Tabelle1!$G$24,Tabelle1!$G$27,Tabelle1!$G$30)</c:f>
              <c:numCache>
                <c:formatCode>General</c:formatCode>
                <c:ptCount val="8"/>
                <c:pt idx="0" formatCode="0.00000">
                  <c:v>2.7745933333333334E-2</c:v>
                </c:pt>
                <c:pt idx="1" formatCode="0.00000">
                  <c:v>0.29635233333333333</c:v>
                </c:pt>
                <c:pt idx="2" formatCode="0.00000">
                  <c:v>6.5944533333333333E-2</c:v>
                </c:pt>
                <c:pt idx="3">
                  <c:v>0</c:v>
                </c:pt>
                <c:pt idx="4" formatCode="0.00000">
                  <c:v>0.156558</c:v>
                </c:pt>
                <c:pt idx="5" formatCode="0.00000">
                  <c:v>0</c:v>
                </c:pt>
                <c:pt idx="6" formatCode="0.00000">
                  <c:v>0.15804766666666667</c:v>
                </c:pt>
                <c:pt idx="7" formatCode="0.00000">
                  <c:v>0.28774099999999997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4709456"/>
        <c:axId val="1514710000"/>
      </c:barChart>
      <c:catAx>
        <c:axId val="15147094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514710000"/>
        <c:crosses val="autoZero"/>
        <c:auto val="1"/>
        <c:lblAlgn val="ctr"/>
        <c:lblOffset val="100"/>
        <c:noMultiLvlLbl val="1"/>
      </c:catAx>
      <c:valAx>
        <c:axId val="15147100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1514709456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Phenom II x6 Runtime</a:t>
            </a:r>
            <a:r>
              <a:rPr lang="en-US" baseline="0"/>
              <a:t> in 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(Tabelle1!$B$8,Tabelle1!$B$11,Tabelle1!$B$14,Tabelle1!$B$20,Tabelle1!$B$26,Tabelle1!$B$29,Tabelle1!$B$32)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4.1</c:v>
                </c:pt>
                <c:pt idx="4">
                  <c:v>Dynamic</c:v>
                </c:pt>
                <c:pt idx="5">
                  <c:v>Generated</c:v>
                </c:pt>
                <c:pt idx="6">
                  <c:v>Referance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Tabelle1!$G$6:$G$33</c15:sqref>
                  </c15:fullRef>
                </c:ext>
              </c:extLst>
              <c:f>(Tabelle1!$G$8,Tabelle1!$G$11,Tabelle1!$G$14,Tabelle1!$G$20,Tabelle1!$G$26,Tabelle1!$G$29,Tabelle1!$G$32)</c:f>
              <c:numCache>
                <c:formatCode>General</c:formatCode>
                <c:ptCount val="7"/>
                <c:pt idx="0" formatCode="0.00000">
                  <c:v>58.801033333333329</c:v>
                </c:pt>
                <c:pt idx="1" formatCode="0.00000">
                  <c:v>5.7650899999999998</c:v>
                </c:pt>
                <c:pt idx="2" formatCode="0.00000">
                  <c:v>24.8612</c:v>
                </c:pt>
                <c:pt idx="3" formatCode="0.00000">
                  <c:v>10.622866666666667</c:v>
                </c:pt>
                <c:pt idx="4" formatCode="0.00000">
                  <c:v>10.492599999999999</c:v>
                </c:pt>
                <c:pt idx="5" formatCode="0.00000">
                  <c:v>5.7855733333333346</c:v>
                </c:pt>
                <c:pt idx="6" formatCode="0.00000">
                  <c:v>50.237900000000003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4712176"/>
        <c:axId val="15147165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Tabelle1!$C$5</c15:sqref>
                        </c15:formulaRef>
                      </c:ext>
                    </c:extLst>
                    <c:strCache>
                      <c:ptCount val="1"/>
                      <c:pt idx="0">
                        <c:v>Tahiti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Tabelle1!$C$6:$C$33</c15:sqref>
                        </c15:fullRef>
                        <c15:formulaRef>
                          <c15:sqref>(Tabelle1!$C$8,Tabelle1!$C$11,Tabelle1!$C$14,Tabelle1!$C$20,Tabelle1!$C$26,Tabelle1!$C$29,Tabelle1!$C$32)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000">
                        <c:v>0.53157466669999998</c:v>
                      </c:pt>
                      <c:pt idx="1" formatCode="0.00000">
                        <c:v>0.48299150000000002</c:v>
                      </c:pt>
                      <c:pt idx="2" formatCode="0.00000">
                        <c:v>0.69523500000000005</c:v>
                      </c:pt>
                      <c:pt idx="3" formatCode="0.00000">
                        <c:v>0.5261922</c:v>
                      </c:pt>
                      <c:pt idx="4" formatCode="0.00000">
                        <c:v>0.64015949999999999</c:v>
                      </c:pt>
                      <c:pt idx="5" formatCode="0.00000">
                        <c:v>0.41012674999999998</c:v>
                      </c:pt>
                      <c:pt idx="6" formatCode="0.000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Tabelle1!$D$5</c15:sqref>
                        </c15:formulaRef>
                      </c:ext>
                    </c:extLst>
                    <c:strCache>
                      <c:ptCount val="1"/>
                      <c:pt idx="0">
                        <c:v>Tesla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Tabelle1!$D$6:$D$33</c15:sqref>
                        </c15:fullRef>
                        <c15:formulaRef>
                          <c15:sqref>(Tabelle1!$D$8,Tabelle1!$D$11,Tabelle1!$D$14,Tabelle1!$D$20,Tabelle1!$D$26,Tabelle1!$D$29,Tabelle1!$D$32)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000">
                        <c:v>8.1672499999999992</c:v>
                      </c:pt>
                      <c:pt idx="1" formatCode="0.00000">
                        <c:v>0.57916349999999994</c:v>
                      </c:pt>
                      <c:pt idx="2" formatCode="0.00000">
                        <c:v>0.69224300000000005</c:v>
                      </c:pt>
                      <c:pt idx="3" formatCode="0.00000">
                        <c:v>0.89916050000000003</c:v>
                      </c:pt>
                      <c:pt idx="4" formatCode="0.00000">
                        <c:v>0.81985074999999996</c:v>
                      </c:pt>
                      <c:pt idx="5" formatCode="0.00000">
                        <c:v>0.55638799999999999</c:v>
                      </c:pt>
                      <c:pt idx="6" formatCode="0.000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Tabelle1!$E$5</c15:sqref>
                        </c15:formulaRef>
                      </c:ext>
                    </c:extLst>
                    <c:strCache>
                      <c:ptCount val="1"/>
                      <c:pt idx="0">
                        <c:v>Barts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Tabelle1!$E$6:$E$33</c15:sqref>
                        </c15:fullRef>
                        <c15:formulaRef>
                          <c15:sqref>(Tabelle1!$E$8,Tabelle1!$E$11,Tabelle1!$E$14,Tabelle1!$E$20,Tabelle1!$E$26,Tabelle1!$E$29,Tabelle1!$E$32)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000">
                        <c:v>19.013000000000002</c:v>
                      </c:pt>
                      <c:pt idx="1" formatCode="0.00000">
                        <c:v>0.77977624999999995</c:v>
                      </c:pt>
                      <c:pt idx="2" formatCode="0.00000">
                        <c:v>2.15306</c:v>
                      </c:pt>
                      <c:pt idx="3" formatCode="0.00000">
                        <c:v>0.84413766666666668</c:v>
                      </c:pt>
                      <c:pt idx="4" formatCode="0.00000">
                        <c:v>2.3757225000000002</c:v>
                      </c:pt>
                      <c:pt idx="5" formatCode="0.00000">
                        <c:v>0.7935812499999999</c:v>
                      </c:pt>
                      <c:pt idx="6" formatCode="0.000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Tabelle1!$F$5</c15:sqref>
                        </c15:formulaRef>
                      </c:ext>
                    </c:extLst>
                    <c:strCache>
                      <c:ptCount val="1"/>
                      <c:pt idx="0">
                        <c:v>Xeon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Tabelle1!$F$6:$F$33</c15:sqref>
                        </c15:fullRef>
                        <c15:formulaRef>
                          <c15:sqref>(Tabelle1!$F$8,Tabelle1!$F$11,Tabelle1!$F$14,Tabelle1!$F$20,Tabelle1!$F$26,Tabelle1!$F$29,Tabelle1!$F$32)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000">
                        <c:v>5.0288733333333333</c:v>
                      </c:pt>
                      <c:pt idx="1" formatCode="0.00000">
                        <c:v>1.9161333333333335</c:v>
                      </c:pt>
                      <c:pt idx="2" formatCode="0.00000">
                        <c:v>4.7090099999999993</c:v>
                      </c:pt>
                      <c:pt idx="3" formatCode="0.00000">
                        <c:v>2.9464066666666664</c:v>
                      </c:pt>
                      <c:pt idx="4" formatCode="0.00000">
                        <c:v>3.1262899999999996</c:v>
                      </c:pt>
                      <c:pt idx="5" formatCode="0.00000">
                        <c:v>1.8198366666666665</c:v>
                      </c:pt>
                      <c:pt idx="6" formatCode="0.00000">
                        <c:v>14.062533333333334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51471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4716528"/>
        <c:crosses val="autoZero"/>
        <c:auto val="1"/>
        <c:lblAlgn val="ctr"/>
        <c:lblOffset val="100"/>
        <c:noMultiLvlLbl val="0"/>
      </c:catAx>
      <c:valAx>
        <c:axId val="151471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471217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712740</xdr:colOff>
      <xdr:row>1</xdr:row>
      <xdr:rowOff>81480</xdr:rowOff>
    </xdr:from>
    <xdr:to>
      <xdr:col>28</xdr:col>
      <xdr:colOff>398159</xdr:colOff>
      <xdr:row>23</xdr:row>
      <xdr:rowOff>141300</xdr:rowOff>
    </xdr:to>
    <xdr:graphicFrame macro="">
      <xdr:nvGraphicFramePr>
        <xdr:cNvPr id="2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693660</xdr:colOff>
      <xdr:row>25</xdr:row>
      <xdr:rowOff>143700</xdr:rowOff>
    </xdr:from>
    <xdr:to>
      <xdr:col>28</xdr:col>
      <xdr:colOff>426599</xdr:colOff>
      <xdr:row>50</xdr:row>
      <xdr:rowOff>116340</xdr:rowOff>
    </xdr:to>
    <xdr:graphicFrame macro="">
      <xdr:nvGraphicFramePr>
        <xdr:cNvPr id="3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17520</xdr:colOff>
      <xdr:row>51</xdr:row>
      <xdr:rowOff>7440</xdr:rowOff>
    </xdr:from>
    <xdr:to>
      <xdr:col>28</xdr:col>
      <xdr:colOff>502799</xdr:colOff>
      <xdr:row>71</xdr:row>
      <xdr:rowOff>154740</xdr:rowOff>
    </xdr:to>
    <xdr:graphicFrame macro="">
      <xdr:nvGraphicFramePr>
        <xdr:cNvPr id="4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325723</xdr:colOff>
      <xdr:row>89</xdr:row>
      <xdr:rowOff>139669</xdr:rowOff>
    </xdr:from>
    <xdr:to>
      <xdr:col>18</xdr:col>
      <xdr:colOff>631511</xdr:colOff>
      <xdr:row>128</xdr:row>
      <xdr:rowOff>96469</xdr:rowOff>
    </xdr:to>
    <xdr:graphicFrame macro="">
      <xdr:nvGraphicFramePr>
        <xdr:cNvPr id="5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28</xdr:col>
      <xdr:colOff>531900</xdr:colOff>
      <xdr:row>1</xdr:row>
      <xdr:rowOff>148320</xdr:rowOff>
    </xdr:from>
    <xdr:to>
      <xdr:col>37</xdr:col>
      <xdr:colOff>1485</xdr:colOff>
      <xdr:row>23</xdr:row>
      <xdr:rowOff>160560</xdr:rowOff>
    </xdr:to>
    <xdr:graphicFrame macro="">
      <xdr:nvGraphicFramePr>
        <xdr:cNvPr id="6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28</xdr:col>
      <xdr:colOff>465060</xdr:colOff>
      <xdr:row>25</xdr:row>
      <xdr:rowOff>174960</xdr:rowOff>
    </xdr:from>
    <xdr:to>
      <xdr:col>36</xdr:col>
      <xdr:colOff>645721</xdr:colOff>
      <xdr:row>50</xdr:row>
      <xdr:rowOff>97200</xdr:rowOff>
    </xdr:to>
    <xdr:graphicFrame macro="">
      <xdr:nvGraphicFramePr>
        <xdr:cNvPr id="7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28</xdr:col>
      <xdr:colOff>598380</xdr:colOff>
      <xdr:row>50</xdr:row>
      <xdr:rowOff>83580</xdr:rowOff>
    </xdr:from>
    <xdr:to>
      <xdr:col>37</xdr:col>
      <xdr:colOff>1365</xdr:colOff>
      <xdr:row>71</xdr:row>
      <xdr:rowOff>171840</xdr:rowOff>
    </xdr:to>
    <xdr:graphicFrame macro="">
      <xdr:nvGraphicFramePr>
        <xdr:cNvPr id="8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</xdr:col>
      <xdr:colOff>547810</xdr:colOff>
      <xdr:row>50</xdr:row>
      <xdr:rowOff>125814</xdr:rowOff>
    </xdr:from>
    <xdr:to>
      <xdr:col>16</xdr:col>
      <xdr:colOff>366152</xdr:colOff>
      <xdr:row>89</xdr:row>
      <xdr:rowOff>54174</xdr:rowOff>
    </xdr:to>
    <xdr:graphicFrame macro="">
      <xdr:nvGraphicFramePr>
        <xdr:cNvPr id="9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41563</xdr:colOff>
      <xdr:row>72</xdr:row>
      <xdr:rowOff>55418</xdr:rowOff>
    </xdr:from>
    <xdr:to>
      <xdr:col>28</xdr:col>
      <xdr:colOff>512617</xdr:colOff>
      <xdr:row>95</xdr:row>
      <xdr:rowOff>177337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540326</xdr:colOff>
      <xdr:row>72</xdr:row>
      <xdr:rowOff>96981</xdr:rowOff>
    </xdr:from>
    <xdr:to>
      <xdr:col>36</xdr:col>
      <xdr:colOff>706580</xdr:colOff>
      <xdr:row>95</xdr:row>
      <xdr:rowOff>124689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41563</xdr:colOff>
      <xdr:row>95</xdr:row>
      <xdr:rowOff>138546</xdr:rowOff>
    </xdr:from>
    <xdr:to>
      <xdr:col>28</xdr:col>
      <xdr:colOff>457200</xdr:colOff>
      <xdr:row>118</xdr:row>
      <xdr:rowOff>83127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512618</xdr:colOff>
      <xdr:row>95</xdr:row>
      <xdr:rowOff>124691</xdr:rowOff>
    </xdr:from>
    <xdr:to>
      <xdr:col>36</xdr:col>
      <xdr:colOff>637308</xdr:colOff>
      <xdr:row>118</xdr:row>
      <xdr:rowOff>55417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5"/>
  <sheetViews>
    <sheetView tabSelected="1" topLeftCell="M87" zoomScale="70" zoomScaleNormal="70" workbookViewId="0">
      <selection activeCell="AM129" sqref="AM129"/>
    </sheetView>
  </sheetViews>
  <sheetFormatPr baseColWidth="10" defaultColWidth="8.88671875" defaultRowHeight="14.4" x14ac:dyDescent="0.3"/>
  <cols>
    <col min="1" max="5" width="10.5546875"/>
    <col min="6" max="6" width="12.21875" customWidth="1"/>
    <col min="7" max="7" width="12.33203125" bestFit="1" customWidth="1"/>
    <col min="8" max="1027" width="10.5546875"/>
  </cols>
  <sheetData>
    <row r="3" spans="1:8" x14ac:dyDescent="0.3">
      <c r="C3" t="s">
        <v>0</v>
      </c>
      <c r="D3" t="s">
        <v>1</v>
      </c>
      <c r="E3" t="s">
        <v>0</v>
      </c>
      <c r="F3" t="s">
        <v>20</v>
      </c>
      <c r="G3" t="s">
        <v>0</v>
      </c>
    </row>
    <row r="4" spans="1:8" ht="28.8" x14ac:dyDescent="0.3">
      <c r="A4" s="1" t="s">
        <v>2</v>
      </c>
      <c r="B4" s="2"/>
      <c r="C4" t="s">
        <v>3</v>
      </c>
      <c r="D4" t="s">
        <v>4</v>
      </c>
      <c r="E4" t="s">
        <v>5</v>
      </c>
      <c r="F4" t="s">
        <v>24</v>
      </c>
      <c r="G4" t="s">
        <v>22</v>
      </c>
    </row>
    <row r="5" spans="1:8" x14ac:dyDescent="0.3">
      <c r="B5" t="s">
        <v>6</v>
      </c>
      <c r="C5" t="s">
        <v>7</v>
      </c>
      <c r="D5" t="s">
        <v>8</v>
      </c>
      <c r="E5" t="s">
        <v>9</v>
      </c>
      <c r="F5" t="s">
        <v>23</v>
      </c>
      <c r="G5" t="s">
        <v>21</v>
      </c>
    </row>
    <row r="6" spans="1:8" x14ac:dyDescent="0.3">
      <c r="F6">
        <v>32</v>
      </c>
      <c r="G6">
        <v>6</v>
      </c>
      <c r="H6" t="s">
        <v>25</v>
      </c>
    </row>
    <row r="7" spans="1:8" x14ac:dyDescent="0.3">
      <c r="F7">
        <v>2.6</v>
      </c>
      <c r="G7">
        <v>3.2</v>
      </c>
      <c r="H7" t="s">
        <v>26</v>
      </c>
    </row>
    <row r="8" spans="1:8" x14ac:dyDescent="0.3">
      <c r="B8" s="3">
        <v>1</v>
      </c>
      <c r="C8" s="6">
        <v>0.53157466669999998</v>
      </c>
      <c r="D8" s="6">
        <v>8.1672499999999992</v>
      </c>
      <c r="E8" s="6">
        <v>19.013000000000002</v>
      </c>
      <c r="F8" s="6">
        <f>(5.04545+ 5.01575+5.02542)/3</f>
        <v>5.0288733333333333</v>
      </c>
      <c r="G8" s="6">
        <f>(59.0787+58.6633+58.6611)/3</f>
        <v>58.801033333333329</v>
      </c>
      <c r="H8" s="4" t="s">
        <v>10</v>
      </c>
    </row>
    <row r="9" spans="1:8" x14ac:dyDescent="0.3">
      <c r="B9" s="3">
        <v>1</v>
      </c>
      <c r="C9" s="3">
        <v>4.9249099999999997</v>
      </c>
      <c r="D9" s="6">
        <v>0.21723400000000001</v>
      </c>
      <c r="E9" s="6">
        <v>8.5662699999999994E-2</v>
      </c>
      <c r="F9" s="6">
        <f>(0.334904+0.337114+0.336987)/3</f>
        <v>0.336335</v>
      </c>
      <c r="G9" s="6">
        <f>(0.0276139+0.0278119+0.027812)/3</f>
        <v>2.7745933333333334E-2</v>
      </c>
      <c r="H9" s="4" t="s">
        <v>11</v>
      </c>
    </row>
    <row r="10" spans="1:8" x14ac:dyDescent="0.3">
      <c r="B10" s="3"/>
      <c r="C10" s="6"/>
      <c r="D10" s="6"/>
      <c r="E10" s="6"/>
      <c r="F10" s="6"/>
      <c r="G10" s="6"/>
      <c r="H10" s="4"/>
    </row>
    <row r="11" spans="1:8" x14ac:dyDescent="0.3">
      <c r="B11" s="3">
        <v>2</v>
      </c>
      <c r="C11" s="6">
        <f>(0.481526+0.482208+0.4843+0.483932)/4</f>
        <v>0.48299150000000002</v>
      </c>
      <c r="D11" s="6">
        <f>(0.57981+0.57683+0.581912+0.578102)/4</f>
        <v>0.57916349999999994</v>
      </c>
      <c r="E11" s="6">
        <v>0.77977624999999995</v>
      </c>
      <c r="F11" s="6">
        <f>(1.91642+1.87226+1.95972)/3</f>
        <v>1.9161333333333335</v>
      </c>
      <c r="G11" s="6">
        <f>(5.92878+5.70786+5.65863)/3</f>
        <v>5.7650899999999998</v>
      </c>
      <c r="H11" s="4" t="s">
        <v>10</v>
      </c>
    </row>
    <row r="12" spans="1:8" x14ac:dyDescent="0.3">
      <c r="B12" s="3">
        <v>2</v>
      </c>
      <c r="C12" s="6">
        <f>(5.22963+5.24131+5.19444+5.21264)/4</f>
        <v>5.2195049999999998</v>
      </c>
      <c r="D12" s="6">
        <f>(3.34028+3.34108+3.33607+3.33492)/4</f>
        <v>3.3380874999999999</v>
      </c>
      <c r="E12" s="6">
        <v>2.7210800000000002</v>
      </c>
      <c r="F12" s="6">
        <f>(0.94405+0.970787+0.918559)/3</f>
        <v>0.94446533333333338</v>
      </c>
      <c r="G12" s="6">
        <f>(0.295786+0.295444+0.297827)/3</f>
        <v>0.29635233333333333</v>
      </c>
      <c r="H12" s="4" t="s">
        <v>11</v>
      </c>
    </row>
    <row r="13" spans="1:8" x14ac:dyDescent="0.3">
      <c r="B13" s="3"/>
      <c r="C13" s="6"/>
      <c r="D13" s="6"/>
      <c r="E13" s="6"/>
      <c r="F13" s="6"/>
      <c r="G13" s="6"/>
      <c r="H13" s="4"/>
    </row>
    <row r="14" spans="1:8" x14ac:dyDescent="0.3">
      <c r="B14" s="3">
        <v>3</v>
      </c>
      <c r="C14" s="6">
        <v>0.69523500000000005</v>
      </c>
      <c r="D14" s="6">
        <v>0.69224300000000005</v>
      </c>
      <c r="E14" s="6">
        <v>2.15306</v>
      </c>
      <c r="F14" s="6">
        <f>(4.80821+4.72045+4.59837)/3</f>
        <v>4.7090099999999993</v>
      </c>
      <c r="G14" s="6">
        <f>(24.8308+24.8794+24.8734)/3</f>
        <v>24.8612</v>
      </c>
      <c r="H14" s="4" t="s">
        <v>10</v>
      </c>
    </row>
    <row r="15" spans="1:8" x14ac:dyDescent="0.3">
      <c r="B15" s="3">
        <v>3</v>
      </c>
      <c r="C15" s="6">
        <v>3.4630000000000001</v>
      </c>
      <c r="D15" s="6">
        <v>2.6963900000000001</v>
      </c>
      <c r="E15" s="6">
        <v>0.76924999999999999</v>
      </c>
      <c r="F15" s="6">
        <f>(0.352992+0.359944+0.369792)/3</f>
        <v>0.3609093333333333</v>
      </c>
      <c r="G15" s="6">
        <f>(0.0660048+0.0659163+0.0659125)/3</f>
        <v>6.5944533333333333E-2</v>
      </c>
      <c r="H15" s="4" t="s">
        <v>11</v>
      </c>
    </row>
    <row r="16" spans="1:8" x14ac:dyDescent="0.3">
      <c r="B16" s="3"/>
      <c r="C16" s="6"/>
      <c r="D16" s="6"/>
      <c r="E16" s="6"/>
      <c r="F16" s="6"/>
      <c r="G16" s="6"/>
      <c r="H16" s="4"/>
    </row>
    <row r="17" spans="2:9" x14ac:dyDescent="0.3">
      <c r="B17" s="3">
        <v>4</v>
      </c>
      <c r="C17" s="6">
        <f>(1.01107+1.0242+1.0322+1.01348)/4</f>
        <v>1.0202374999999999</v>
      </c>
      <c r="D17" s="6">
        <f>(0.661035+0.660433+0.660824+0.657562)/4</f>
        <v>0.65996350000000004</v>
      </c>
      <c r="E17" s="6">
        <f>(1.10844+1.1032+1.11739)/3</f>
        <v>1.1096766666666669</v>
      </c>
      <c r="F17" s="3" t="s">
        <v>16</v>
      </c>
      <c r="G17" s="3" t="s">
        <v>16</v>
      </c>
      <c r="H17" s="4" t="s">
        <v>10</v>
      </c>
      <c r="I17" t="s">
        <v>12</v>
      </c>
    </row>
    <row r="18" spans="2:9" x14ac:dyDescent="0.3">
      <c r="B18" s="3">
        <v>4</v>
      </c>
      <c r="C18" s="6">
        <v>2.4160599999999999</v>
      </c>
      <c r="D18" s="6">
        <f>(2.85531+2.85449+2.84999+2.85231)/4</f>
        <v>2.8530249999999997</v>
      </c>
      <c r="E18" s="6">
        <v>1.7616400000000001</v>
      </c>
      <c r="F18" s="3" t="s">
        <v>16</v>
      </c>
      <c r="G18" s="3" t="s">
        <v>16</v>
      </c>
      <c r="H18" s="4" t="s">
        <v>11</v>
      </c>
    </row>
    <row r="19" spans="2:9" x14ac:dyDescent="0.3">
      <c r="B19" s="3"/>
      <c r="C19" s="6"/>
      <c r="D19" s="6"/>
      <c r="E19" s="6"/>
      <c r="F19" s="6"/>
      <c r="G19" s="6"/>
      <c r="H19" s="4"/>
    </row>
    <row r="20" spans="2:9" x14ac:dyDescent="0.3">
      <c r="B20" s="5" t="s">
        <v>13</v>
      </c>
      <c r="C20" s="6">
        <v>0.5261922</v>
      </c>
      <c r="D20" s="6">
        <f>(0.899913+0.899776+0.895833+0.90112)/4</f>
        <v>0.89916050000000003</v>
      </c>
      <c r="E20" s="6">
        <f>(0.850354+0.842024+0.840035)/3</f>
        <v>0.84413766666666668</v>
      </c>
      <c r="F20" s="6">
        <f>(2.92011+3.04471+2.8744)/3</f>
        <v>2.9464066666666664</v>
      </c>
      <c r="G20" s="6">
        <f>(10.66+10.5578+10.6508)/3</f>
        <v>10.622866666666667</v>
      </c>
      <c r="H20" s="4" t="s">
        <v>10</v>
      </c>
      <c r="I20" t="s">
        <v>14</v>
      </c>
    </row>
    <row r="21" spans="2:9" x14ac:dyDescent="0.3">
      <c r="B21" s="5" t="s">
        <v>13</v>
      </c>
      <c r="C21" s="6">
        <v>4.8210899999999999</v>
      </c>
      <c r="D21" s="6">
        <f>(2.01356+2.01146+2.01594+2.01455)/4</f>
        <v>2.0138775</v>
      </c>
      <c r="E21" s="6">
        <v>2.47004</v>
      </c>
      <c r="F21" s="6">
        <f>(0.595737+0.570898+0.607434)/3</f>
        <v>0.59135633333333326</v>
      </c>
      <c r="G21" s="6">
        <f>(0.155611+0.157066+0.156997)/3</f>
        <v>0.156558</v>
      </c>
      <c r="H21" s="3" t="s">
        <v>11</v>
      </c>
    </row>
    <row r="22" spans="2:9" x14ac:dyDescent="0.3">
      <c r="B22" s="3"/>
      <c r="C22" s="6"/>
      <c r="D22" s="6"/>
      <c r="E22" s="6"/>
      <c r="F22" s="6"/>
      <c r="G22" s="6"/>
    </row>
    <row r="23" spans="2:9" x14ac:dyDescent="0.3">
      <c r="B23" s="5" t="s">
        <v>15</v>
      </c>
      <c r="C23" s="6">
        <f>(1.4547+1.47025+1.49688)/4</f>
        <v>1.1054575</v>
      </c>
      <c r="D23" s="6" t="s">
        <v>16</v>
      </c>
      <c r="E23" s="6">
        <f>(2.33107+2.35205+2.35205+2.48147+2.30158)/4</f>
        <v>2.954555</v>
      </c>
      <c r="F23" s="6" t="s">
        <v>16</v>
      </c>
      <c r="G23" s="6" t="s">
        <v>16</v>
      </c>
      <c r="H23" s="4" t="s">
        <v>10</v>
      </c>
      <c r="I23" t="s">
        <v>17</v>
      </c>
    </row>
    <row r="24" spans="2:9" x14ac:dyDescent="0.3">
      <c r="B24" s="5" t="s">
        <v>15</v>
      </c>
      <c r="C24" s="6">
        <v>1.4354499999999999</v>
      </c>
      <c r="D24" s="6" t="s">
        <v>16</v>
      </c>
      <c r="E24" s="6">
        <v>0.75661400000000001</v>
      </c>
      <c r="F24" s="6" t="s">
        <v>16</v>
      </c>
      <c r="G24" s="6" t="s">
        <v>16</v>
      </c>
      <c r="H24" s="4" t="s">
        <v>11</v>
      </c>
    </row>
    <row r="25" spans="2:9" x14ac:dyDescent="0.3">
      <c r="B25" s="3"/>
      <c r="C25" s="6"/>
      <c r="D25" s="6"/>
      <c r="E25" s="6"/>
      <c r="F25" s="6"/>
      <c r="G25" s="6"/>
    </row>
    <row r="26" spans="2:9" x14ac:dyDescent="0.3">
      <c r="B26" s="3" t="s">
        <v>18</v>
      </c>
      <c r="C26" s="6">
        <f>(0.60382+0.61476+0.604918+0.73714)/4</f>
        <v>0.64015949999999999</v>
      </c>
      <c r="D26" s="6">
        <f>(0.818113+0.823809+0.819304+0.818177)/4</f>
        <v>0.81985074999999996</v>
      </c>
      <c r="E26" s="6">
        <f>(2.56391+2.31429+2.30321+2.32148)/4</f>
        <v>2.3757225000000002</v>
      </c>
      <c r="F26" s="6">
        <f>(2.97241+3.60945+2.79701)/3</f>
        <v>3.1262899999999996</v>
      </c>
      <c r="G26" s="6">
        <f>(10.5706+10.4424+10.4648)/3</f>
        <v>10.492599999999999</v>
      </c>
      <c r="H26" s="3" t="s">
        <v>10</v>
      </c>
    </row>
    <row r="27" spans="2:9" x14ac:dyDescent="0.3">
      <c r="B27" s="3" t="s">
        <v>18</v>
      </c>
      <c r="C27" s="6">
        <f>(3.77988+3.71921+3.76059+4.03667 )/4</f>
        <v>3.8240875000000001</v>
      </c>
      <c r="D27" s="6">
        <f>(2.22981+2.22904+2.22949+2.22917)/4</f>
        <v>2.2293775</v>
      </c>
      <c r="E27" s="6">
        <f>(0.722009+0.794159+0.795563 +0.790121 )/4</f>
        <v>0.77546300000000001</v>
      </c>
      <c r="F27" s="6">
        <f>(0.591431+0.480298+0.632298)/3</f>
        <v>0.56800899999999999</v>
      </c>
      <c r="G27" s="6">
        <f>(0.156844+0.158761+0.158538)/3</f>
        <v>0.15804766666666667</v>
      </c>
      <c r="H27" s="3" t="s">
        <v>11</v>
      </c>
    </row>
    <row r="28" spans="2:9" x14ac:dyDescent="0.3">
      <c r="B28" s="3"/>
      <c r="C28" s="6"/>
      <c r="D28" s="6"/>
      <c r="E28" s="6"/>
      <c r="F28" s="6"/>
      <c r="G28" s="6"/>
      <c r="H28" s="3"/>
    </row>
    <row r="29" spans="2:9" x14ac:dyDescent="0.3">
      <c r="B29" s="3" t="s">
        <v>19</v>
      </c>
      <c r="C29" s="6">
        <f>(0.38893+0.428742+0.411657+0.411178)/4</f>
        <v>0.41012674999999998</v>
      </c>
      <c r="D29" s="6">
        <f>(0.556837+0.555766+0.559186+0.553763)/4</f>
        <v>0.55638799999999999</v>
      </c>
      <c r="E29" s="6">
        <f>(0.770456+0.80318+0.798453+0.802236)/4</f>
        <v>0.7935812499999999</v>
      </c>
      <c r="F29" s="6">
        <f>(1.82445+1.82329+1.81177)/3</f>
        <v>1.8198366666666665</v>
      </c>
      <c r="G29" s="6">
        <f>(5.78958+5.79993+5.76721)/3</f>
        <v>5.7855733333333346</v>
      </c>
      <c r="H29" s="3" t="s">
        <v>10</v>
      </c>
    </row>
    <row r="30" spans="2:9" x14ac:dyDescent="0.3">
      <c r="B30" s="7" t="s">
        <v>19</v>
      </c>
      <c r="C30" s="6">
        <f>(5.94859+5.16703+5.60233+5.71391)/4</f>
        <v>5.6079650000000001</v>
      </c>
      <c r="D30" s="6">
        <f>(3.48563+3.48459+3.48599+3.48248)/4</f>
        <v>3.4846724999999994</v>
      </c>
      <c r="E30" s="8">
        <f>(2.78492+2.71566+2.71721+2.73853)/4</f>
        <v>2.7390800000000004</v>
      </c>
      <c r="F30" s="8">
        <f>(0.957571+0.954979+0.962367)/3</f>
        <v>0.95830566666666661</v>
      </c>
      <c r="G30" s="8">
        <f>(0.287421+0.286989+0.288813)/3</f>
        <v>0.28774099999999997</v>
      </c>
      <c r="H30" s="3" t="s">
        <v>11</v>
      </c>
    </row>
    <row r="31" spans="2:9" x14ac:dyDescent="0.3">
      <c r="C31" s="6"/>
      <c r="D31" s="6"/>
      <c r="E31" s="6"/>
      <c r="F31" s="6"/>
      <c r="G31" s="6"/>
    </row>
    <row r="32" spans="2:9" x14ac:dyDescent="0.3">
      <c r="B32" s="7" t="s">
        <v>27</v>
      </c>
      <c r="C32" s="6" t="s">
        <v>16</v>
      </c>
      <c r="D32" s="6" t="s">
        <v>16</v>
      </c>
      <c r="E32" s="6" t="s">
        <v>16</v>
      </c>
      <c r="F32" s="6">
        <f>(14.0429+14.0905+14.0542)/3</f>
        <v>14.062533333333334</v>
      </c>
      <c r="G32" s="6">
        <f>(50.2407+50.2457+50.2273)/3</f>
        <v>50.237900000000003</v>
      </c>
      <c r="H32" s="3" t="s">
        <v>10</v>
      </c>
      <c r="I32" t="s">
        <v>28</v>
      </c>
    </row>
    <row r="33" spans="2:8" x14ac:dyDescent="0.3">
      <c r="B33" s="7" t="s">
        <v>27</v>
      </c>
      <c r="C33" s="6" t="s">
        <v>16</v>
      </c>
      <c r="D33" s="6" t="s">
        <v>16</v>
      </c>
      <c r="E33" s="6" t="s">
        <v>16</v>
      </c>
      <c r="F33" s="6">
        <f>(((1.15767+1.15376+1.15673)/3)/1000)*100</f>
        <v>0.11560533333333331</v>
      </c>
      <c r="G33" s="6">
        <f>((323583+323550+323669)/3)/10^9*100</f>
        <v>3.2360066666666673E-2</v>
      </c>
      <c r="H33" s="3" t="s">
        <v>11</v>
      </c>
    </row>
    <row r="35" spans="2:8" x14ac:dyDescent="0.3">
      <c r="G35">
        <f>(16257024/(G32/100))/10^9</f>
        <v>3.2360078745329722E-2</v>
      </c>
    </row>
  </sheetData>
  <pageMargins left="0.7" right="0.7" top="0.78749999999999998" bottom="0.78749999999999998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Dötterl</dc:creator>
  <cp:lastModifiedBy>Moritz Dötterl</cp:lastModifiedBy>
  <cp:revision>3</cp:revision>
  <dcterms:created xsi:type="dcterms:W3CDTF">2015-05-06T13:32:58Z</dcterms:created>
  <dcterms:modified xsi:type="dcterms:W3CDTF">2015-06-22T13:23:50Z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