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8540" windowHeight="8390" activeTab="3"/>
  </bookViews>
  <sheets>
    <sheet name="Beispielprojekt_1" sheetId="1" r:id="rId1"/>
    <sheet name="Feiertage" sheetId="2" r:id="rId2"/>
    <sheet name="Projektstunden" sheetId="4" r:id="rId3"/>
    <sheet name="Fahrtenbuch" sheetId="5" r:id="rId4"/>
    <sheet name="Tabelle3" sheetId="3" r:id="rId5"/>
  </sheets>
  <definedNames>
    <definedName name="_xlnm._FilterDatabase" localSheetId="2" hidden="1">Projektstunden!$A$1:$I$24</definedName>
  </definedNames>
  <calcPr calcId="145621"/>
</workbook>
</file>

<file path=xl/calcChain.xml><?xml version="1.0" encoding="utf-8"?>
<calcChain xmlns="http://schemas.openxmlformats.org/spreadsheetml/2006/main">
  <c r="J13" i="5" l="1"/>
  <c r="J14" i="5"/>
  <c r="J15" i="5"/>
  <c r="J16" i="5"/>
  <c r="J17" i="5"/>
  <c r="J18" i="5"/>
  <c r="J12" i="5"/>
  <c r="H13" i="5"/>
  <c r="H14" i="5"/>
  <c r="H15" i="5"/>
  <c r="H16" i="5"/>
  <c r="H17" i="5"/>
  <c r="H18" i="5"/>
  <c r="H12" i="5"/>
  <c r="K13" i="5" l="1"/>
  <c r="K14" i="5"/>
  <c r="K15" i="5"/>
  <c r="K16" i="5"/>
  <c r="K17" i="5"/>
  <c r="K18" i="5"/>
  <c r="K12" i="5"/>
  <c r="I18" i="5"/>
  <c r="I17" i="5"/>
  <c r="I16" i="5"/>
  <c r="I15" i="5"/>
  <c r="I14" i="5"/>
  <c r="I13" i="5"/>
  <c r="I12" i="5"/>
  <c r="G18" i="5"/>
  <c r="G17" i="5"/>
  <c r="G16" i="5"/>
  <c r="G15" i="5"/>
  <c r="G14" i="5"/>
  <c r="G13" i="5"/>
  <c r="G12" i="5"/>
  <c r="F18" i="5"/>
  <c r="F17" i="5"/>
  <c r="F16" i="5"/>
  <c r="F15" i="5"/>
  <c r="F14" i="5"/>
  <c r="F13" i="5"/>
  <c r="F1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F5" i="1"/>
  <c r="D6" i="1"/>
  <c r="D7" i="1"/>
  <c r="F28" i="4" l="1"/>
  <c r="F7" i="1"/>
  <c r="F6" i="1"/>
  <c r="D8" i="1"/>
  <c r="F8" i="1" l="1"/>
  <c r="D9" i="1"/>
  <c r="D10" i="1"/>
  <c r="F10" i="1" l="1"/>
  <c r="F9" i="1"/>
  <c r="D11" i="1"/>
  <c r="F11" i="1" l="1"/>
  <c r="D12" i="1"/>
  <c r="F12" i="1" l="1"/>
</calcChain>
</file>

<file path=xl/sharedStrings.xml><?xml version="1.0" encoding="utf-8"?>
<sst xmlns="http://schemas.openxmlformats.org/spreadsheetml/2006/main" count="73" uniqueCount="52">
  <si>
    <t>Nr.</t>
  </si>
  <si>
    <t>Start</t>
  </si>
  <si>
    <t>Dauer</t>
  </si>
  <si>
    <t>Ende</t>
  </si>
  <si>
    <t>S</t>
  </si>
  <si>
    <t>Startup-Sitzung</t>
  </si>
  <si>
    <t>Tätigkeit A</t>
  </si>
  <si>
    <t>Tätigkeit B</t>
  </si>
  <si>
    <t>Tätigkeit C</t>
  </si>
  <si>
    <t>Tätigkeit E</t>
  </si>
  <si>
    <t>Tätigkeit F</t>
  </si>
  <si>
    <t>Tätigkeit G</t>
  </si>
  <si>
    <t>Tätigkeit H</t>
  </si>
  <si>
    <t>Projektname:</t>
  </si>
  <si>
    <t>Beispielprojekt 1</t>
  </si>
  <si>
    <t>Vorgänger</t>
  </si>
  <si>
    <t>Tag</t>
  </si>
  <si>
    <t>Beschreibung</t>
  </si>
  <si>
    <t>Maifeiertag</t>
  </si>
  <si>
    <t>Christi Himmelfahrt</t>
  </si>
  <si>
    <t>Pfingstmontag</t>
  </si>
  <si>
    <t>Fronleichnam</t>
  </si>
  <si>
    <t>Ostermontag</t>
  </si>
  <si>
    <t>Erledigt</t>
  </si>
  <si>
    <t>Datum:</t>
  </si>
  <si>
    <t>Mitarbeiter:</t>
  </si>
  <si>
    <t>von:</t>
  </si>
  <si>
    <t>bis:</t>
  </si>
  <si>
    <t>Dauer(h):</t>
  </si>
  <si>
    <t>verr. Dauer(h):</t>
  </si>
  <si>
    <t>Quartal:</t>
  </si>
  <si>
    <t>Quart. Var.2</t>
  </si>
  <si>
    <t>Meier</t>
  </si>
  <si>
    <t>Serna</t>
  </si>
  <si>
    <t>Berger</t>
  </si>
  <si>
    <t>Summe der verr. Stunden:</t>
  </si>
  <si>
    <t>Taggeld für 12h:</t>
  </si>
  <si>
    <t>Nächtigungsgeld:</t>
  </si>
  <si>
    <t>km Geld:</t>
  </si>
  <si>
    <t>VON</t>
  </si>
  <si>
    <t>BIS</t>
  </si>
  <si>
    <t>km</t>
  </si>
  <si>
    <t>Dauer in Tagen</t>
  </si>
  <si>
    <t>Dauer in h</t>
  </si>
  <si>
    <t>Durchsch. h / Tag</t>
  </si>
  <si>
    <t>km-Geld</t>
  </si>
  <si>
    <t>Taggeld</t>
  </si>
  <si>
    <t>Nächtigungsgeld</t>
  </si>
  <si>
    <t>Datum</t>
  </si>
  <si>
    <t xml:space="preserve">Uhrzeit </t>
  </si>
  <si>
    <t>Uhrzeit</t>
  </si>
  <si>
    <t>Quartal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</si>
</sst>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F800]dddd\,\ mmmm\ dd\,\ yyyy"/>
    <numFmt numFmtId="165" formatCode="&quot;€&quot;\ #,##0.00"/>
    <numFmt numFmtId="166" formatCode="&quot;€&quot;\ #,##0.000"/>
    <numFmt numFmtId="167" formatCode="_-* #,##0.00\ [$€]_-;\-* #,##0.00\ [$€]_-;_-* &quot;-&quot;??\ [$€]_-;_-@_-"/>
    <numFmt numFmtId="168" formatCode="h:mm;@"/>
    <numFmt numFmtId="169" formatCode="#\ ???/???"/>
    <numFmt numFmtId="170" formatCode="#,##0.000\ &quot;€&quot;"/>
    <numFmt numFmtId="171" formatCode="#,##0.00\ &quot;€&quot;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2427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7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2" fillId="0" borderId="0"/>
  </cellStyleXfs>
  <cellXfs count="50">
    <xf numFmtId="0" fontId="0" fillId="0" borderId="0" xfId="0"/>
    <xf numFmtId="2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1" fillId="2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4" applyFont="1" applyFill="1" applyBorder="1" applyAlignment="1">
      <alignment wrapText="1"/>
    </xf>
    <xf numFmtId="9" fontId="5" fillId="0" borderId="0" xfId="2" applyFont="1"/>
    <xf numFmtId="14" fontId="0" fillId="0" borderId="0" xfId="0" applyNumberFormat="1"/>
    <xf numFmtId="0" fontId="4" fillId="0" borderId="0" xfId="3" applyFont="1"/>
    <xf numFmtId="0" fontId="3" fillId="0" borderId="0" xfId="3"/>
    <xf numFmtId="14" fontId="3" fillId="0" borderId="0" xfId="3" applyNumberFormat="1"/>
    <xf numFmtId="20" fontId="3" fillId="0" borderId="0" xfId="3" applyNumberFormat="1"/>
    <xf numFmtId="0" fontId="3" fillId="0" borderId="0" xfId="3" applyNumberFormat="1" applyAlignment="1">
      <alignment horizontal="right"/>
    </xf>
    <xf numFmtId="22" fontId="3" fillId="0" borderId="0" xfId="3" applyNumberFormat="1"/>
    <xf numFmtId="0" fontId="3" fillId="0" borderId="2" xfId="3" applyBorder="1"/>
    <xf numFmtId="0" fontId="4" fillId="0" borderId="1" xfId="3" applyFont="1" applyBorder="1"/>
    <xf numFmtId="0" fontId="3" fillId="0" borderId="1" xfId="3" applyBorder="1"/>
    <xf numFmtId="165" fontId="3" fillId="0" borderId="1" xfId="3" applyNumberFormat="1" applyBorder="1"/>
    <xf numFmtId="166" fontId="3" fillId="0" borderId="1" xfId="3" applyNumberFormat="1" applyBorder="1"/>
    <xf numFmtId="0" fontId="4" fillId="0" borderId="1" xfId="3" applyFont="1" applyBorder="1" applyAlignment="1">
      <alignment horizontal="center"/>
    </xf>
    <xf numFmtId="0" fontId="4" fillId="0" borderId="1" xfId="3" applyFont="1" applyBorder="1" applyAlignment="1">
      <alignment horizontal="center" wrapText="1"/>
    </xf>
    <xf numFmtId="0" fontId="4" fillId="0" borderId="3" xfId="3" applyFont="1" applyBorder="1"/>
    <xf numFmtId="0" fontId="3" fillId="0" borderId="4" xfId="3" applyBorder="1"/>
    <xf numFmtId="0" fontId="3" fillId="0" borderId="5" xfId="3" applyBorder="1"/>
    <xf numFmtId="0" fontId="3" fillId="0" borderId="6" xfId="3" applyBorder="1"/>
    <xf numFmtId="0" fontId="3" fillId="0" borderId="7" xfId="3" applyBorder="1"/>
    <xf numFmtId="0" fontId="3" fillId="0" borderId="8" xfId="3" applyBorder="1"/>
    <xf numFmtId="0" fontId="3" fillId="0" borderId="9" xfId="3" applyBorder="1"/>
    <xf numFmtId="14" fontId="3" fillId="0" borderId="1" xfId="3" applyNumberFormat="1" applyBorder="1"/>
    <xf numFmtId="20" fontId="3" fillId="0" borderId="1" xfId="3" applyNumberFormat="1" applyBorder="1"/>
    <xf numFmtId="1" fontId="3" fillId="0" borderId="1" xfId="3" applyNumberFormat="1" applyBorder="1"/>
    <xf numFmtId="0" fontId="3" fillId="0" borderId="1" xfId="3" applyNumberFormat="1" applyBorder="1"/>
    <xf numFmtId="2" fontId="3" fillId="0" borderId="0" xfId="3" applyNumberFormat="1" applyFill="1" applyBorder="1"/>
    <xf numFmtId="0" fontId="7" fillId="0" borderId="0" xfId="0" applyFont="1" applyAlignment="1">
      <alignment horizontal="left" vertical="center"/>
    </xf>
    <xf numFmtId="20" fontId="3" fillId="0" borderId="0" xfId="3" applyNumberFormat="1" applyAlignment="1">
      <alignment horizontal="right"/>
    </xf>
    <xf numFmtId="168" fontId="3" fillId="0" borderId="0" xfId="3" applyNumberFormat="1" applyAlignment="1">
      <alignment horizontal="right"/>
    </xf>
    <xf numFmtId="2" fontId="3" fillId="0" borderId="0" xfId="3" applyNumberFormat="1"/>
    <xf numFmtId="0" fontId="3" fillId="0" borderId="0" xfId="3" applyAlignment="1">
      <alignment horizontal="right"/>
    </xf>
    <xf numFmtId="0" fontId="4" fillId="4" borderId="0" xfId="3" applyNumberFormat="1" applyFont="1" applyFill="1" applyBorder="1" applyAlignment="1">
      <alignment horizontal="right"/>
    </xf>
    <xf numFmtId="168" fontId="3" fillId="0" borderId="0" xfId="3" applyNumberFormat="1"/>
    <xf numFmtId="169" fontId="4" fillId="3" borderId="1" xfId="3" applyNumberFormat="1" applyFont="1" applyFill="1" applyBorder="1" applyAlignment="1">
      <alignment horizontal="right"/>
    </xf>
    <xf numFmtId="2" fontId="3" fillId="0" borderId="1" xfId="3" applyNumberFormat="1" applyBorder="1"/>
    <xf numFmtId="170" fontId="3" fillId="0" borderId="1" xfId="3" applyNumberFormat="1" applyBorder="1"/>
    <xf numFmtId="171" fontId="3" fillId="0" borderId="1" xfId="3" applyNumberFormat="1" applyBorder="1"/>
    <xf numFmtId="0" fontId="4" fillId="0" borderId="1" xfId="3" applyFont="1" applyBorder="1" applyAlignment="1">
      <alignment horizontal="center"/>
    </xf>
  </cellXfs>
  <cellStyles count="5">
    <cellStyle name="Euro" xfId="1"/>
    <cellStyle name="Normal" xfId="0" builtinId="0"/>
    <cellStyle name="Percent" xfId="2" builtinId="5"/>
    <cellStyle name="Standard 2" xfId="3"/>
    <cellStyle name="Standard_Tabelle2" xfId="4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15" sqref="F15"/>
    </sheetView>
  </sheetViews>
  <sheetFormatPr defaultColWidth="10.90625" defaultRowHeight="14.5" x14ac:dyDescent="0.35"/>
  <cols>
    <col min="1" max="1" width="13" bestFit="1" customWidth="1"/>
    <col min="3" max="3" width="16.1796875" bestFit="1" customWidth="1"/>
  </cols>
  <sheetData>
    <row r="1" spans="1:12" x14ac:dyDescent="0.35">
      <c r="A1" s="5" t="s">
        <v>13</v>
      </c>
      <c r="C1" s="5" t="s">
        <v>14</v>
      </c>
      <c r="I1" s="12"/>
    </row>
    <row r="2" spans="1:12" x14ac:dyDescent="0.35">
      <c r="C2" s="1"/>
      <c r="D2" s="2"/>
    </row>
    <row r="4" spans="1:12" x14ac:dyDescent="0.35">
      <c r="A4" s="6" t="s">
        <v>0</v>
      </c>
      <c r="B4" t="s">
        <v>15</v>
      </c>
      <c r="C4" s="3"/>
      <c r="D4" s="3" t="s">
        <v>1</v>
      </c>
      <c r="E4" s="3" t="s">
        <v>2</v>
      </c>
      <c r="F4" s="3" t="s">
        <v>3</v>
      </c>
      <c r="G4" s="3" t="s">
        <v>23</v>
      </c>
    </row>
    <row r="5" spans="1:12" x14ac:dyDescent="0.35">
      <c r="A5">
        <v>1</v>
      </c>
      <c r="B5" s="3" t="s">
        <v>4</v>
      </c>
      <c r="C5" t="s">
        <v>5</v>
      </c>
      <c r="D5" s="4">
        <v>42781</v>
      </c>
      <c r="E5" s="3">
        <v>1</v>
      </c>
      <c r="F5" s="4">
        <f>WORKDAY(D5,E5,Feiertage!$A$2:$A$6)</f>
        <v>42782</v>
      </c>
      <c r="G5" s="11">
        <v>1</v>
      </c>
    </row>
    <row r="6" spans="1:12" x14ac:dyDescent="0.35">
      <c r="A6">
        <v>2</v>
      </c>
      <c r="B6" s="3">
        <v>1</v>
      </c>
      <c r="C6" t="s">
        <v>6</v>
      </c>
      <c r="D6" s="4">
        <f ca="1">INDIRECT("F"&amp;B6 + 4)</f>
        <v>42782</v>
      </c>
      <c r="E6" s="3">
        <v>10</v>
      </c>
      <c r="F6" s="4">
        <f ca="1">WORKDAY(D6,E6,Feiertage!$A$2:$A$6)</f>
        <v>42796</v>
      </c>
      <c r="G6" s="11">
        <v>1</v>
      </c>
    </row>
    <row r="7" spans="1:12" x14ac:dyDescent="0.35">
      <c r="A7">
        <v>3</v>
      </c>
      <c r="B7" s="3">
        <v>1</v>
      </c>
      <c r="C7" t="s">
        <v>7</v>
      </c>
      <c r="D7" s="4">
        <f t="shared" ref="D7:D11" ca="1" si="0">INDIRECT("F"&amp;B7 + 4)</f>
        <v>42782</v>
      </c>
      <c r="E7" s="3">
        <v>4</v>
      </c>
      <c r="F7" s="4">
        <f ca="1">WORKDAY(D7,E7,Feiertage!$A$2:$A$6)</f>
        <v>42788</v>
      </c>
      <c r="G7" s="11">
        <v>1</v>
      </c>
    </row>
    <row r="8" spans="1:12" x14ac:dyDescent="0.35">
      <c r="A8">
        <v>4</v>
      </c>
      <c r="B8" s="3">
        <v>3</v>
      </c>
      <c r="C8" t="s">
        <v>8</v>
      </c>
      <c r="D8" s="4">
        <f t="shared" ca="1" si="0"/>
        <v>42788</v>
      </c>
      <c r="E8" s="3">
        <v>8</v>
      </c>
      <c r="F8" s="4">
        <f ca="1">WORKDAY(D8,E8,Feiertage!$A$2:$A$6)</f>
        <v>42800</v>
      </c>
      <c r="G8" s="11">
        <v>1</v>
      </c>
    </row>
    <row r="9" spans="1:12" x14ac:dyDescent="0.35">
      <c r="A9">
        <v>5</v>
      </c>
      <c r="B9" s="3">
        <v>4</v>
      </c>
      <c r="C9" t="s">
        <v>9</v>
      </c>
      <c r="D9" s="4">
        <f t="shared" ca="1" si="0"/>
        <v>42800</v>
      </c>
      <c r="E9" s="3">
        <v>10</v>
      </c>
      <c r="F9" s="4">
        <f ca="1">WORKDAY(D9,E9,Feiertage!$A$2:$A$6)</f>
        <v>42814</v>
      </c>
      <c r="G9" s="11">
        <v>0.8</v>
      </c>
    </row>
    <row r="10" spans="1:12" x14ac:dyDescent="0.35">
      <c r="A10">
        <v>6</v>
      </c>
      <c r="B10" s="3">
        <v>4</v>
      </c>
      <c r="C10" t="s">
        <v>10</v>
      </c>
      <c r="D10" s="4">
        <f t="shared" ca="1" si="0"/>
        <v>42800</v>
      </c>
      <c r="E10" s="3">
        <v>21</v>
      </c>
      <c r="F10" s="4">
        <f ca="1">WORKDAY(D10,E10,Feiertage!$A$2:$A$6)</f>
        <v>42829</v>
      </c>
      <c r="G10" s="11">
        <v>0.5</v>
      </c>
      <c r="L10" s="38"/>
    </row>
    <row r="11" spans="1:12" x14ac:dyDescent="0.35">
      <c r="A11">
        <v>7</v>
      </c>
      <c r="B11" s="3">
        <v>6</v>
      </c>
      <c r="C11" t="s">
        <v>11</v>
      </c>
      <c r="D11" s="4">
        <f t="shared" ca="1" si="0"/>
        <v>42829</v>
      </c>
      <c r="E11" s="3">
        <v>13</v>
      </c>
      <c r="F11" s="4">
        <f ca="1">WORKDAY(D11,E11,Feiertage!$A$2:$A$6)</f>
        <v>42849</v>
      </c>
      <c r="G11" s="11">
        <v>0</v>
      </c>
    </row>
    <row r="12" spans="1:12" x14ac:dyDescent="0.35">
      <c r="A12">
        <v>8</v>
      </c>
      <c r="B12" s="3">
        <v>7</v>
      </c>
      <c r="C12" t="s">
        <v>12</v>
      </c>
      <c r="D12" s="4">
        <f ca="1">INDIRECT("F"&amp;B12 + 4)</f>
        <v>42849</v>
      </c>
      <c r="E12" s="3">
        <v>15</v>
      </c>
      <c r="F12" s="4">
        <f ca="1">WORKDAY(D12,E12,Feiertage!$A$2:$A$6)</f>
        <v>42871</v>
      </c>
      <c r="G12" s="11">
        <v>0</v>
      </c>
    </row>
    <row r="15" spans="1:12" x14ac:dyDescent="0.35">
      <c r="C15" s="3"/>
      <c r="D15" s="3"/>
      <c r="E15" s="3"/>
      <c r="F15" s="3"/>
    </row>
    <row r="16" spans="1:12" x14ac:dyDescent="0.35">
      <c r="B16" s="3"/>
      <c r="D16" s="4"/>
      <c r="E16" s="3"/>
      <c r="F16" s="4"/>
    </row>
    <row r="17" spans="2:6" x14ac:dyDescent="0.35">
      <c r="B17" s="3"/>
      <c r="D17" s="4"/>
      <c r="E17" s="3"/>
      <c r="F17" s="4"/>
    </row>
    <row r="18" spans="2:6" x14ac:dyDescent="0.35">
      <c r="B18" s="3"/>
      <c r="D18" s="4"/>
      <c r="E18" s="3"/>
      <c r="F18" s="4"/>
    </row>
    <row r="19" spans="2:6" x14ac:dyDescent="0.35">
      <c r="B19" s="3"/>
      <c r="D19" s="4"/>
      <c r="E19" s="3"/>
      <c r="F19" s="4"/>
    </row>
    <row r="20" spans="2:6" x14ac:dyDescent="0.35">
      <c r="B20" s="3"/>
      <c r="D20" s="4"/>
      <c r="E20" s="3"/>
      <c r="F20" s="4"/>
    </row>
    <row r="21" spans="2:6" x14ac:dyDescent="0.35">
      <c r="B21" s="3"/>
      <c r="D21" s="4"/>
      <c r="E21" s="3"/>
      <c r="F21" s="4"/>
    </row>
    <row r="22" spans="2:6" x14ac:dyDescent="0.35">
      <c r="B22" s="3"/>
      <c r="D22" s="4"/>
      <c r="E22" s="3"/>
      <c r="F22" s="4"/>
    </row>
    <row r="23" spans="2:6" x14ac:dyDescent="0.35">
      <c r="B23" s="3"/>
      <c r="D23" s="4"/>
      <c r="E23" s="3"/>
      <c r="F23" s="4"/>
    </row>
  </sheetData>
  <conditionalFormatting sqref="G5:G12">
    <cfRule type="cellIs" dxfId="2" priority="1" operator="between">
      <formula>0.35</formula>
      <formula>0.74</formula>
    </cfRule>
    <cfRule type="cellIs" dxfId="1" priority="2" operator="lessThan">
      <formula>0.35</formula>
    </cfRule>
    <cfRule type="cellIs" dxfId="0" priority="3" operator="greaterThanOrEqual">
      <formula>0.75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ColWidth="10.90625" defaultRowHeight="14.5" x14ac:dyDescent="0.35"/>
  <cols>
    <col min="1" max="1" width="23.453125" style="4" bestFit="1" customWidth="1"/>
    <col min="2" max="2" width="19.453125" customWidth="1"/>
    <col min="5" max="5" width="23.1796875" bestFit="1" customWidth="1"/>
    <col min="6" max="6" width="19.54296875" bestFit="1" customWidth="1"/>
  </cols>
  <sheetData>
    <row r="1" spans="1:5" x14ac:dyDescent="0.35">
      <c r="A1" s="8" t="s">
        <v>16</v>
      </c>
      <c r="B1" s="8" t="s">
        <v>17</v>
      </c>
    </row>
    <row r="2" spans="1:5" x14ac:dyDescent="0.35">
      <c r="A2" s="9">
        <v>42842</v>
      </c>
      <c r="B2" s="10" t="s">
        <v>22</v>
      </c>
    </row>
    <row r="3" spans="1:5" x14ac:dyDescent="0.35">
      <c r="A3" s="9">
        <v>42856</v>
      </c>
      <c r="B3" s="10" t="s">
        <v>18</v>
      </c>
      <c r="E3" s="7"/>
    </row>
    <row r="4" spans="1:5" ht="15" customHeight="1" x14ac:dyDescent="0.35">
      <c r="A4" s="9">
        <v>42880</v>
      </c>
      <c r="B4" s="10" t="s">
        <v>19</v>
      </c>
    </row>
    <row r="5" spans="1:5" ht="15" customHeight="1" x14ac:dyDescent="0.35">
      <c r="A5" s="9">
        <v>42891</v>
      </c>
      <c r="B5" s="10" t="s">
        <v>20</v>
      </c>
    </row>
    <row r="6" spans="1:5" ht="15" customHeight="1" x14ac:dyDescent="0.35">
      <c r="A6" s="9">
        <v>42901</v>
      </c>
      <c r="B6" s="10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F28" sqref="F28"/>
    </sheetView>
  </sheetViews>
  <sheetFormatPr defaultColWidth="11.453125" defaultRowHeight="12.5" x14ac:dyDescent="0.25"/>
  <cols>
    <col min="1" max="5" width="11.453125" style="14"/>
    <col min="6" max="6" width="13.453125" style="14" bestFit="1" customWidth="1"/>
    <col min="7" max="16384" width="11.453125" style="14"/>
  </cols>
  <sheetData>
    <row r="1" spans="1:9" ht="13" x14ac:dyDescent="0.3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H1" s="13" t="s">
        <v>30</v>
      </c>
      <c r="I1" s="13" t="s">
        <v>31</v>
      </c>
    </row>
    <row r="2" spans="1:9" x14ac:dyDescent="0.25">
      <c r="A2" s="15">
        <v>41276</v>
      </c>
      <c r="B2" s="14" t="s">
        <v>32</v>
      </c>
      <c r="C2" s="16">
        <v>0.375</v>
      </c>
      <c r="D2" s="16">
        <v>0.65625</v>
      </c>
      <c r="E2" s="39">
        <f t="shared" ref="E2:E24" si="0">D2-C2</f>
        <v>0.28125</v>
      </c>
      <c r="F2" s="40">
        <f t="shared" ref="F2:F24" si="1">IF(E2&gt;10/24,E2 - 1 / 24, IF(E2 &gt; 8 / 24, E2 - 1 / 2 / 24, E2))</f>
        <v>0.28125</v>
      </c>
      <c r="G2" s="18"/>
      <c r="H2" s="41">
        <f>CEILING(MONTH(A2) / 12 * 4, 1)</f>
        <v>1</v>
      </c>
      <c r="I2" s="44">
        <f>IF(H2=$F$27, F2, 0)</f>
        <v>0</v>
      </c>
    </row>
    <row r="3" spans="1:9" x14ac:dyDescent="0.25">
      <c r="A3" s="15">
        <v>41277</v>
      </c>
      <c r="B3" s="14" t="s">
        <v>32</v>
      </c>
      <c r="C3" s="16">
        <v>0.35416666666666669</v>
      </c>
      <c r="D3" s="16">
        <v>0.71875</v>
      </c>
      <c r="E3" s="39">
        <f t="shared" si="0"/>
        <v>0.36458333333333331</v>
      </c>
      <c r="F3" s="40">
        <f t="shared" si="1"/>
        <v>0.34375</v>
      </c>
      <c r="H3" s="41">
        <f t="shared" ref="H3:H24" si="2">CEILING(MONTH(A3) / 12 * 4, 1)</f>
        <v>1</v>
      </c>
      <c r="I3" s="44">
        <f t="shared" ref="I3:I24" si="3">IF(H3=$F$27, F3, 0)</f>
        <v>0</v>
      </c>
    </row>
    <row r="4" spans="1:9" x14ac:dyDescent="0.25">
      <c r="A4" s="15">
        <v>41282</v>
      </c>
      <c r="B4" s="14" t="s">
        <v>33</v>
      </c>
      <c r="C4" s="16">
        <v>0.41666666666666669</v>
      </c>
      <c r="D4" s="16">
        <v>0.70833333333333337</v>
      </c>
      <c r="E4" s="39">
        <f t="shared" si="0"/>
        <v>0.29166666666666669</v>
      </c>
      <c r="F4" s="40">
        <f t="shared" si="1"/>
        <v>0.29166666666666669</v>
      </c>
      <c r="H4" s="41">
        <f t="shared" si="2"/>
        <v>1</v>
      </c>
      <c r="I4" s="44">
        <f t="shared" si="3"/>
        <v>0</v>
      </c>
    </row>
    <row r="5" spans="1:9" x14ac:dyDescent="0.25">
      <c r="A5" s="15">
        <v>41282</v>
      </c>
      <c r="B5" s="14" t="s">
        <v>32</v>
      </c>
      <c r="C5" s="16">
        <v>0.41666666666666669</v>
      </c>
      <c r="D5" s="16">
        <v>0.70833333333333337</v>
      </c>
      <c r="E5" s="39">
        <f t="shared" si="0"/>
        <v>0.29166666666666669</v>
      </c>
      <c r="F5" s="40">
        <f t="shared" si="1"/>
        <v>0.29166666666666669</v>
      </c>
      <c r="H5" s="41">
        <f t="shared" si="2"/>
        <v>1</v>
      </c>
      <c r="I5" s="44">
        <f t="shared" si="3"/>
        <v>0</v>
      </c>
    </row>
    <row r="6" spans="1:9" x14ac:dyDescent="0.25">
      <c r="A6" s="15">
        <v>41286</v>
      </c>
      <c r="B6" s="14" t="s">
        <v>34</v>
      </c>
      <c r="C6" s="16">
        <v>0.29166666666666669</v>
      </c>
      <c r="D6" s="16">
        <v>0.45833333333333331</v>
      </c>
      <c r="E6" s="39">
        <f t="shared" si="0"/>
        <v>0.16666666666666663</v>
      </c>
      <c r="F6" s="40">
        <f t="shared" si="1"/>
        <v>0.16666666666666663</v>
      </c>
      <c r="H6" s="41">
        <f t="shared" si="2"/>
        <v>1</v>
      </c>
      <c r="I6" s="44">
        <f t="shared" si="3"/>
        <v>0</v>
      </c>
    </row>
    <row r="7" spans="1:9" x14ac:dyDescent="0.25">
      <c r="A7" s="15">
        <v>41317</v>
      </c>
      <c r="B7" s="14" t="s">
        <v>33</v>
      </c>
      <c r="C7" s="16">
        <v>0.29166666666666669</v>
      </c>
      <c r="D7" s="16">
        <v>0.625</v>
      </c>
      <c r="E7" s="39">
        <f t="shared" si="0"/>
        <v>0.33333333333333331</v>
      </c>
      <c r="F7" s="40">
        <f t="shared" si="1"/>
        <v>0.33333333333333331</v>
      </c>
      <c r="H7" s="41">
        <f t="shared" si="2"/>
        <v>1</v>
      </c>
      <c r="I7" s="44">
        <f t="shared" si="3"/>
        <v>0</v>
      </c>
    </row>
    <row r="8" spans="1:9" x14ac:dyDescent="0.25">
      <c r="A8" s="15">
        <v>41317</v>
      </c>
      <c r="B8" s="14" t="s">
        <v>32</v>
      </c>
      <c r="C8" s="16">
        <v>0.29166666666666669</v>
      </c>
      <c r="D8" s="16">
        <v>0.6875</v>
      </c>
      <c r="E8" s="39">
        <f t="shared" si="0"/>
        <v>0.39583333333333331</v>
      </c>
      <c r="F8" s="40">
        <f t="shared" si="1"/>
        <v>0.375</v>
      </c>
      <c r="H8" s="41">
        <f t="shared" si="2"/>
        <v>1</v>
      </c>
      <c r="I8" s="44">
        <f t="shared" si="3"/>
        <v>0</v>
      </c>
    </row>
    <row r="9" spans="1:9" x14ac:dyDescent="0.25">
      <c r="A9" s="15">
        <v>41325</v>
      </c>
      <c r="B9" s="14" t="s">
        <v>33</v>
      </c>
      <c r="C9" s="16">
        <v>0.41666666666666669</v>
      </c>
      <c r="D9" s="16">
        <v>0.60416666666666663</v>
      </c>
      <c r="E9" s="39">
        <f t="shared" si="0"/>
        <v>0.18749999999999994</v>
      </c>
      <c r="F9" s="40">
        <f t="shared" si="1"/>
        <v>0.18749999999999994</v>
      </c>
      <c r="H9" s="41">
        <f t="shared" si="2"/>
        <v>1</v>
      </c>
      <c r="I9" s="44">
        <f t="shared" si="3"/>
        <v>0</v>
      </c>
    </row>
    <row r="10" spans="1:9" x14ac:dyDescent="0.25">
      <c r="A10" s="15">
        <v>41363</v>
      </c>
      <c r="B10" s="14" t="s">
        <v>34</v>
      </c>
      <c r="C10" s="16">
        <v>0.38541666666666669</v>
      </c>
      <c r="D10" s="16">
        <v>0.69791666666666663</v>
      </c>
      <c r="E10" s="39">
        <f t="shared" si="0"/>
        <v>0.31249999999999994</v>
      </c>
      <c r="F10" s="40">
        <f t="shared" si="1"/>
        <v>0.31249999999999994</v>
      </c>
      <c r="H10" s="41">
        <f t="shared" si="2"/>
        <v>1</v>
      </c>
      <c r="I10" s="44">
        <f t="shared" si="3"/>
        <v>0</v>
      </c>
    </row>
    <row r="11" spans="1:9" x14ac:dyDescent="0.25">
      <c r="A11" s="15">
        <v>41338</v>
      </c>
      <c r="B11" s="14" t="s">
        <v>32</v>
      </c>
      <c r="C11" s="16">
        <v>0.58333333333333337</v>
      </c>
      <c r="D11" s="16">
        <v>0.79166666666666663</v>
      </c>
      <c r="E11" s="39">
        <f t="shared" si="0"/>
        <v>0.20833333333333326</v>
      </c>
      <c r="F11" s="40">
        <f t="shared" si="1"/>
        <v>0.20833333333333326</v>
      </c>
      <c r="H11" s="41">
        <f t="shared" si="2"/>
        <v>1</v>
      </c>
      <c r="I11" s="44">
        <f t="shared" si="3"/>
        <v>0</v>
      </c>
    </row>
    <row r="12" spans="1:9" x14ac:dyDescent="0.25">
      <c r="A12" s="15">
        <v>41343</v>
      </c>
      <c r="B12" s="14" t="s">
        <v>34</v>
      </c>
      <c r="C12" s="16">
        <v>0.375</v>
      </c>
      <c r="D12" s="16">
        <v>0.70833333333333337</v>
      </c>
      <c r="E12" s="39">
        <f t="shared" si="0"/>
        <v>0.33333333333333337</v>
      </c>
      <c r="F12" s="40">
        <f t="shared" si="1"/>
        <v>0.33333333333333337</v>
      </c>
      <c r="H12" s="41">
        <f t="shared" si="2"/>
        <v>1</v>
      </c>
      <c r="I12" s="44">
        <f t="shared" si="3"/>
        <v>0</v>
      </c>
    </row>
    <row r="13" spans="1:9" x14ac:dyDescent="0.25">
      <c r="A13" s="15">
        <v>41343</v>
      </c>
      <c r="B13" s="14" t="s">
        <v>32</v>
      </c>
      <c r="C13" s="16">
        <v>0.375</v>
      </c>
      <c r="D13" s="16">
        <v>0.5</v>
      </c>
      <c r="E13" s="39">
        <f t="shared" si="0"/>
        <v>0.125</v>
      </c>
      <c r="F13" s="40">
        <f t="shared" si="1"/>
        <v>0.125</v>
      </c>
      <c r="H13" s="41">
        <f t="shared" si="2"/>
        <v>1</v>
      </c>
      <c r="I13" s="44">
        <f t="shared" si="3"/>
        <v>0</v>
      </c>
    </row>
    <row r="14" spans="1:9" x14ac:dyDescent="0.25">
      <c r="A14" s="15">
        <v>41374</v>
      </c>
      <c r="B14" s="14" t="s">
        <v>33</v>
      </c>
      <c r="C14" s="16">
        <v>0.375</v>
      </c>
      <c r="D14" s="16">
        <v>0.625</v>
      </c>
      <c r="E14" s="39">
        <f t="shared" si="0"/>
        <v>0.25</v>
      </c>
      <c r="F14" s="40">
        <f t="shared" si="1"/>
        <v>0.25</v>
      </c>
      <c r="H14" s="41">
        <f t="shared" si="2"/>
        <v>2</v>
      </c>
      <c r="I14" s="44">
        <f t="shared" si="3"/>
        <v>0.25</v>
      </c>
    </row>
    <row r="15" spans="1:9" x14ac:dyDescent="0.25">
      <c r="A15" s="15">
        <v>41385</v>
      </c>
      <c r="B15" s="14" t="s">
        <v>32</v>
      </c>
      <c r="C15" s="16">
        <v>0.33333333333333331</v>
      </c>
      <c r="D15" s="16">
        <v>0.64583333333333337</v>
      </c>
      <c r="E15" s="39">
        <f t="shared" si="0"/>
        <v>0.31250000000000006</v>
      </c>
      <c r="F15" s="40">
        <f t="shared" si="1"/>
        <v>0.31250000000000006</v>
      </c>
      <c r="H15" s="41">
        <f t="shared" si="2"/>
        <v>2</v>
      </c>
      <c r="I15" s="44">
        <f t="shared" si="3"/>
        <v>0.31250000000000006</v>
      </c>
    </row>
    <row r="16" spans="1:9" ht="13" thickBot="1" x14ac:dyDescent="0.3">
      <c r="A16" s="15">
        <v>41419</v>
      </c>
      <c r="B16" s="14" t="s">
        <v>33</v>
      </c>
      <c r="C16" s="16">
        <v>0.41666666666666669</v>
      </c>
      <c r="D16" s="16">
        <v>0.75</v>
      </c>
      <c r="E16" s="39">
        <f t="shared" si="0"/>
        <v>0.33333333333333331</v>
      </c>
      <c r="F16" s="40">
        <f t="shared" si="1"/>
        <v>0.33333333333333331</v>
      </c>
      <c r="H16" s="41">
        <f t="shared" si="2"/>
        <v>2</v>
      </c>
      <c r="I16" s="44">
        <f t="shared" si="3"/>
        <v>0.33333333333333331</v>
      </c>
    </row>
    <row r="17" spans="1:9" ht="13" thickBot="1" x14ac:dyDescent="0.3">
      <c r="A17" s="15">
        <v>41396</v>
      </c>
      <c r="B17" s="14" t="s">
        <v>34</v>
      </c>
      <c r="C17" s="16">
        <v>0.35416666666666669</v>
      </c>
      <c r="D17" s="16">
        <v>0.58333333333333337</v>
      </c>
      <c r="E17" s="39">
        <f t="shared" si="0"/>
        <v>0.22916666666666669</v>
      </c>
      <c r="F17" s="40">
        <f t="shared" si="1"/>
        <v>0.22916666666666669</v>
      </c>
      <c r="G17" s="19"/>
      <c r="H17" s="41">
        <f t="shared" si="2"/>
        <v>2</v>
      </c>
      <c r="I17" s="44">
        <f t="shared" si="3"/>
        <v>0.22916666666666669</v>
      </c>
    </row>
    <row r="18" spans="1:9" x14ac:dyDescent="0.25">
      <c r="A18" s="15">
        <v>41428</v>
      </c>
      <c r="B18" s="14" t="s">
        <v>32</v>
      </c>
      <c r="C18" s="16">
        <v>0.29166666666666669</v>
      </c>
      <c r="D18" s="16">
        <v>0.55208333333333337</v>
      </c>
      <c r="E18" s="39">
        <f t="shared" si="0"/>
        <v>0.26041666666666669</v>
      </c>
      <c r="F18" s="40">
        <f t="shared" si="1"/>
        <v>0.26041666666666669</v>
      </c>
      <c r="H18" s="41">
        <f t="shared" si="2"/>
        <v>2</v>
      </c>
      <c r="I18" s="44">
        <f t="shared" si="3"/>
        <v>0.26041666666666669</v>
      </c>
    </row>
    <row r="19" spans="1:9" x14ac:dyDescent="0.25">
      <c r="A19" s="15">
        <v>41466</v>
      </c>
      <c r="B19" s="14" t="s">
        <v>33</v>
      </c>
      <c r="C19" s="16">
        <v>0.375</v>
      </c>
      <c r="D19" s="16">
        <v>0.66666666666666663</v>
      </c>
      <c r="E19" s="39">
        <f t="shared" si="0"/>
        <v>0.29166666666666663</v>
      </c>
      <c r="F19" s="40">
        <f t="shared" si="1"/>
        <v>0.29166666666666663</v>
      </c>
      <c r="H19" s="41">
        <f t="shared" si="2"/>
        <v>3</v>
      </c>
      <c r="I19" s="44">
        <f t="shared" si="3"/>
        <v>0</v>
      </c>
    </row>
    <row r="20" spans="1:9" x14ac:dyDescent="0.25">
      <c r="A20" s="15">
        <v>41475</v>
      </c>
      <c r="B20" s="14" t="s">
        <v>34</v>
      </c>
      <c r="C20" s="16">
        <v>0.33333333333333331</v>
      </c>
      <c r="D20" s="16">
        <v>0.70833333333333337</v>
      </c>
      <c r="E20" s="39">
        <f t="shared" si="0"/>
        <v>0.37500000000000006</v>
      </c>
      <c r="F20" s="40">
        <f t="shared" si="1"/>
        <v>0.35416666666666674</v>
      </c>
      <c r="H20" s="41">
        <f t="shared" si="2"/>
        <v>3</v>
      </c>
      <c r="I20" s="44">
        <f t="shared" si="3"/>
        <v>0</v>
      </c>
    </row>
    <row r="21" spans="1:9" x14ac:dyDescent="0.25">
      <c r="A21" s="15">
        <v>41551</v>
      </c>
      <c r="B21" s="14" t="s">
        <v>34</v>
      </c>
      <c r="C21" s="16">
        <v>0.375</v>
      </c>
      <c r="D21" s="16">
        <v>0.79166666666666663</v>
      </c>
      <c r="E21" s="39">
        <f t="shared" si="0"/>
        <v>0.41666666666666663</v>
      </c>
      <c r="F21" s="40">
        <f t="shared" si="1"/>
        <v>0.39583333333333331</v>
      </c>
      <c r="H21" s="41">
        <f t="shared" si="2"/>
        <v>4</v>
      </c>
      <c r="I21" s="44">
        <f t="shared" si="3"/>
        <v>0</v>
      </c>
    </row>
    <row r="22" spans="1:9" x14ac:dyDescent="0.25">
      <c r="A22" s="15">
        <v>41552</v>
      </c>
      <c r="B22" s="14" t="s">
        <v>34</v>
      </c>
      <c r="C22" s="16">
        <v>0.41666666666666669</v>
      </c>
      <c r="D22" s="16">
        <v>0.66666666666666663</v>
      </c>
      <c r="E22" s="39">
        <f t="shared" si="0"/>
        <v>0.24999999999999994</v>
      </c>
      <c r="F22" s="40">
        <f t="shared" si="1"/>
        <v>0.24999999999999994</v>
      </c>
      <c r="H22" s="41">
        <f t="shared" si="2"/>
        <v>4</v>
      </c>
      <c r="I22" s="44">
        <f t="shared" si="3"/>
        <v>0</v>
      </c>
    </row>
    <row r="23" spans="1:9" x14ac:dyDescent="0.25">
      <c r="A23" s="15">
        <v>41583</v>
      </c>
      <c r="B23" s="14" t="s">
        <v>33</v>
      </c>
      <c r="C23" s="16">
        <v>0.41666666666666669</v>
      </c>
      <c r="D23" s="16">
        <v>0.66666666666666663</v>
      </c>
      <c r="E23" s="39">
        <f t="shared" si="0"/>
        <v>0.24999999999999994</v>
      </c>
      <c r="F23" s="40">
        <f t="shared" si="1"/>
        <v>0.24999999999999994</v>
      </c>
      <c r="H23" s="41">
        <f t="shared" si="2"/>
        <v>4</v>
      </c>
      <c r="I23" s="44">
        <f t="shared" si="3"/>
        <v>0</v>
      </c>
    </row>
    <row r="24" spans="1:9" x14ac:dyDescent="0.25">
      <c r="A24" s="15">
        <v>41588</v>
      </c>
      <c r="B24" s="14" t="s">
        <v>32</v>
      </c>
      <c r="C24" s="16">
        <v>0.375</v>
      </c>
      <c r="D24" s="16">
        <v>0.875</v>
      </c>
      <c r="E24" s="39">
        <f t="shared" si="0"/>
        <v>0.5</v>
      </c>
      <c r="F24" s="40">
        <f t="shared" si="1"/>
        <v>0.45833333333333331</v>
      </c>
      <c r="H24" s="41">
        <f t="shared" si="2"/>
        <v>4</v>
      </c>
      <c r="I24" s="44">
        <f t="shared" si="3"/>
        <v>0</v>
      </c>
    </row>
    <row r="26" spans="1:9" x14ac:dyDescent="0.25">
      <c r="F26" s="17"/>
    </row>
    <row r="27" spans="1:9" ht="13" x14ac:dyDescent="0.3">
      <c r="A27" s="13"/>
      <c r="C27" s="13"/>
      <c r="D27" s="42" t="s">
        <v>51</v>
      </c>
      <c r="F27" s="43">
        <v>2</v>
      </c>
    </row>
    <row r="28" spans="1:9" ht="13" x14ac:dyDescent="0.3">
      <c r="C28" s="13" t="s">
        <v>35</v>
      </c>
      <c r="F28" s="45">
        <f>SUM(I2:I24)*24</f>
        <v>33.25</v>
      </c>
    </row>
  </sheetData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13" sqref="H13"/>
    </sheetView>
  </sheetViews>
  <sheetFormatPr defaultColWidth="11.453125" defaultRowHeight="12.5" x14ac:dyDescent="0.25"/>
  <cols>
    <col min="1" max="4" width="11.453125" style="14"/>
    <col min="5" max="5" width="10" style="14" customWidth="1"/>
    <col min="6" max="6" width="9.26953125" style="14" customWidth="1"/>
    <col min="7" max="7" width="8.1796875" style="14" customWidth="1"/>
    <col min="8" max="8" width="11.1796875" style="14" customWidth="1"/>
    <col min="9" max="10" width="11.453125" style="14"/>
    <col min="11" max="11" width="16.26953125" style="14" bestFit="1" customWidth="1"/>
    <col min="12" max="16384" width="11.453125" style="14"/>
  </cols>
  <sheetData>
    <row r="1" spans="1:11" ht="13" x14ac:dyDescent="0.3">
      <c r="A1" s="20" t="s">
        <v>36</v>
      </c>
      <c r="B1" s="21"/>
      <c r="C1" s="22">
        <v>26.4</v>
      </c>
    </row>
    <row r="2" spans="1:11" ht="13" x14ac:dyDescent="0.3">
      <c r="A2" s="20" t="s">
        <v>37</v>
      </c>
      <c r="B2" s="21"/>
      <c r="C2" s="22">
        <v>15</v>
      </c>
    </row>
    <row r="3" spans="1:11" ht="13" x14ac:dyDescent="0.3">
      <c r="A3" s="20" t="s">
        <v>38</v>
      </c>
      <c r="B3" s="21"/>
      <c r="C3" s="23">
        <v>0.35599999999999998</v>
      </c>
    </row>
    <row r="9" spans="1:11" ht="28.5" customHeight="1" x14ac:dyDescent="0.3">
      <c r="A9" s="49" t="s">
        <v>39</v>
      </c>
      <c r="B9" s="49"/>
      <c r="C9" s="49" t="s">
        <v>40</v>
      </c>
      <c r="D9" s="49"/>
      <c r="E9" s="24" t="s">
        <v>41</v>
      </c>
      <c r="F9" s="25" t="s">
        <v>42</v>
      </c>
      <c r="G9" s="25" t="s">
        <v>43</v>
      </c>
      <c r="H9" s="25" t="s">
        <v>44</v>
      </c>
      <c r="I9" s="20" t="s">
        <v>45</v>
      </c>
      <c r="J9" s="20" t="s">
        <v>46</v>
      </c>
      <c r="K9" s="20" t="s">
        <v>47</v>
      </c>
    </row>
    <row r="10" spans="1:11" ht="13" x14ac:dyDescent="0.3">
      <c r="A10" s="20" t="s">
        <v>48</v>
      </c>
      <c r="B10" s="20" t="s">
        <v>49</v>
      </c>
      <c r="C10" s="20" t="s">
        <v>48</v>
      </c>
      <c r="D10" s="26" t="s">
        <v>50</v>
      </c>
      <c r="E10" s="27"/>
      <c r="F10" s="28"/>
      <c r="G10" s="28"/>
      <c r="H10" s="28"/>
      <c r="I10" s="28"/>
      <c r="J10" s="28"/>
      <c r="K10" s="29"/>
    </row>
    <row r="11" spans="1:11" x14ac:dyDescent="0.25">
      <c r="E11" s="30"/>
      <c r="F11" s="31"/>
      <c r="G11" s="31"/>
      <c r="H11" s="31"/>
      <c r="I11" s="31"/>
      <c r="J11" s="31"/>
      <c r="K11" s="32"/>
    </row>
    <row r="12" spans="1:11" x14ac:dyDescent="0.25">
      <c r="A12" s="33">
        <v>41699</v>
      </c>
      <c r="B12" s="34">
        <v>0.33333333333333298</v>
      </c>
      <c r="C12" s="33">
        <v>41699</v>
      </c>
      <c r="D12" s="34">
        <v>0.70833333333333304</v>
      </c>
      <c r="E12" s="35">
        <v>745</v>
      </c>
      <c r="F12" s="46">
        <f t="shared" ref="F12:F18" si="0" xml:space="preserve"> (C12 + D12) - (A12+B12)</f>
        <v>0.375</v>
      </c>
      <c r="G12" s="36">
        <f t="shared" ref="G12:G18" si="1">F12 * 24</f>
        <v>9</v>
      </c>
      <c r="H12" s="36">
        <f>G12/(C12-A12 + 1)</f>
        <v>9</v>
      </c>
      <c r="I12" s="47">
        <f t="shared" ref="I12:I18" si="2">$C$3*E12</f>
        <v>265.21999999999997</v>
      </c>
      <c r="J12" s="48">
        <f>IF(AND(H12&gt;=8,H12&lt;=12),(C12-A12+1) * H12 * $C$1 / 12,IF(H12&gt;12,$C$1 * (C12-A12+1),0))</f>
        <v>19.8</v>
      </c>
      <c r="K12" s="48">
        <f>IF(F12&gt;=1,$C$2,0)</f>
        <v>0</v>
      </c>
    </row>
    <row r="13" spans="1:11" x14ac:dyDescent="0.25">
      <c r="A13" s="33">
        <v>41700</v>
      </c>
      <c r="B13" s="34">
        <v>0.25</v>
      </c>
      <c r="C13" s="33">
        <v>41701</v>
      </c>
      <c r="D13" s="34">
        <v>0.625</v>
      </c>
      <c r="E13" s="35">
        <v>1623</v>
      </c>
      <c r="F13" s="46">
        <f t="shared" si="0"/>
        <v>1.375</v>
      </c>
      <c r="G13" s="36">
        <f t="shared" si="1"/>
        <v>33</v>
      </c>
      <c r="H13" s="36">
        <f t="shared" ref="H13:H18" si="3">G13/(C13-A13 + 1)</f>
        <v>16.5</v>
      </c>
      <c r="I13" s="47">
        <f t="shared" si="2"/>
        <v>577.78800000000001</v>
      </c>
      <c r="J13" s="48">
        <f t="shared" ref="J13:J18" si="4">IF(AND(H13&gt;=8,H13&lt;=12),(C13-A13+1) * H13 * $C$1 / 12,IF(H13&gt;12,$C$1 * (C13-A13+1),0))</f>
        <v>52.8</v>
      </c>
      <c r="K13" s="48">
        <f t="shared" ref="K13:K18" si="5">IF(F13&gt;=1,$C$2,0)</f>
        <v>15</v>
      </c>
    </row>
    <row r="14" spans="1:11" x14ac:dyDescent="0.25">
      <c r="A14" s="33">
        <v>41703</v>
      </c>
      <c r="B14" s="34">
        <v>0.375</v>
      </c>
      <c r="C14" s="33">
        <v>41703</v>
      </c>
      <c r="D14" s="34">
        <v>0.54166666666666696</v>
      </c>
      <c r="E14" s="35">
        <v>67</v>
      </c>
      <c r="F14" s="46">
        <f t="shared" si="0"/>
        <v>0.16666666666424135</v>
      </c>
      <c r="G14" s="36">
        <f t="shared" si="1"/>
        <v>3.9999999999417923</v>
      </c>
      <c r="H14" s="36">
        <f t="shared" si="3"/>
        <v>3.9999999999417923</v>
      </c>
      <c r="I14" s="47">
        <f t="shared" si="2"/>
        <v>23.852</v>
      </c>
      <c r="J14" s="48">
        <f t="shared" si="4"/>
        <v>0</v>
      </c>
      <c r="K14" s="48">
        <f t="shared" si="5"/>
        <v>0</v>
      </c>
    </row>
    <row r="15" spans="1:11" x14ac:dyDescent="0.25">
      <c r="A15" s="33">
        <v>41706</v>
      </c>
      <c r="B15" s="34">
        <v>0.33333333333333298</v>
      </c>
      <c r="C15" s="33">
        <v>41707</v>
      </c>
      <c r="D15" s="34">
        <v>0.70833333333333304</v>
      </c>
      <c r="E15" s="35">
        <v>2012</v>
      </c>
      <c r="F15" s="46">
        <f t="shared" si="0"/>
        <v>1.375</v>
      </c>
      <c r="G15" s="36">
        <f t="shared" si="1"/>
        <v>33</v>
      </c>
      <c r="H15" s="36">
        <f t="shared" si="3"/>
        <v>16.5</v>
      </c>
      <c r="I15" s="47">
        <f t="shared" si="2"/>
        <v>716.27199999999993</v>
      </c>
      <c r="J15" s="48">
        <f t="shared" si="4"/>
        <v>52.8</v>
      </c>
      <c r="K15" s="48">
        <f t="shared" si="5"/>
        <v>15</v>
      </c>
    </row>
    <row r="16" spans="1:11" x14ac:dyDescent="0.25">
      <c r="A16" s="33">
        <v>41710</v>
      </c>
      <c r="B16" s="34">
        <v>0.41666666666666702</v>
      </c>
      <c r="C16" s="33">
        <v>41710</v>
      </c>
      <c r="D16" s="34">
        <v>0.95833333333333304</v>
      </c>
      <c r="E16" s="35">
        <v>134</v>
      </c>
      <c r="F16" s="46">
        <f t="shared" si="0"/>
        <v>0.54166666667151731</v>
      </c>
      <c r="G16" s="36">
        <f t="shared" si="1"/>
        <v>13.000000000116415</v>
      </c>
      <c r="H16" s="36">
        <f t="shared" si="3"/>
        <v>13.000000000116415</v>
      </c>
      <c r="I16" s="47">
        <f t="shared" si="2"/>
        <v>47.704000000000001</v>
      </c>
      <c r="J16" s="48">
        <f t="shared" si="4"/>
        <v>26.4</v>
      </c>
      <c r="K16" s="48">
        <f t="shared" si="5"/>
        <v>0</v>
      </c>
    </row>
    <row r="17" spans="1:11" x14ac:dyDescent="0.25">
      <c r="A17" s="33">
        <v>41713</v>
      </c>
      <c r="B17" s="34">
        <v>0.375</v>
      </c>
      <c r="C17" s="33">
        <v>41713</v>
      </c>
      <c r="D17" s="34">
        <v>0.45833333333333298</v>
      </c>
      <c r="E17" s="35">
        <v>13</v>
      </c>
      <c r="F17" s="46">
        <f t="shared" si="0"/>
        <v>8.3333333335758653E-2</v>
      </c>
      <c r="G17" s="36">
        <f t="shared" si="1"/>
        <v>2.0000000000582077</v>
      </c>
      <c r="H17" s="36">
        <f t="shared" si="3"/>
        <v>2.0000000000582077</v>
      </c>
      <c r="I17" s="47">
        <f t="shared" si="2"/>
        <v>4.6280000000000001</v>
      </c>
      <c r="J17" s="48">
        <f t="shared" si="4"/>
        <v>0</v>
      </c>
      <c r="K17" s="48">
        <f t="shared" si="5"/>
        <v>0</v>
      </c>
    </row>
    <row r="18" spans="1:11" x14ac:dyDescent="0.25">
      <c r="A18" s="33">
        <v>41717</v>
      </c>
      <c r="B18" s="34">
        <v>0.20833333333333301</v>
      </c>
      <c r="C18" s="33">
        <v>41717</v>
      </c>
      <c r="D18" s="34">
        <v>0.54166666666666696</v>
      </c>
      <c r="E18" s="35">
        <v>462</v>
      </c>
      <c r="F18" s="46">
        <f t="shared" si="0"/>
        <v>0.33333333332848269</v>
      </c>
      <c r="G18" s="36">
        <f t="shared" si="1"/>
        <v>7.9999999998835847</v>
      </c>
      <c r="H18" s="36">
        <f t="shared" si="3"/>
        <v>7.9999999998835847</v>
      </c>
      <c r="I18" s="47">
        <f t="shared" si="2"/>
        <v>164.47199999999998</v>
      </c>
      <c r="J18" s="48">
        <f t="shared" si="4"/>
        <v>0</v>
      </c>
      <c r="K18" s="48">
        <f t="shared" si="5"/>
        <v>0</v>
      </c>
    </row>
    <row r="20" spans="1:11" x14ac:dyDescent="0.25">
      <c r="H20" s="37"/>
    </row>
  </sheetData>
  <mergeCells count="2">
    <mergeCell ref="A9:B9"/>
    <mergeCell ref="C9:D9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Beispielprojekt_1</vt:lpstr>
      <vt:lpstr>Feiertage</vt:lpstr>
      <vt:lpstr>Projektstunden</vt:lpstr>
      <vt:lpstr>Fahrtenbuch</vt:lpstr>
      <vt:lpstr>Tabelle3</vt:lpstr>
    </vt:vector>
  </TitlesOfParts>
  <Company>Seewald &amp; Nigitsch 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Moritz Göckel</cp:lastModifiedBy>
  <dcterms:created xsi:type="dcterms:W3CDTF">2012-04-16T08:54:55Z</dcterms:created>
  <dcterms:modified xsi:type="dcterms:W3CDTF">2017-03-18T09:25:30Z</dcterms:modified>
</cp:coreProperties>
</file>