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70" windowWidth="18540" windowHeight="8390" activeTab="3"/>
  </bookViews>
  <sheets>
    <sheet name="Beispielprojekt_1" sheetId="1" r:id="rId1"/>
    <sheet name="Feiertage" sheetId="2" r:id="rId2"/>
    <sheet name="Projektstunden" sheetId="4" r:id="rId3"/>
    <sheet name="Fahrtenbuch" sheetId="5" r:id="rId4"/>
    <sheet name="Tabelle3" sheetId="3" r:id="rId5"/>
  </sheets>
  <definedNames>
    <definedName name="_xlnm._FilterDatabase" localSheetId="2" hidden="1">Projektstunden!$A$1:$I$24</definedName>
  </definedNames>
  <calcPr calcId="145621"/>
</workbook>
</file>

<file path=xl/calcChain.xml><?xml version="1.0" encoding="utf-8"?>
<calcChain xmlns="http://schemas.openxmlformats.org/spreadsheetml/2006/main">
  <c r="K13" i="5" l="1"/>
  <c r="K14" i="5"/>
  <c r="K15" i="5"/>
  <c r="K16" i="5"/>
  <c r="K17" i="5"/>
  <c r="K18" i="5"/>
  <c r="K12" i="5"/>
  <c r="I18" i="5"/>
  <c r="I17" i="5"/>
  <c r="I16" i="5"/>
  <c r="I15" i="5"/>
  <c r="I14" i="5"/>
  <c r="I13" i="5"/>
  <c r="I12" i="5"/>
  <c r="G18" i="5"/>
  <c r="G17" i="5"/>
  <c r="G16" i="5"/>
  <c r="G15" i="5"/>
  <c r="G14" i="5"/>
  <c r="G13" i="5"/>
  <c r="G12" i="5"/>
  <c r="F18" i="5"/>
  <c r="F17" i="5"/>
  <c r="F16" i="5"/>
  <c r="F15" i="5"/>
  <c r="F14" i="5"/>
  <c r="F13" i="5"/>
  <c r="F1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5" i="1"/>
  <c r="D7" i="1"/>
  <c r="D6" i="1"/>
  <c r="F28" i="4" l="1"/>
  <c r="F7" i="1"/>
  <c r="F6" i="1"/>
  <c r="D8" i="1"/>
  <c r="F8" i="1" l="1"/>
  <c r="D9" i="1"/>
  <c r="D10" i="1"/>
  <c r="F10" i="1" l="1"/>
  <c r="F9" i="1"/>
  <c r="D11" i="1"/>
  <c r="F11" i="1" l="1"/>
  <c r="D12" i="1"/>
  <c r="F12" i="1" l="1"/>
</calcChain>
</file>

<file path=xl/sharedStrings.xml><?xml version="1.0" encoding="utf-8"?>
<sst xmlns="http://schemas.openxmlformats.org/spreadsheetml/2006/main" count="73" uniqueCount="52">
  <si>
    <t>Nr.</t>
  </si>
  <si>
    <t>Start</t>
  </si>
  <si>
    <t>Dauer</t>
  </si>
  <si>
    <t>Ende</t>
  </si>
  <si>
    <t>S</t>
  </si>
  <si>
    <t>Startup-Sitzung</t>
  </si>
  <si>
    <t>Tätigkeit A</t>
  </si>
  <si>
    <t>Tätigkeit B</t>
  </si>
  <si>
    <t>Tätigkeit C</t>
  </si>
  <si>
    <t>Tätigkeit E</t>
  </si>
  <si>
    <t>Tätigkeit F</t>
  </si>
  <si>
    <t>Tätigkeit G</t>
  </si>
  <si>
    <t>Tätigkeit H</t>
  </si>
  <si>
    <t>Projektname:</t>
  </si>
  <si>
    <t>Beispielprojekt 1</t>
  </si>
  <si>
    <t>Vorgänger</t>
  </si>
  <si>
    <t>Tag</t>
  </si>
  <si>
    <t>Beschreibung</t>
  </si>
  <si>
    <t>Maifeiertag</t>
  </si>
  <si>
    <t>Christi Himmelfahrt</t>
  </si>
  <si>
    <t>Pfingstmontag</t>
  </si>
  <si>
    <t>Fronleichnam</t>
  </si>
  <si>
    <t>Ostermontag</t>
  </si>
  <si>
    <t>Erledigt</t>
  </si>
  <si>
    <t>Datum:</t>
  </si>
  <si>
    <t>Mitarbeiter:</t>
  </si>
  <si>
    <t>von:</t>
  </si>
  <si>
    <t>bis:</t>
  </si>
  <si>
    <t>Dauer(h):</t>
  </si>
  <si>
    <t>verr. Dauer(h):</t>
  </si>
  <si>
    <t>Quartal:</t>
  </si>
  <si>
    <t>Quart. Var.2</t>
  </si>
  <si>
    <t>Meier</t>
  </si>
  <si>
    <t>Serna</t>
  </si>
  <si>
    <t>Berger</t>
  </si>
  <si>
    <t>Summe der verr. Stunden:</t>
  </si>
  <si>
    <t>Taggeld für 12h:</t>
  </si>
  <si>
    <t>Nächtigungsgeld:</t>
  </si>
  <si>
    <t>km Geld:</t>
  </si>
  <si>
    <t>VON</t>
  </si>
  <si>
    <t>BIS</t>
  </si>
  <si>
    <t>km</t>
  </si>
  <si>
    <t>Dauer in Tagen</t>
  </si>
  <si>
    <t>Dauer in h</t>
  </si>
  <si>
    <t>Durchsch. h / Tag</t>
  </si>
  <si>
    <t>km-Geld</t>
  </si>
  <si>
    <t>Taggeld</t>
  </si>
  <si>
    <t>Nächtigungsgeld</t>
  </si>
  <si>
    <t>Datum</t>
  </si>
  <si>
    <t xml:space="preserve">Uhrzeit </t>
  </si>
  <si>
    <t>Uhrzeit</t>
  </si>
  <si>
    <t>Quartal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</si>
</sst>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F800]dddd\,\ mmmm\ dd\,\ yyyy"/>
    <numFmt numFmtId="165" formatCode="&quot;€&quot;\ #,##0.00"/>
    <numFmt numFmtId="166" formatCode="&quot;€&quot;\ #,##0.000"/>
    <numFmt numFmtId="167" formatCode="_-* #,##0.00\ [$€]_-;\-* #,##0.00\ [$€]_-;_-* &quot;-&quot;??\ [$€]_-;_-@_-"/>
    <numFmt numFmtId="170" formatCode="h:mm;@"/>
    <numFmt numFmtId="172" formatCode="#\ ???/???"/>
    <numFmt numFmtId="174" formatCode="#,##0.000\ &quot;€&quot;"/>
    <numFmt numFmtId="175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rgb="FF24272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7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0" fontId="2" fillId="0" borderId="0"/>
  </cellStyleXfs>
  <cellXfs count="50">
    <xf numFmtId="0" fontId="0" fillId="0" borderId="0" xfId="0"/>
    <xf numFmtId="2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1" fillId="2" borderId="1" xfId="4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4" applyFont="1" applyFill="1" applyBorder="1" applyAlignment="1">
      <alignment wrapText="1"/>
    </xf>
    <xf numFmtId="9" fontId="5" fillId="0" borderId="0" xfId="2" applyFont="1"/>
    <xf numFmtId="14" fontId="0" fillId="0" borderId="0" xfId="0" applyNumberFormat="1"/>
    <xf numFmtId="0" fontId="4" fillId="0" borderId="0" xfId="3" applyFont="1"/>
    <xf numFmtId="0" fontId="3" fillId="0" borderId="0" xfId="3"/>
    <xf numFmtId="14" fontId="3" fillId="0" borderId="0" xfId="3" applyNumberFormat="1"/>
    <xf numFmtId="20" fontId="3" fillId="0" borderId="0" xfId="3" applyNumberFormat="1"/>
    <xf numFmtId="0" fontId="3" fillId="0" borderId="0" xfId="3" applyNumberFormat="1" applyAlignment="1">
      <alignment horizontal="right"/>
    </xf>
    <xf numFmtId="22" fontId="3" fillId="0" borderId="0" xfId="3" applyNumberFormat="1"/>
    <xf numFmtId="0" fontId="3" fillId="0" borderId="2" xfId="3" applyBorder="1"/>
    <xf numFmtId="0" fontId="4" fillId="0" borderId="1" xfId="3" applyFont="1" applyBorder="1"/>
    <xf numFmtId="0" fontId="3" fillId="0" borderId="1" xfId="3" applyBorder="1"/>
    <xf numFmtId="165" fontId="3" fillId="0" borderId="1" xfId="3" applyNumberFormat="1" applyBorder="1"/>
    <xf numFmtId="166" fontId="3" fillId="0" borderId="1" xfId="3" applyNumberFormat="1" applyBorder="1"/>
    <xf numFmtId="0" fontId="4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4" fillId="0" borderId="3" xfId="3" applyFont="1" applyBorder="1"/>
    <xf numFmtId="0" fontId="3" fillId="0" borderId="4" xfId="3" applyBorder="1"/>
    <xf numFmtId="0" fontId="3" fillId="0" borderId="5" xfId="3" applyBorder="1"/>
    <xf numFmtId="0" fontId="3" fillId="0" borderId="6" xfId="3" applyBorder="1"/>
    <xf numFmtId="0" fontId="3" fillId="0" borderId="7" xfId="3" applyBorder="1"/>
    <xf numFmtId="0" fontId="3" fillId="0" borderId="8" xfId="3" applyBorder="1"/>
    <xf numFmtId="0" fontId="3" fillId="0" borderId="9" xfId="3" applyBorder="1"/>
    <xf numFmtId="14" fontId="3" fillId="0" borderId="1" xfId="3" applyNumberFormat="1" applyBorder="1"/>
    <xf numFmtId="20" fontId="3" fillId="0" borderId="1" xfId="3" applyNumberFormat="1" applyBorder="1"/>
    <xf numFmtId="1" fontId="3" fillId="0" borderId="1" xfId="3" applyNumberFormat="1" applyBorder="1"/>
    <xf numFmtId="0" fontId="3" fillId="0" borderId="1" xfId="3" applyNumberFormat="1" applyBorder="1"/>
    <xf numFmtId="2" fontId="3" fillId="0" borderId="0" xfId="3" applyNumberFormat="1" applyFill="1" applyBorder="1"/>
    <xf numFmtId="0" fontId="7" fillId="0" borderId="0" xfId="0" applyFont="1" applyAlignment="1">
      <alignment horizontal="left" vertical="center"/>
    </xf>
    <xf numFmtId="0" fontId="4" fillId="0" borderId="1" xfId="3" applyFont="1" applyBorder="1" applyAlignment="1">
      <alignment horizontal="center"/>
    </xf>
    <xf numFmtId="20" fontId="3" fillId="0" borderId="0" xfId="3" applyNumberFormat="1" applyAlignment="1">
      <alignment horizontal="right"/>
    </xf>
    <xf numFmtId="170" fontId="3" fillId="0" borderId="0" xfId="3" applyNumberFormat="1" applyAlignment="1">
      <alignment horizontal="right"/>
    </xf>
    <xf numFmtId="2" fontId="3" fillId="0" borderId="0" xfId="3" applyNumberFormat="1"/>
    <xf numFmtId="0" fontId="3" fillId="0" borderId="0" xfId="3" applyAlignment="1">
      <alignment horizontal="right"/>
    </xf>
    <xf numFmtId="0" fontId="4" fillId="4" borderId="0" xfId="3" applyNumberFormat="1" applyFont="1" applyFill="1" applyBorder="1" applyAlignment="1">
      <alignment horizontal="right"/>
    </xf>
    <xf numFmtId="170" fontId="3" fillId="0" borderId="0" xfId="3" applyNumberFormat="1"/>
    <xf numFmtId="172" fontId="4" fillId="3" borderId="1" xfId="3" applyNumberFormat="1" applyFont="1" applyFill="1" applyBorder="1" applyAlignment="1">
      <alignment horizontal="right"/>
    </xf>
    <xf numFmtId="2" fontId="3" fillId="0" borderId="1" xfId="3" applyNumberFormat="1" applyBorder="1"/>
    <xf numFmtId="174" fontId="3" fillId="0" borderId="1" xfId="3" applyNumberFormat="1" applyBorder="1"/>
    <xf numFmtId="175" fontId="3" fillId="0" borderId="1" xfId="3" applyNumberFormat="1" applyBorder="1"/>
  </cellXfs>
  <cellStyles count="5">
    <cellStyle name="Euro" xfId="1"/>
    <cellStyle name="Normal" xfId="0" builtinId="0"/>
    <cellStyle name="Percent" xfId="2" builtinId="5"/>
    <cellStyle name="Standard 2" xfId="3"/>
    <cellStyle name="Standard_Tabelle2" xfId="4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F15" sqref="F15"/>
    </sheetView>
  </sheetViews>
  <sheetFormatPr defaultColWidth="10.90625" defaultRowHeight="14.5" x14ac:dyDescent="0.35"/>
  <cols>
    <col min="1" max="1" width="13" bestFit="1" customWidth="1"/>
    <col min="3" max="3" width="16.1796875" bestFit="1" customWidth="1"/>
  </cols>
  <sheetData>
    <row r="1" spans="1:12" x14ac:dyDescent="0.35">
      <c r="A1" s="5" t="s">
        <v>13</v>
      </c>
      <c r="C1" s="5" t="s">
        <v>14</v>
      </c>
      <c r="I1" s="12"/>
    </row>
    <row r="2" spans="1:12" x14ac:dyDescent="0.35">
      <c r="C2" s="1"/>
      <c r="D2" s="2"/>
    </row>
    <row r="4" spans="1:12" x14ac:dyDescent="0.35">
      <c r="A4" s="6" t="s">
        <v>0</v>
      </c>
      <c r="B4" t="s">
        <v>15</v>
      </c>
      <c r="C4" s="3"/>
      <c r="D4" s="3" t="s">
        <v>1</v>
      </c>
      <c r="E4" s="3" t="s">
        <v>2</v>
      </c>
      <c r="F4" s="3" t="s">
        <v>3</v>
      </c>
      <c r="G4" s="3" t="s">
        <v>23</v>
      </c>
    </row>
    <row r="5" spans="1:12" x14ac:dyDescent="0.35">
      <c r="A5">
        <v>1</v>
      </c>
      <c r="B5" s="3" t="s">
        <v>4</v>
      </c>
      <c r="C5" t="s">
        <v>5</v>
      </c>
      <c r="D5" s="4">
        <v>42781</v>
      </c>
      <c r="E5" s="3">
        <v>1</v>
      </c>
      <c r="F5" s="4">
        <f>WORKDAY(D5,E5,Feiertage!$A$2:$A$6)</f>
        <v>42782</v>
      </c>
      <c r="G5" s="11">
        <v>1</v>
      </c>
    </row>
    <row r="6" spans="1:12" x14ac:dyDescent="0.35">
      <c r="A6">
        <v>2</v>
      </c>
      <c r="B6" s="3">
        <v>1</v>
      </c>
      <c r="C6" t="s">
        <v>6</v>
      </c>
      <c r="D6" s="4">
        <f ca="1">INDIRECT("F"&amp;B6 + 4)</f>
        <v>42782</v>
      </c>
      <c r="E6" s="3">
        <v>10</v>
      </c>
      <c r="F6" s="4">
        <f ca="1">WORKDAY(D6,E6,Feiertage!$A$2:$A$6)</f>
        <v>42796</v>
      </c>
      <c r="G6" s="11">
        <v>1</v>
      </c>
    </row>
    <row r="7" spans="1:12" x14ac:dyDescent="0.35">
      <c r="A7">
        <v>3</v>
      </c>
      <c r="B7" s="3">
        <v>1</v>
      </c>
      <c r="C7" t="s">
        <v>7</v>
      </c>
      <c r="D7" s="4">
        <f t="shared" ref="D7:D11" ca="1" si="0">INDIRECT("F"&amp;B7 + 4)</f>
        <v>42782</v>
      </c>
      <c r="E7" s="3">
        <v>4</v>
      </c>
      <c r="F7" s="4">
        <f ca="1">WORKDAY(D7,E7,Feiertage!$A$2:$A$6)</f>
        <v>42788</v>
      </c>
      <c r="G7" s="11">
        <v>1</v>
      </c>
    </row>
    <row r="8" spans="1:12" x14ac:dyDescent="0.35">
      <c r="A8">
        <v>4</v>
      </c>
      <c r="B8" s="3">
        <v>3</v>
      </c>
      <c r="C8" t="s">
        <v>8</v>
      </c>
      <c r="D8" s="4">
        <f t="shared" ca="1" si="0"/>
        <v>42788</v>
      </c>
      <c r="E8" s="3">
        <v>8</v>
      </c>
      <c r="F8" s="4">
        <f ca="1">WORKDAY(D8,E8,Feiertage!$A$2:$A$6)</f>
        <v>42800</v>
      </c>
      <c r="G8" s="11">
        <v>1</v>
      </c>
    </row>
    <row r="9" spans="1:12" x14ac:dyDescent="0.35">
      <c r="A9">
        <v>5</v>
      </c>
      <c r="B9" s="3">
        <v>4</v>
      </c>
      <c r="C9" t="s">
        <v>9</v>
      </c>
      <c r="D9" s="4">
        <f t="shared" ca="1" si="0"/>
        <v>42800</v>
      </c>
      <c r="E9" s="3">
        <v>10</v>
      </c>
      <c r="F9" s="4">
        <f ca="1">WORKDAY(D9,E9,Feiertage!$A$2:$A$6)</f>
        <v>42814</v>
      </c>
      <c r="G9" s="11">
        <v>0.8</v>
      </c>
    </row>
    <row r="10" spans="1:12" x14ac:dyDescent="0.35">
      <c r="A10">
        <v>6</v>
      </c>
      <c r="B10" s="3">
        <v>4</v>
      </c>
      <c r="C10" t="s">
        <v>10</v>
      </c>
      <c r="D10" s="4">
        <f t="shared" ca="1" si="0"/>
        <v>42800</v>
      </c>
      <c r="E10" s="3">
        <v>21</v>
      </c>
      <c r="F10" s="4">
        <f ca="1">WORKDAY(D10,E10,Feiertage!$A$2:$A$6)</f>
        <v>42829</v>
      </c>
      <c r="G10" s="11">
        <v>0.5</v>
      </c>
      <c r="L10" s="38"/>
    </row>
    <row r="11" spans="1:12" x14ac:dyDescent="0.35">
      <c r="A11">
        <v>7</v>
      </c>
      <c r="B11" s="3">
        <v>6</v>
      </c>
      <c r="C11" t="s">
        <v>11</v>
      </c>
      <c r="D11" s="4">
        <f t="shared" ca="1" si="0"/>
        <v>42829</v>
      </c>
      <c r="E11" s="3">
        <v>13</v>
      </c>
      <c r="F11" s="4">
        <f ca="1">WORKDAY(D11,E11,Feiertage!$A$2:$A$6)</f>
        <v>42849</v>
      </c>
      <c r="G11" s="11">
        <v>0</v>
      </c>
    </row>
    <row r="12" spans="1:12" x14ac:dyDescent="0.35">
      <c r="A12">
        <v>8</v>
      </c>
      <c r="B12" s="3">
        <v>7</v>
      </c>
      <c r="C12" t="s">
        <v>12</v>
      </c>
      <c r="D12" s="4">
        <f ca="1">INDIRECT("F"&amp;B12 + 4)</f>
        <v>42849</v>
      </c>
      <c r="E12" s="3">
        <v>15</v>
      </c>
      <c r="F12" s="4">
        <f ca="1">WORKDAY(D12,E12,Feiertage!$A$2:$A$6)</f>
        <v>42871</v>
      </c>
      <c r="G12" s="11">
        <v>0</v>
      </c>
    </row>
    <row r="15" spans="1:12" x14ac:dyDescent="0.35">
      <c r="C15" s="3"/>
      <c r="D15" s="3"/>
      <c r="E15" s="3"/>
      <c r="F15" s="3"/>
    </row>
    <row r="16" spans="1:12" x14ac:dyDescent="0.35">
      <c r="B16" s="3"/>
      <c r="D16" s="4"/>
      <c r="E16" s="3"/>
      <c r="F16" s="4"/>
    </row>
    <row r="17" spans="2:6" x14ac:dyDescent="0.35">
      <c r="B17" s="3"/>
      <c r="D17" s="4"/>
      <c r="E17" s="3"/>
      <c r="F17" s="4"/>
    </row>
    <row r="18" spans="2:6" x14ac:dyDescent="0.35">
      <c r="B18" s="3"/>
      <c r="D18" s="4"/>
      <c r="E18" s="3"/>
      <c r="F18" s="4"/>
    </row>
    <row r="19" spans="2:6" x14ac:dyDescent="0.35">
      <c r="B19" s="3"/>
      <c r="D19" s="4"/>
      <c r="E19" s="3"/>
      <c r="F19" s="4"/>
    </row>
    <row r="20" spans="2:6" x14ac:dyDescent="0.35">
      <c r="B20" s="3"/>
      <c r="D20" s="4"/>
      <c r="E20" s="3"/>
      <c r="F20" s="4"/>
    </row>
    <row r="21" spans="2:6" x14ac:dyDescent="0.35">
      <c r="B21" s="3"/>
      <c r="D21" s="4"/>
      <c r="E21" s="3"/>
      <c r="F21" s="4"/>
    </row>
    <row r="22" spans="2:6" x14ac:dyDescent="0.35">
      <c r="B22" s="3"/>
      <c r="D22" s="4"/>
      <c r="E22" s="3"/>
      <c r="F22" s="4"/>
    </row>
    <row r="23" spans="2:6" x14ac:dyDescent="0.35">
      <c r="B23" s="3"/>
      <c r="D23" s="4"/>
      <c r="E23" s="3"/>
      <c r="F23" s="4"/>
    </row>
  </sheetData>
  <conditionalFormatting sqref="G5:G12">
    <cfRule type="cellIs" dxfId="2" priority="1" operator="between">
      <formula>0.35</formula>
      <formula>0.74</formula>
    </cfRule>
    <cfRule type="cellIs" dxfId="1" priority="2" operator="lessThan">
      <formula>0.35</formula>
    </cfRule>
    <cfRule type="cellIs" dxfId="0" priority="3" operator="greaterThanOrEqual">
      <formula>0.75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ColWidth="10.90625" defaultRowHeight="14.5" x14ac:dyDescent="0.35"/>
  <cols>
    <col min="1" max="1" width="23.453125" style="4" bestFit="1" customWidth="1"/>
    <col min="2" max="2" width="19.453125" customWidth="1"/>
    <col min="5" max="5" width="23.1796875" bestFit="1" customWidth="1"/>
    <col min="6" max="6" width="19.54296875" bestFit="1" customWidth="1"/>
  </cols>
  <sheetData>
    <row r="1" spans="1:5" x14ac:dyDescent="0.35">
      <c r="A1" s="8" t="s">
        <v>16</v>
      </c>
      <c r="B1" s="8" t="s">
        <v>17</v>
      </c>
    </row>
    <row r="2" spans="1:5" x14ac:dyDescent="0.35">
      <c r="A2" s="9">
        <v>42842</v>
      </c>
      <c r="B2" s="10" t="s">
        <v>22</v>
      </c>
    </row>
    <row r="3" spans="1:5" x14ac:dyDescent="0.35">
      <c r="A3" s="9">
        <v>42856</v>
      </c>
      <c r="B3" s="10" t="s">
        <v>18</v>
      </c>
      <c r="E3" s="7"/>
    </row>
    <row r="4" spans="1:5" ht="15" customHeight="1" x14ac:dyDescent="0.35">
      <c r="A4" s="9">
        <v>42880</v>
      </c>
      <c r="B4" s="10" t="s">
        <v>19</v>
      </c>
    </row>
    <row r="5" spans="1:5" ht="15" customHeight="1" x14ac:dyDescent="0.35">
      <c r="A5" s="9">
        <v>42891</v>
      </c>
      <c r="B5" s="10" t="s">
        <v>20</v>
      </c>
    </row>
    <row r="6" spans="1:5" ht="15" customHeight="1" x14ac:dyDescent="0.35">
      <c r="A6" s="9">
        <v>42901</v>
      </c>
      <c r="B6" s="10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workbookViewId="0">
      <selection activeCell="F28" sqref="F28"/>
    </sheetView>
  </sheetViews>
  <sheetFormatPr defaultColWidth="11.453125" defaultRowHeight="12.5" x14ac:dyDescent="0.25"/>
  <cols>
    <col min="1" max="5" width="11.453125" style="14"/>
    <col min="6" max="6" width="13.453125" style="14" bestFit="1" customWidth="1"/>
    <col min="7" max="16384" width="11.453125" style="14"/>
  </cols>
  <sheetData>
    <row r="1" spans="1:9" ht="13" x14ac:dyDescent="0.3">
      <c r="A1" s="13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  <c r="H1" s="13" t="s">
        <v>30</v>
      </c>
      <c r="I1" s="13" t="s">
        <v>31</v>
      </c>
    </row>
    <row r="2" spans="1:9" x14ac:dyDescent="0.25">
      <c r="A2" s="15">
        <v>41276</v>
      </c>
      <c r="B2" s="14" t="s">
        <v>32</v>
      </c>
      <c r="C2" s="16">
        <v>0.375</v>
      </c>
      <c r="D2" s="16">
        <v>0.65625</v>
      </c>
      <c r="E2" s="40">
        <f>D2-C2</f>
        <v>0.28125</v>
      </c>
      <c r="F2" s="41">
        <f>IF(E2&gt;10/24,E2 - 1 / 24, IF(E2 &gt; 8 / 24, E2 - 1 / 2 / 24, E2))</f>
        <v>0.28125</v>
      </c>
      <c r="G2" s="18"/>
      <c r="H2" s="42">
        <f>CEILING(MONTH(A2) / 12 * 4, 1)</f>
        <v>1</v>
      </c>
      <c r="I2" s="45">
        <f>IF(H2=$F$27, F2, 0)</f>
        <v>0</v>
      </c>
    </row>
    <row r="3" spans="1:9" x14ac:dyDescent="0.25">
      <c r="A3" s="15">
        <v>41277</v>
      </c>
      <c r="B3" s="14" t="s">
        <v>32</v>
      </c>
      <c r="C3" s="16">
        <v>0.35416666666666669</v>
      </c>
      <c r="D3" s="16">
        <v>0.71875</v>
      </c>
      <c r="E3" s="40">
        <f>D3-C3</f>
        <v>0.36458333333333331</v>
      </c>
      <c r="F3" s="41">
        <f>IF(E3&gt;10/24,E3 - 1 / 24, IF(E3 &gt; 8 / 24, E3 - 1 / 2 / 24, E3))</f>
        <v>0.34375</v>
      </c>
      <c r="H3" s="42">
        <f t="shared" ref="H3:H24" si="0">CEILING(MONTH(A3) / 12 * 4, 1)</f>
        <v>1</v>
      </c>
      <c r="I3" s="45">
        <f t="shared" ref="I3:I24" si="1">IF(H3=$F$27, F3, 0)</f>
        <v>0</v>
      </c>
    </row>
    <row r="4" spans="1:9" x14ac:dyDescent="0.25">
      <c r="A4" s="15">
        <v>41282</v>
      </c>
      <c r="B4" s="14" t="s">
        <v>33</v>
      </c>
      <c r="C4" s="16">
        <v>0.41666666666666669</v>
      </c>
      <c r="D4" s="16">
        <v>0.70833333333333337</v>
      </c>
      <c r="E4" s="40">
        <f>D4-C4</f>
        <v>0.29166666666666669</v>
      </c>
      <c r="F4" s="41">
        <f>IF(E4&gt;10/24,E4 - 1 / 24, IF(E4 &gt; 8 / 24, E4 - 1 / 2 / 24, E4))</f>
        <v>0.29166666666666669</v>
      </c>
      <c r="H4" s="42">
        <f t="shared" si="0"/>
        <v>1</v>
      </c>
      <c r="I4" s="45">
        <f t="shared" si="1"/>
        <v>0</v>
      </c>
    </row>
    <row r="5" spans="1:9" x14ac:dyDescent="0.25">
      <c r="A5" s="15">
        <v>41282</v>
      </c>
      <c r="B5" s="14" t="s">
        <v>32</v>
      </c>
      <c r="C5" s="16">
        <v>0.41666666666666669</v>
      </c>
      <c r="D5" s="16">
        <v>0.70833333333333337</v>
      </c>
      <c r="E5" s="40">
        <f>D5-C5</f>
        <v>0.29166666666666669</v>
      </c>
      <c r="F5" s="41">
        <f>IF(E5&gt;10/24,E5 - 1 / 24, IF(E5 &gt; 8 / 24, E5 - 1 / 2 / 24, E5))</f>
        <v>0.29166666666666669</v>
      </c>
      <c r="H5" s="42">
        <f t="shared" si="0"/>
        <v>1</v>
      </c>
      <c r="I5" s="45">
        <f t="shared" si="1"/>
        <v>0</v>
      </c>
    </row>
    <row r="6" spans="1:9" x14ac:dyDescent="0.25">
      <c r="A6" s="15">
        <v>41286</v>
      </c>
      <c r="B6" s="14" t="s">
        <v>34</v>
      </c>
      <c r="C6" s="16">
        <v>0.29166666666666669</v>
      </c>
      <c r="D6" s="16">
        <v>0.45833333333333331</v>
      </c>
      <c r="E6" s="40">
        <f>D6-C6</f>
        <v>0.16666666666666663</v>
      </c>
      <c r="F6" s="41">
        <f>IF(E6&gt;10/24,E6 - 1 / 24, IF(E6 &gt; 8 / 24, E6 - 1 / 2 / 24, E6))</f>
        <v>0.16666666666666663</v>
      </c>
      <c r="H6" s="42">
        <f t="shared" si="0"/>
        <v>1</v>
      </c>
      <c r="I6" s="45">
        <f t="shared" si="1"/>
        <v>0</v>
      </c>
    </row>
    <row r="7" spans="1:9" x14ac:dyDescent="0.25">
      <c r="A7" s="15">
        <v>41317</v>
      </c>
      <c r="B7" s="14" t="s">
        <v>33</v>
      </c>
      <c r="C7" s="16">
        <v>0.29166666666666669</v>
      </c>
      <c r="D7" s="16">
        <v>0.625</v>
      </c>
      <c r="E7" s="40">
        <f>D7-C7</f>
        <v>0.33333333333333331</v>
      </c>
      <c r="F7" s="41">
        <f>IF(E7&gt;10/24,E7 - 1 / 24, IF(E7 &gt; 8 / 24, E7 - 1 / 2 / 24, E7))</f>
        <v>0.33333333333333331</v>
      </c>
      <c r="H7" s="42">
        <f t="shared" si="0"/>
        <v>1</v>
      </c>
      <c r="I7" s="45">
        <f t="shared" si="1"/>
        <v>0</v>
      </c>
    </row>
    <row r="8" spans="1:9" x14ac:dyDescent="0.25">
      <c r="A8" s="15">
        <v>41317</v>
      </c>
      <c r="B8" s="14" t="s">
        <v>32</v>
      </c>
      <c r="C8" s="16">
        <v>0.29166666666666669</v>
      </c>
      <c r="D8" s="16">
        <v>0.6875</v>
      </c>
      <c r="E8" s="40">
        <f>D8-C8</f>
        <v>0.39583333333333331</v>
      </c>
      <c r="F8" s="41">
        <f>IF(E8&gt;10/24,E8 - 1 / 24, IF(E8 &gt; 8 / 24, E8 - 1 / 2 / 24, E8))</f>
        <v>0.375</v>
      </c>
      <c r="H8" s="42">
        <f t="shared" si="0"/>
        <v>1</v>
      </c>
      <c r="I8" s="45">
        <f t="shared" si="1"/>
        <v>0</v>
      </c>
    </row>
    <row r="9" spans="1:9" x14ac:dyDescent="0.25">
      <c r="A9" s="15">
        <v>41325</v>
      </c>
      <c r="B9" s="14" t="s">
        <v>33</v>
      </c>
      <c r="C9" s="16">
        <v>0.41666666666666669</v>
      </c>
      <c r="D9" s="16">
        <v>0.60416666666666663</v>
      </c>
      <c r="E9" s="40">
        <f>D9-C9</f>
        <v>0.18749999999999994</v>
      </c>
      <c r="F9" s="41">
        <f>IF(E9&gt;10/24,E9 - 1 / 24, IF(E9 &gt; 8 / 24, E9 - 1 / 2 / 24, E9))</f>
        <v>0.18749999999999994</v>
      </c>
      <c r="H9" s="42">
        <f t="shared" si="0"/>
        <v>1</v>
      </c>
      <c r="I9" s="45">
        <f t="shared" si="1"/>
        <v>0</v>
      </c>
    </row>
    <row r="10" spans="1:9" x14ac:dyDescent="0.25">
      <c r="A10" s="15">
        <v>41363</v>
      </c>
      <c r="B10" s="14" t="s">
        <v>34</v>
      </c>
      <c r="C10" s="16">
        <v>0.38541666666666669</v>
      </c>
      <c r="D10" s="16">
        <v>0.69791666666666663</v>
      </c>
      <c r="E10" s="40">
        <f>D10-C10</f>
        <v>0.31249999999999994</v>
      </c>
      <c r="F10" s="41">
        <f>IF(E10&gt;10/24,E10 - 1 / 24, IF(E10 &gt; 8 / 24, E10 - 1 / 2 / 24, E10))</f>
        <v>0.31249999999999994</v>
      </c>
      <c r="H10" s="42">
        <f t="shared" si="0"/>
        <v>1</v>
      </c>
      <c r="I10" s="45">
        <f t="shared" si="1"/>
        <v>0</v>
      </c>
    </row>
    <row r="11" spans="1:9" x14ac:dyDescent="0.25">
      <c r="A11" s="15">
        <v>41338</v>
      </c>
      <c r="B11" s="14" t="s">
        <v>32</v>
      </c>
      <c r="C11" s="16">
        <v>0.58333333333333337</v>
      </c>
      <c r="D11" s="16">
        <v>0.79166666666666663</v>
      </c>
      <c r="E11" s="40">
        <f>D11-C11</f>
        <v>0.20833333333333326</v>
      </c>
      <c r="F11" s="41">
        <f>IF(E11&gt;10/24,E11 - 1 / 24, IF(E11 &gt; 8 / 24, E11 - 1 / 2 / 24, E11))</f>
        <v>0.20833333333333326</v>
      </c>
      <c r="H11" s="42">
        <f t="shared" si="0"/>
        <v>1</v>
      </c>
      <c r="I11" s="45">
        <f t="shared" si="1"/>
        <v>0</v>
      </c>
    </row>
    <row r="12" spans="1:9" x14ac:dyDescent="0.25">
      <c r="A12" s="15">
        <v>41343</v>
      </c>
      <c r="B12" s="14" t="s">
        <v>34</v>
      </c>
      <c r="C12" s="16">
        <v>0.375</v>
      </c>
      <c r="D12" s="16">
        <v>0.70833333333333337</v>
      </c>
      <c r="E12" s="40">
        <f>D12-C12</f>
        <v>0.33333333333333337</v>
      </c>
      <c r="F12" s="41">
        <f>IF(E12&gt;10/24,E12 - 1 / 24, IF(E12 &gt; 8 / 24, E12 - 1 / 2 / 24, E12))</f>
        <v>0.33333333333333337</v>
      </c>
      <c r="H12" s="42">
        <f t="shared" si="0"/>
        <v>1</v>
      </c>
      <c r="I12" s="45">
        <f t="shared" si="1"/>
        <v>0</v>
      </c>
    </row>
    <row r="13" spans="1:9" x14ac:dyDescent="0.25">
      <c r="A13" s="15">
        <v>41343</v>
      </c>
      <c r="B13" s="14" t="s">
        <v>32</v>
      </c>
      <c r="C13" s="16">
        <v>0.375</v>
      </c>
      <c r="D13" s="16">
        <v>0.5</v>
      </c>
      <c r="E13" s="40">
        <f>D13-C13</f>
        <v>0.125</v>
      </c>
      <c r="F13" s="41">
        <f>IF(E13&gt;10/24,E13 - 1 / 24, IF(E13 &gt; 8 / 24, E13 - 1 / 2 / 24, E13))</f>
        <v>0.125</v>
      </c>
      <c r="H13" s="42">
        <f t="shared" si="0"/>
        <v>1</v>
      </c>
      <c r="I13" s="45">
        <f t="shared" si="1"/>
        <v>0</v>
      </c>
    </row>
    <row r="14" spans="1:9" x14ac:dyDescent="0.25">
      <c r="A14" s="15">
        <v>41374</v>
      </c>
      <c r="B14" s="14" t="s">
        <v>33</v>
      </c>
      <c r="C14" s="16">
        <v>0.375</v>
      </c>
      <c r="D14" s="16">
        <v>0.625</v>
      </c>
      <c r="E14" s="40">
        <f>D14-C14</f>
        <v>0.25</v>
      </c>
      <c r="F14" s="41">
        <f>IF(E14&gt;10/24,E14 - 1 / 24, IF(E14 &gt; 8 / 24, E14 - 1 / 2 / 24, E14))</f>
        <v>0.25</v>
      </c>
      <c r="H14" s="42">
        <f t="shared" si="0"/>
        <v>2</v>
      </c>
      <c r="I14" s="45">
        <f t="shared" si="1"/>
        <v>0.25</v>
      </c>
    </row>
    <row r="15" spans="1:9" x14ac:dyDescent="0.25">
      <c r="A15" s="15">
        <v>41385</v>
      </c>
      <c r="B15" s="14" t="s">
        <v>32</v>
      </c>
      <c r="C15" s="16">
        <v>0.33333333333333331</v>
      </c>
      <c r="D15" s="16">
        <v>0.64583333333333337</v>
      </c>
      <c r="E15" s="40">
        <f>D15-C15</f>
        <v>0.31250000000000006</v>
      </c>
      <c r="F15" s="41">
        <f>IF(E15&gt;10/24,E15 - 1 / 24, IF(E15 &gt; 8 / 24, E15 - 1 / 2 / 24, E15))</f>
        <v>0.31250000000000006</v>
      </c>
      <c r="H15" s="42">
        <f t="shared" si="0"/>
        <v>2</v>
      </c>
      <c r="I15" s="45">
        <f t="shared" si="1"/>
        <v>0.31250000000000006</v>
      </c>
    </row>
    <row r="16" spans="1:9" ht="13" thickBot="1" x14ac:dyDescent="0.3">
      <c r="A16" s="15">
        <v>41419</v>
      </c>
      <c r="B16" s="14" t="s">
        <v>33</v>
      </c>
      <c r="C16" s="16">
        <v>0.41666666666666669</v>
      </c>
      <c r="D16" s="16">
        <v>0.75</v>
      </c>
      <c r="E16" s="40">
        <f>D16-C16</f>
        <v>0.33333333333333331</v>
      </c>
      <c r="F16" s="41">
        <f>IF(E16&gt;10/24,E16 - 1 / 24, IF(E16 &gt; 8 / 24, E16 - 1 / 2 / 24, E16))</f>
        <v>0.33333333333333331</v>
      </c>
      <c r="H16" s="42">
        <f t="shared" si="0"/>
        <v>2</v>
      </c>
      <c r="I16" s="45">
        <f t="shared" si="1"/>
        <v>0.33333333333333331</v>
      </c>
    </row>
    <row r="17" spans="1:9" ht="13" thickBot="1" x14ac:dyDescent="0.3">
      <c r="A17" s="15">
        <v>41396</v>
      </c>
      <c r="B17" s="14" t="s">
        <v>34</v>
      </c>
      <c r="C17" s="16">
        <v>0.35416666666666669</v>
      </c>
      <c r="D17" s="16">
        <v>0.58333333333333337</v>
      </c>
      <c r="E17" s="40">
        <f>D17-C17</f>
        <v>0.22916666666666669</v>
      </c>
      <c r="F17" s="41">
        <f>IF(E17&gt;10/24,E17 - 1 / 24, IF(E17 &gt; 8 / 24, E17 - 1 / 2 / 24, E17))</f>
        <v>0.22916666666666669</v>
      </c>
      <c r="G17" s="19"/>
      <c r="H17" s="42">
        <f t="shared" si="0"/>
        <v>2</v>
      </c>
      <c r="I17" s="45">
        <f t="shared" si="1"/>
        <v>0.22916666666666669</v>
      </c>
    </row>
    <row r="18" spans="1:9" x14ac:dyDescent="0.25">
      <c r="A18" s="15">
        <v>41428</v>
      </c>
      <c r="B18" s="14" t="s">
        <v>32</v>
      </c>
      <c r="C18" s="16">
        <v>0.29166666666666669</v>
      </c>
      <c r="D18" s="16">
        <v>0.55208333333333337</v>
      </c>
      <c r="E18" s="40">
        <f>D18-C18</f>
        <v>0.26041666666666669</v>
      </c>
      <c r="F18" s="41">
        <f>IF(E18&gt;10/24,E18 - 1 / 24, IF(E18 &gt; 8 / 24, E18 - 1 / 2 / 24, E18))</f>
        <v>0.26041666666666669</v>
      </c>
      <c r="H18" s="42">
        <f t="shared" si="0"/>
        <v>2</v>
      </c>
      <c r="I18" s="45">
        <f t="shared" si="1"/>
        <v>0.26041666666666669</v>
      </c>
    </row>
    <row r="19" spans="1:9" x14ac:dyDescent="0.25">
      <c r="A19" s="15">
        <v>41466</v>
      </c>
      <c r="B19" s="14" t="s">
        <v>33</v>
      </c>
      <c r="C19" s="16">
        <v>0.375</v>
      </c>
      <c r="D19" s="16">
        <v>0.66666666666666663</v>
      </c>
      <c r="E19" s="40">
        <f>D19-C19</f>
        <v>0.29166666666666663</v>
      </c>
      <c r="F19" s="41">
        <f>IF(E19&gt;10/24,E19 - 1 / 24, IF(E19 &gt; 8 / 24, E19 - 1 / 2 / 24, E19))</f>
        <v>0.29166666666666663</v>
      </c>
      <c r="H19" s="42">
        <f t="shared" si="0"/>
        <v>3</v>
      </c>
      <c r="I19" s="45">
        <f t="shared" si="1"/>
        <v>0</v>
      </c>
    </row>
    <row r="20" spans="1:9" x14ac:dyDescent="0.25">
      <c r="A20" s="15">
        <v>41475</v>
      </c>
      <c r="B20" s="14" t="s">
        <v>34</v>
      </c>
      <c r="C20" s="16">
        <v>0.33333333333333331</v>
      </c>
      <c r="D20" s="16">
        <v>0.70833333333333337</v>
      </c>
      <c r="E20" s="40">
        <f>D20-C20</f>
        <v>0.37500000000000006</v>
      </c>
      <c r="F20" s="41">
        <f>IF(E20&gt;10/24,E20 - 1 / 24, IF(E20 &gt; 8 / 24, E20 - 1 / 2 / 24, E20))</f>
        <v>0.35416666666666674</v>
      </c>
      <c r="H20" s="42">
        <f t="shared" si="0"/>
        <v>3</v>
      </c>
      <c r="I20" s="45">
        <f t="shared" si="1"/>
        <v>0</v>
      </c>
    </row>
    <row r="21" spans="1:9" x14ac:dyDescent="0.25">
      <c r="A21" s="15">
        <v>41551</v>
      </c>
      <c r="B21" s="14" t="s">
        <v>34</v>
      </c>
      <c r="C21" s="16">
        <v>0.375</v>
      </c>
      <c r="D21" s="16">
        <v>0.79166666666666663</v>
      </c>
      <c r="E21" s="40">
        <f>D21-C21</f>
        <v>0.41666666666666663</v>
      </c>
      <c r="F21" s="41">
        <f>IF(E21&gt;10/24,E21 - 1 / 24, IF(E21 &gt; 8 / 24, E21 - 1 / 2 / 24, E21))</f>
        <v>0.39583333333333331</v>
      </c>
      <c r="H21" s="42">
        <f t="shared" si="0"/>
        <v>4</v>
      </c>
      <c r="I21" s="45">
        <f t="shared" si="1"/>
        <v>0</v>
      </c>
    </row>
    <row r="22" spans="1:9" x14ac:dyDescent="0.25">
      <c r="A22" s="15">
        <v>41552</v>
      </c>
      <c r="B22" s="14" t="s">
        <v>34</v>
      </c>
      <c r="C22" s="16">
        <v>0.41666666666666669</v>
      </c>
      <c r="D22" s="16">
        <v>0.66666666666666663</v>
      </c>
      <c r="E22" s="40">
        <f>D22-C22</f>
        <v>0.24999999999999994</v>
      </c>
      <c r="F22" s="41">
        <f>IF(E22&gt;10/24,E22 - 1 / 24, IF(E22 &gt; 8 / 24, E22 - 1 / 2 / 24, E22))</f>
        <v>0.24999999999999994</v>
      </c>
      <c r="H22" s="42">
        <f t="shared" si="0"/>
        <v>4</v>
      </c>
      <c r="I22" s="45">
        <f t="shared" si="1"/>
        <v>0</v>
      </c>
    </row>
    <row r="23" spans="1:9" x14ac:dyDescent="0.25">
      <c r="A23" s="15">
        <v>41583</v>
      </c>
      <c r="B23" s="14" t="s">
        <v>33</v>
      </c>
      <c r="C23" s="16">
        <v>0.41666666666666669</v>
      </c>
      <c r="D23" s="16">
        <v>0.66666666666666663</v>
      </c>
      <c r="E23" s="40">
        <f>D23-C23</f>
        <v>0.24999999999999994</v>
      </c>
      <c r="F23" s="41">
        <f>IF(E23&gt;10/24,E23 - 1 / 24, IF(E23 &gt; 8 / 24, E23 - 1 / 2 / 24, E23))</f>
        <v>0.24999999999999994</v>
      </c>
      <c r="H23" s="42">
        <f t="shared" si="0"/>
        <v>4</v>
      </c>
      <c r="I23" s="45">
        <f t="shared" si="1"/>
        <v>0</v>
      </c>
    </row>
    <row r="24" spans="1:9" x14ac:dyDescent="0.25">
      <c r="A24" s="15">
        <v>41588</v>
      </c>
      <c r="B24" s="14" t="s">
        <v>32</v>
      </c>
      <c r="C24" s="16">
        <v>0.375</v>
      </c>
      <c r="D24" s="16">
        <v>0.875</v>
      </c>
      <c r="E24" s="40">
        <f>D24-C24</f>
        <v>0.5</v>
      </c>
      <c r="F24" s="41">
        <f>IF(E24&gt;10/24,E24 - 1 / 24, IF(E24 &gt; 8 / 24, E24 - 1 / 2 / 24, E24))</f>
        <v>0.45833333333333331</v>
      </c>
      <c r="H24" s="42">
        <f t="shared" si="0"/>
        <v>4</v>
      </c>
      <c r="I24" s="45">
        <f t="shared" si="1"/>
        <v>0</v>
      </c>
    </row>
    <row r="26" spans="1:9" x14ac:dyDescent="0.25">
      <c r="F26" s="17"/>
    </row>
    <row r="27" spans="1:9" ht="13" x14ac:dyDescent="0.3">
      <c r="A27" s="13"/>
      <c r="C27" s="13"/>
      <c r="D27" s="43" t="s">
        <v>51</v>
      </c>
      <c r="F27" s="44">
        <v>2</v>
      </c>
    </row>
    <row r="28" spans="1:9" ht="13" x14ac:dyDescent="0.3">
      <c r="C28" s="13" t="s">
        <v>35</v>
      </c>
      <c r="F28" s="46">
        <f>SUM(I2:I24)*24</f>
        <v>33.25</v>
      </c>
    </row>
  </sheetData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13" sqref="J13"/>
    </sheetView>
  </sheetViews>
  <sheetFormatPr defaultColWidth="11.453125" defaultRowHeight="12.5" x14ac:dyDescent="0.25"/>
  <cols>
    <col min="1" max="4" width="11.453125" style="14"/>
    <col min="5" max="5" width="10" style="14" customWidth="1"/>
    <col min="6" max="6" width="9.26953125" style="14" customWidth="1"/>
    <col min="7" max="7" width="8.1796875" style="14" customWidth="1"/>
    <col min="8" max="8" width="11.1796875" style="14" customWidth="1"/>
    <col min="9" max="10" width="11.453125" style="14"/>
    <col min="11" max="11" width="16.26953125" style="14" bestFit="1" customWidth="1"/>
    <col min="12" max="16384" width="11.453125" style="14"/>
  </cols>
  <sheetData>
    <row r="1" spans="1:11" ht="13" x14ac:dyDescent="0.3">
      <c r="A1" s="20" t="s">
        <v>36</v>
      </c>
      <c r="B1" s="21"/>
      <c r="C1" s="22">
        <v>26.4</v>
      </c>
    </row>
    <row r="2" spans="1:11" ht="13" x14ac:dyDescent="0.3">
      <c r="A2" s="20" t="s">
        <v>37</v>
      </c>
      <c r="B2" s="21"/>
      <c r="C2" s="22">
        <v>15</v>
      </c>
    </row>
    <row r="3" spans="1:11" ht="13" x14ac:dyDescent="0.3">
      <c r="A3" s="20" t="s">
        <v>38</v>
      </c>
      <c r="B3" s="21"/>
      <c r="C3" s="23">
        <v>0.35599999999999998</v>
      </c>
    </row>
    <row r="9" spans="1:11" ht="28.5" customHeight="1" x14ac:dyDescent="0.3">
      <c r="A9" s="39" t="s">
        <v>39</v>
      </c>
      <c r="B9" s="39"/>
      <c r="C9" s="39" t="s">
        <v>40</v>
      </c>
      <c r="D9" s="39"/>
      <c r="E9" s="24" t="s">
        <v>41</v>
      </c>
      <c r="F9" s="25" t="s">
        <v>42</v>
      </c>
      <c r="G9" s="25" t="s">
        <v>43</v>
      </c>
      <c r="H9" s="25" t="s">
        <v>44</v>
      </c>
      <c r="I9" s="20" t="s">
        <v>45</v>
      </c>
      <c r="J9" s="20" t="s">
        <v>46</v>
      </c>
      <c r="K9" s="20" t="s">
        <v>47</v>
      </c>
    </row>
    <row r="10" spans="1:11" ht="13" x14ac:dyDescent="0.3">
      <c r="A10" s="20" t="s">
        <v>48</v>
      </c>
      <c r="B10" s="20" t="s">
        <v>49</v>
      </c>
      <c r="C10" s="20" t="s">
        <v>48</v>
      </c>
      <c r="D10" s="26" t="s">
        <v>50</v>
      </c>
      <c r="E10" s="27"/>
      <c r="F10" s="28"/>
      <c r="G10" s="28"/>
      <c r="H10" s="28"/>
      <c r="I10" s="28"/>
      <c r="J10" s="28"/>
      <c r="K10" s="29"/>
    </row>
    <row r="11" spans="1:11" x14ac:dyDescent="0.25">
      <c r="E11" s="30"/>
      <c r="F11" s="31"/>
      <c r="G11" s="31"/>
      <c r="H11" s="31"/>
      <c r="I11" s="31"/>
      <c r="J11" s="31"/>
      <c r="K11" s="32"/>
    </row>
    <row r="12" spans="1:11" x14ac:dyDescent="0.25">
      <c r="A12" s="33">
        <v>41699</v>
      </c>
      <c r="B12" s="34">
        <v>0.33333333333333298</v>
      </c>
      <c r="C12" s="33">
        <v>41699</v>
      </c>
      <c r="D12" s="34">
        <v>0.70833333333333304</v>
      </c>
      <c r="E12" s="35">
        <v>745</v>
      </c>
      <c r="F12" s="47">
        <f xml:space="preserve"> (C12 + D12) - (A12+B12)</f>
        <v>0.375</v>
      </c>
      <c r="G12" s="36">
        <f>F12 * 24</f>
        <v>9</v>
      </c>
      <c r="H12" s="36"/>
      <c r="I12" s="48">
        <f>$C$3*E12</f>
        <v>265.21999999999997</v>
      </c>
      <c r="J12" s="36"/>
      <c r="K12" s="49">
        <f>IF(F12&gt;=1,$C$2,0)</f>
        <v>0</v>
      </c>
    </row>
    <row r="13" spans="1:11" x14ac:dyDescent="0.25">
      <c r="A13" s="33">
        <v>41700</v>
      </c>
      <c r="B13" s="34">
        <v>0.25</v>
      </c>
      <c r="C13" s="33">
        <v>41701</v>
      </c>
      <c r="D13" s="34">
        <v>0.625</v>
      </c>
      <c r="E13" s="35">
        <v>1623</v>
      </c>
      <c r="F13" s="47">
        <f xml:space="preserve"> (C13 + D13) - (A13+B13)</f>
        <v>1.375</v>
      </c>
      <c r="G13" s="36">
        <f>F13 * 24</f>
        <v>33</v>
      </c>
      <c r="H13" s="36"/>
      <c r="I13" s="48">
        <f>$C$3*E13</f>
        <v>577.78800000000001</v>
      </c>
      <c r="J13" s="36"/>
      <c r="K13" s="49">
        <f t="shared" ref="K13:K18" si="0">IF(F13&gt;=1,$C$2,0)</f>
        <v>15</v>
      </c>
    </row>
    <row r="14" spans="1:11" x14ac:dyDescent="0.25">
      <c r="A14" s="33">
        <v>41703</v>
      </c>
      <c r="B14" s="34">
        <v>0.375</v>
      </c>
      <c r="C14" s="33">
        <v>41703</v>
      </c>
      <c r="D14" s="34">
        <v>0.54166666666666696</v>
      </c>
      <c r="E14" s="35">
        <v>67</v>
      </c>
      <c r="F14" s="47">
        <f xml:space="preserve"> (C14 + D14) - (A14+B14)</f>
        <v>0.16666666666424135</v>
      </c>
      <c r="G14" s="36">
        <f>F14 * 24</f>
        <v>3.9999999999417923</v>
      </c>
      <c r="H14" s="36"/>
      <c r="I14" s="48">
        <f>$C$3*E14</f>
        <v>23.852</v>
      </c>
      <c r="J14" s="36"/>
      <c r="K14" s="49">
        <f t="shared" si="0"/>
        <v>0</v>
      </c>
    </row>
    <row r="15" spans="1:11" x14ac:dyDescent="0.25">
      <c r="A15" s="33">
        <v>41706</v>
      </c>
      <c r="B15" s="34">
        <v>0.33333333333333298</v>
      </c>
      <c r="C15" s="33">
        <v>41707</v>
      </c>
      <c r="D15" s="34">
        <v>0.70833333333333304</v>
      </c>
      <c r="E15" s="35">
        <v>2012</v>
      </c>
      <c r="F15" s="47">
        <f xml:space="preserve"> (C15 + D15) - (A15+B15)</f>
        <v>1.375</v>
      </c>
      <c r="G15" s="36">
        <f>F15 * 24</f>
        <v>33</v>
      </c>
      <c r="H15" s="36"/>
      <c r="I15" s="48">
        <f>$C$3*E15</f>
        <v>716.27199999999993</v>
      </c>
      <c r="J15" s="36"/>
      <c r="K15" s="49">
        <f t="shared" si="0"/>
        <v>15</v>
      </c>
    </row>
    <row r="16" spans="1:11" x14ac:dyDescent="0.25">
      <c r="A16" s="33">
        <v>41710</v>
      </c>
      <c r="B16" s="34">
        <v>0.41666666666666702</v>
      </c>
      <c r="C16" s="33">
        <v>41710</v>
      </c>
      <c r="D16" s="34">
        <v>0.95833333333333304</v>
      </c>
      <c r="E16" s="35">
        <v>134</v>
      </c>
      <c r="F16" s="47">
        <f xml:space="preserve"> (C16 + D16) - (A16+B16)</f>
        <v>0.54166666667151731</v>
      </c>
      <c r="G16" s="36">
        <f>F16 * 24</f>
        <v>13.000000000116415</v>
      </c>
      <c r="H16" s="36"/>
      <c r="I16" s="48">
        <f>$C$3*E16</f>
        <v>47.704000000000001</v>
      </c>
      <c r="J16" s="36"/>
      <c r="K16" s="49">
        <f t="shared" si="0"/>
        <v>0</v>
      </c>
    </row>
    <row r="17" spans="1:11" x14ac:dyDescent="0.25">
      <c r="A17" s="33">
        <v>41713</v>
      </c>
      <c r="B17" s="34">
        <v>0.375</v>
      </c>
      <c r="C17" s="33">
        <v>41713</v>
      </c>
      <c r="D17" s="34">
        <v>0.45833333333333298</v>
      </c>
      <c r="E17" s="35">
        <v>13</v>
      </c>
      <c r="F17" s="47">
        <f xml:space="preserve"> (C17 + D17) - (A17+B17)</f>
        <v>8.3333333335758653E-2</v>
      </c>
      <c r="G17" s="36">
        <f>F17 * 24</f>
        <v>2.0000000000582077</v>
      </c>
      <c r="H17" s="36"/>
      <c r="I17" s="48">
        <f>$C$3*E17</f>
        <v>4.6280000000000001</v>
      </c>
      <c r="J17" s="36"/>
      <c r="K17" s="49">
        <f t="shared" si="0"/>
        <v>0</v>
      </c>
    </row>
    <row r="18" spans="1:11" x14ac:dyDescent="0.25">
      <c r="A18" s="33">
        <v>41717</v>
      </c>
      <c r="B18" s="34">
        <v>0.20833333333333301</v>
      </c>
      <c r="C18" s="33">
        <v>41717</v>
      </c>
      <c r="D18" s="34">
        <v>0.54166666666666696</v>
      </c>
      <c r="E18" s="35">
        <v>462</v>
      </c>
      <c r="F18" s="47">
        <f xml:space="preserve"> (C18 + D18) - (A18+B18)</f>
        <v>0.33333333332848269</v>
      </c>
      <c r="G18" s="36">
        <f>F18 * 24</f>
        <v>7.9999999998835847</v>
      </c>
      <c r="H18" s="36"/>
      <c r="I18" s="48">
        <f>$C$3*E18</f>
        <v>164.47199999999998</v>
      </c>
      <c r="J18" s="36"/>
      <c r="K18" s="49">
        <f t="shared" si="0"/>
        <v>0</v>
      </c>
    </row>
    <row r="20" spans="1:11" x14ac:dyDescent="0.25">
      <c r="H20" s="37"/>
    </row>
  </sheetData>
  <mergeCells count="2">
    <mergeCell ref="A9:B9"/>
    <mergeCell ref="C9:D9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Beispielprojekt_1</vt:lpstr>
      <vt:lpstr>Feiertage</vt:lpstr>
      <vt:lpstr>Projektstunden</vt:lpstr>
      <vt:lpstr>Fahrtenbuch</vt:lpstr>
      <vt:lpstr>Tabelle3</vt:lpstr>
    </vt:vector>
  </TitlesOfParts>
  <Company>Seewald &amp; Nigitsch OG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Moritz Göckel</cp:lastModifiedBy>
  <dcterms:created xsi:type="dcterms:W3CDTF">2012-04-16T08:54:55Z</dcterms:created>
  <dcterms:modified xsi:type="dcterms:W3CDTF">2017-03-17T19:38:50Z</dcterms:modified>
</cp:coreProperties>
</file>