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ld\Documents\Moritz\Shiny\BSFL substrates\data\"/>
    </mc:Choice>
  </mc:AlternateContent>
  <bookViews>
    <workbookView xWindow="0" yWindow="0" windowWidth="19200" windowHeight="6900"/>
  </bookViews>
  <sheets>
    <sheet name="Sheet1" sheetId="1" r:id="rId1"/>
  </sheets>
  <definedNames>
    <definedName name="_xlnm._FilterDatabase" localSheetId="0" hidden="1">Sheet1!$A$1:$U$62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K58" i="1" l="1"/>
  <c r="L58" i="1" s="1"/>
  <c r="K57" i="1"/>
  <c r="L57" i="1" s="1"/>
  <c r="K56" i="1"/>
  <c r="L56" i="1" s="1"/>
  <c r="Q55" i="1" l="1"/>
  <c r="L55" i="1"/>
  <c r="L54" i="1"/>
  <c r="L53" i="1"/>
  <c r="L52" i="1"/>
  <c r="L51" i="1"/>
  <c r="L40" i="1" l="1"/>
  <c r="L39" i="1"/>
  <c r="L38" i="1"/>
  <c r="L37" i="1"/>
  <c r="K35" i="1"/>
  <c r="L35" i="1" s="1"/>
  <c r="K36" i="1"/>
  <c r="L36" i="1" s="1"/>
  <c r="K34" i="1"/>
  <c r="L34" i="1" s="1"/>
  <c r="K33" i="1"/>
  <c r="L33" i="1" s="1"/>
  <c r="L29" i="1"/>
  <c r="L28" i="1"/>
  <c r="L21" i="1"/>
  <c r="L22" i="1"/>
  <c r="L23" i="1"/>
  <c r="L24" i="1"/>
  <c r="L25" i="1"/>
  <c r="L26" i="1"/>
  <c r="L27" i="1"/>
  <c r="L20" i="1"/>
  <c r="Q11" i="1" l="1"/>
  <c r="Q10" i="1"/>
  <c r="N9" i="1"/>
  <c r="N11" i="1"/>
  <c r="L11" i="1"/>
  <c r="L10" i="1"/>
  <c r="L9" i="1"/>
  <c r="Q9" i="1"/>
  <c r="L8" i="1"/>
  <c r="L6" i="1"/>
  <c r="L5" i="1"/>
  <c r="Q5" i="1"/>
  <c r="Q8" i="1"/>
</calcChain>
</file>

<file path=xl/sharedStrings.xml><?xml version="1.0" encoding="utf-8"?>
<sst xmlns="http://schemas.openxmlformats.org/spreadsheetml/2006/main" count="253" uniqueCount="87">
  <si>
    <t>Diener et al. (2009)</t>
  </si>
  <si>
    <t>Poultry feed</t>
  </si>
  <si>
    <t>until PP</t>
  </si>
  <si>
    <t>Rehman et al. (2017)</t>
  </si>
  <si>
    <t>Cow manure</t>
  </si>
  <si>
    <t>Banks et al. (2014)</t>
  </si>
  <si>
    <t>Somroo et al. (2019)</t>
  </si>
  <si>
    <t>Soy bean curd residue</t>
  </si>
  <si>
    <t>Human faeces</t>
  </si>
  <si>
    <t>Miranda et al. (2019)</t>
  </si>
  <si>
    <t>Swine manure</t>
  </si>
  <si>
    <t>Dairy manure</t>
  </si>
  <si>
    <t>Poultry manure</t>
  </si>
  <si>
    <t>Gold et al. (2020)</t>
  </si>
  <si>
    <t>Mill by-products</t>
  </si>
  <si>
    <t>Canteen waste</t>
  </si>
  <si>
    <t>Poultry slaughterhouse waste</t>
  </si>
  <si>
    <t>Vegetable canteen waste</t>
  </si>
  <si>
    <t>Vegetable waste</t>
  </si>
  <si>
    <t>Food waste</t>
  </si>
  <si>
    <t>Slaughterhouse waste</t>
  </si>
  <si>
    <t>Lalander et al. (2019)</t>
  </si>
  <si>
    <t>Fruits and vegetables</t>
  </si>
  <si>
    <t>Wastewater sludge</t>
  </si>
  <si>
    <t>Nyakeri et al. (2019)</t>
  </si>
  <si>
    <t>Faecal sludge (fresh life)</t>
  </si>
  <si>
    <t>Diener et al. (2011)</t>
  </si>
  <si>
    <t>Market waste</t>
  </si>
  <si>
    <t>Municipal organic solid watse</t>
  </si>
  <si>
    <t>Faecal sludge (septic tanks)</t>
  </si>
  <si>
    <t>Nguyen et al. (2013)</t>
  </si>
  <si>
    <t>Pig manure</t>
  </si>
  <si>
    <t>Kitchen waste</t>
  </si>
  <si>
    <t>Spranghers et al. (2017)</t>
  </si>
  <si>
    <t>Anaerobic digestate</t>
  </si>
  <si>
    <t>Restaurant waste</t>
  </si>
  <si>
    <t>Semidigested grass</t>
  </si>
  <si>
    <t>Brewers waste</t>
  </si>
  <si>
    <t>Liu et al. (2018)</t>
  </si>
  <si>
    <t>Eawag, unpublished</t>
  </si>
  <si>
    <t>Household waste</t>
  </si>
  <si>
    <t>Pre-consumer food waste</t>
  </si>
  <si>
    <t>Jucker et al. (2017)</t>
  </si>
  <si>
    <t>Fruits</t>
  </si>
  <si>
    <t>Vegetables</t>
  </si>
  <si>
    <t>Tschirner et al. (2015)</t>
  </si>
  <si>
    <t>Bava et al. (2019)</t>
  </si>
  <si>
    <t>Meneguz et al. (2018)</t>
  </si>
  <si>
    <t>Wine pomace</t>
  </si>
  <si>
    <t>Maize distillers</t>
  </si>
  <si>
    <t>Brewer’s grains</t>
  </si>
  <si>
    <t>Food waste - Processing</t>
  </si>
  <si>
    <t>Cereal-based by-products</t>
  </si>
  <si>
    <t>Food waste - Restaurant/Canteen</t>
  </si>
  <si>
    <t>Others</t>
  </si>
  <si>
    <t>Fruit/vegetable wastes</t>
  </si>
  <si>
    <t>Faecal sludge</t>
  </si>
  <si>
    <t>Food waste - Market</t>
  </si>
  <si>
    <t>Food waste - Household</t>
  </si>
  <si>
    <t>Tomato waste</t>
  </si>
  <si>
    <t>Food waste - FFP</t>
  </si>
  <si>
    <t>Fruit waste</t>
  </si>
  <si>
    <t>Source</t>
  </si>
  <si>
    <t>Diet_group</t>
  </si>
  <si>
    <t>Animal manures</t>
  </si>
  <si>
    <t>fixed duration</t>
  </si>
  <si>
    <t>waste_reduction_perc_wet</t>
  </si>
  <si>
    <t>waste_reduction_perc_DM</t>
  </si>
  <si>
    <t>larval_wet_mg_wet</t>
  </si>
  <si>
    <t>larval_mg_DM</t>
  </si>
  <si>
    <t>Bioconversion_rate_perc_DM</t>
  </si>
  <si>
    <t>Bioconversion_rate_perc_wet</t>
  </si>
  <si>
    <t>feeding rate_wet_mg/L*d</t>
  </si>
  <si>
    <t>feeding rate_mgDM/L*d</t>
  </si>
  <si>
    <t>Component 2</t>
  </si>
  <si>
    <t>Component 3</t>
  </si>
  <si>
    <t>Component 4</t>
  </si>
  <si>
    <t>Component_1</t>
  </si>
  <si>
    <t>Component_1_perc</t>
  </si>
  <si>
    <t>Component_2_perc</t>
  </si>
  <si>
    <t>Component_3_perc</t>
  </si>
  <si>
    <t>Component_4_perc</t>
  </si>
  <si>
    <t>treatment_time_spec</t>
  </si>
  <si>
    <t>treatment_time_days</t>
  </si>
  <si>
    <t>Forward project</t>
  </si>
  <si>
    <t>Mixture</t>
  </si>
  <si>
    <t>larval_density_L/cm2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</si>
</sst>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K1" zoomScale="70" zoomScaleNormal="70" workbookViewId="0">
      <selection activeCell="S4" sqref="S4"/>
    </sheetView>
  </sheetViews>
  <sheetFormatPr defaultRowHeight="14.4" x14ac:dyDescent="0.3"/>
  <cols>
    <col min="1" max="1" width="22.21875" bestFit="1" customWidth="1"/>
    <col min="2" max="2" width="28.33203125" bestFit="1" customWidth="1"/>
    <col min="3" max="3" width="21.109375" bestFit="1" customWidth="1"/>
    <col min="4" max="4" width="15.6640625" bestFit="1" customWidth="1"/>
    <col min="5" max="5" width="21.109375" bestFit="1" customWidth="1"/>
    <col min="6" max="6" width="15.6640625" bestFit="1" customWidth="1"/>
    <col min="7" max="7" width="21.109375" bestFit="1" customWidth="1"/>
    <col min="8" max="8" width="15.6640625" bestFit="1" customWidth="1"/>
    <col min="9" max="9" width="21.109375" bestFit="1" customWidth="1"/>
    <col min="10" max="10" width="28.88671875" bestFit="1" customWidth="1"/>
    <col min="11" max="11" width="21.109375" bestFit="1" customWidth="1"/>
    <col min="12" max="12" width="16.88671875" customWidth="1"/>
    <col min="13" max="14" width="27.88671875" bestFit="1" customWidth="1"/>
    <col min="15" max="16" width="30.44140625" bestFit="1" customWidth="1"/>
    <col min="17" max="17" width="26" bestFit="1" customWidth="1"/>
    <col min="18" max="18" width="25" bestFit="1" customWidth="1"/>
    <col min="19" max="19" width="25" customWidth="1"/>
    <col min="20" max="20" width="22.6640625" bestFit="1" customWidth="1"/>
    <col min="21" max="21" width="19.33203125" bestFit="1" customWidth="1"/>
  </cols>
  <sheetData>
    <row r="1" spans="1:21" x14ac:dyDescent="0.3">
      <c r="A1" t="s">
        <v>62</v>
      </c>
      <c r="B1" t="s">
        <v>77</v>
      </c>
      <c r="C1" t="s">
        <v>78</v>
      </c>
      <c r="D1" t="s">
        <v>74</v>
      </c>
      <c r="E1" t="s">
        <v>79</v>
      </c>
      <c r="F1" t="s">
        <v>75</v>
      </c>
      <c r="G1" t="s">
        <v>80</v>
      </c>
      <c r="H1" t="s">
        <v>76</v>
      </c>
      <c r="I1" t="s">
        <v>81</v>
      </c>
      <c r="J1" t="s">
        <v>63</v>
      </c>
      <c r="K1" t="s">
        <v>68</v>
      </c>
      <c r="L1" t="s">
        <v>69</v>
      </c>
      <c r="M1" t="s">
        <v>66</v>
      </c>
      <c r="N1" t="s">
        <v>67</v>
      </c>
      <c r="O1" t="s">
        <v>71</v>
      </c>
      <c r="P1" t="s">
        <v>70</v>
      </c>
      <c r="Q1" t="s">
        <v>72</v>
      </c>
      <c r="R1" t="s">
        <v>73</v>
      </c>
      <c r="S1" t="s">
        <v>86</v>
      </c>
      <c r="T1" t="s">
        <v>82</v>
      </c>
      <c r="U1" t="s">
        <v>83</v>
      </c>
    </row>
    <row r="2" spans="1:21" x14ac:dyDescent="0.3">
      <c r="A2" t="s">
        <v>84</v>
      </c>
    </row>
    <row r="3" spans="1:21" x14ac:dyDescent="0.3">
      <c r="A3" t="s">
        <v>13</v>
      </c>
      <c r="B3" t="s">
        <v>14</v>
      </c>
      <c r="C3">
        <v>40</v>
      </c>
      <c r="D3" t="s">
        <v>4</v>
      </c>
      <c r="E3">
        <v>20</v>
      </c>
      <c r="F3" t="s">
        <v>15</v>
      </c>
      <c r="G3">
        <v>20</v>
      </c>
      <c r="H3" t="s">
        <v>40</v>
      </c>
      <c r="I3">
        <v>20</v>
      </c>
      <c r="J3" t="s">
        <v>85</v>
      </c>
      <c r="K3">
        <v>200</v>
      </c>
      <c r="M3">
        <v>45</v>
      </c>
      <c r="O3">
        <v>12</v>
      </c>
      <c r="R3">
        <v>25</v>
      </c>
      <c r="S3">
        <v>2.9</v>
      </c>
      <c r="T3" t="s">
        <v>65</v>
      </c>
      <c r="U3">
        <v>12</v>
      </c>
    </row>
    <row r="4" spans="1:21" x14ac:dyDescent="0.3">
      <c r="A4" t="s">
        <v>0</v>
      </c>
      <c r="B4" t="s">
        <v>1</v>
      </c>
      <c r="C4">
        <v>100</v>
      </c>
      <c r="J4" t="s">
        <v>1</v>
      </c>
      <c r="L4" s="2">
        <v>48</v>
      </c>
      <c r="M4" s="2"/>
      <c r="N4">
        <v>42</v>
      </c>
      <c r="Q4" s="1">
        <v>100</v>
      </c>
      <c r="T4" t="s">
        <v>2</v>
      </c>
      <c r="U4">
        <v>17</v>
      </c>
    </row>
    <row r="5" spans="1:21" x14ac:dyDescent="0.3">
      <c r="A5" t="s">
        <v>3</v>
      </c>
      <c r="B5" t="s">
        <v>4</v>
      </c>
      <c r="C5">
        <v>100</v>
      </c>
      <c r="J5" s="3" t="s">
        <v>64</v>
      </c>
      <c r="K5">
        <v>63</v>
      </c>
      <c r="L5" s="2">
        <f>K5*((100-73)/100)</f>
        <v>17.010000000000002</v>
      </c>
      <c r="M5" s="2"/>
      <c r="N5">
        <v>26</v>
      </c>
      <c r="P5">
        <v>6.3</v>
      </c>
      <c r="Q5" s="1">
        <f>(1000*1000)/(1000*19)</f>
        <v>52.631578947368418</v>
      </c>
      <c r="T5" t="s">
        <v>2</v>
      </c>
      <c r="U5">
        <v>19</v>
      </c>
    </row>
    <row r="6" spans="1:21" x14ac:dyDescent="0.3">
      <c r="A6" t="s">
        <v>5</v>
      </c>
      <c r="B6" t="s">
        <v>8</v>
      </c>
      <c r="C6">
        <v>100</v>
      </c>
      <c r="J6" t="s">
        <v>8</v>
      </c>
      <c r="K6">
        <v>233</v>
      </c>
      <c r="L6" s="2">
        <f>K6*((100-73)/100)</f>
        <v>62.910000000000004</v>
      </c>
      <c r="M6" s="2"/>
      <c r="Q6" s="1">
        <v>100</v>
      </c>
      <c r="T6" t="s">
        <v>2</v>
      </c>
      <c r="U6">
        <v>12</v>
      </c>
    </row>
    <row r="7" spans="1:21" x14ac:dyDescent="0.3">
      <c r="A7" t="s">
        <v>6</v>
      </c>
      <c r="B7" t="s">
        <v>7</v>
      </c>
      <c r="C7">
        <v>100</v>
      </c>
      <c r="J7" t="s">
        <v>51</v>
      </c>
      <c r="L7" s="2">
        <v>26.20545073375262</v>
      </c>
      <c r="M7" s="2"/>
      <c r="N7">
        <v>49</v>
      </c>
      <c r="P7">
        <v>5</v>
      </c>
      <c r="Q7" s="1">
        <v>167</v>
      </c>
      <c r="T7" t="s">
        <v>2</v>
      </c>
      <c r="U7">
        <v>16</v>
      </c>
    </row>
    <row r="8" spans="1:21" x14ac:dyDescent="0.3">
      <c r="A8" t="s">
        <v>3</v>
      </c>
      <c r="B8" t="s">
        <v>7</v>
      </c>
      <c r="C8">
        <v>100</v>
      </c>
      <c r="J8" t="s">
        <v>51</v>
      </c>
      <c r="K8">
        <v>123</v>
      </c>
      <c r="L8" s="2">
        <f>K8*((100-73)/100)</f>
        <v>33.21</v>
      </c>
      <c r="M8" s="2"/>
      <c r="N8">
        <v>72</v>
      </c>
      <c r="P8">
        <v>12</v>
      </c>
      <c r="Q8" s="1">
        <f>(1000*1000)/(1000*23)</f>
        <v>43.478260869565219</v>
      </c>
      <c r="T8" t="s">
        <v>2</v>
      </c>
      <c r="U8">
        <v>23</v>
      </c>
    </row>
    <row r="9" spans="1:21" x14ac:dyDescent="0.3">
      <c r="A9" t="s">
        <v>9</v>
      </c>
      <c r="B9" t="s">
        <v>10</v>
      </c>
      <c r="C9">
        <v>100</v>
      </c>
      <c r="J9" s="3" t="s">
        <v>64</v>
      </c>
      <c r="K9">
        <v>83</v>
      </c>
      <c r="L9" s="2">
        <f>K9*((100-73)/100)</f>
        <v>22.41</v>
      </c>
      <c r="M9" s="2"/>
      <c r="N9">
        <f>N10-15</f>
        <v>33</v>
      </c>
      <c r="P9">
        <v>1.8</v>
      </c>
      <c r="Q9" s="1">
        <f>(((U9/2)*27)*1000)/(100*U9)</f>
        <v>135</v>
      </c>
      <c r="T9" t="s">
        <v>2</v>
      </c>
      <c r="U9">
        <v>17</v>
      </c>
    </row>
    <row r="10" spans="1:21" x14ac:dyDescent="0.3">
      <c r="A10" t="s">
        <v>9</v>
      </c>
      <c r="B10" t="s">
        <v>11</v>
      </c>
      <c r="C10">
        <v>100</v>
      </c>
      <c r="J10" s="3" t="s">
        <v>64</v>
      </c>
      <c r="K10">
        <v>99</v>
      </c>
      <c r="L10" s="2">
        <f>K10*((100-73)/100)</f>
        <v>26.73</v>
      </c>
      <c r="M10" s="2"/>
      <c r="N10">
        <v>48</v>
      </c>
      <c r="P10">
        <v>2.1</v>
      </c>
      <c r="Q10" s="1">
        <f>(((U10/2)*27)*1000)/(100*U10)</f>
        <v>135</v>
      </c>
      <c r="T10" t="s">
        <v>2</v>
      </c>
      <c r="U10">
        <v>16</v>
      </c>
    </row>
    <row r="11" spans="1:21" x14ac:dyDescent="0.3">
      <c r="A11" t="s">
        <v>9</v>
      </c>
      <c r="B11" t="s">
        <v>12</v>
      </c>
      <c r="C11">
        <v>100</v>
      </c>
      <c r="J11" t="s">
        <v>1</v>
      </c>
      <c r="K11">
        <v>114</v>
      </c>
      <c r="L11" s="2">
        <f>K11*((100-73)/100)</f>
        <v>30.78</v>
      </c>
      <c r="M11" s="2"/>
      <c r="N11">
        <f>N10-2</f>
        <v>46</v>
      </c>
      <c r="P11">
        <v>5.6</v>
      </c>
      <c r="Q11" s="1">
        <f>(((U11/2)*27)*1000)/(100*U11)</f>
        <v>135</v>
      </c>
      <c r="T11" t="s">
        <v>2</v>
      </c>
      <c r="U11">
        <v>11</v>
      </c>
    </row>
    <row r="12" spans="1:21" x14ac:dyDescent="0.3">
      <c r="A12" t="s">
        <v>13</v>
      </c>
      <c r="B12" t="s">
        <v>14</v>
      </c>
      <c r="C12">
        <v>100</v>
      </c>
      <c r="J12" t="s">
        <v>52</v>
      </c>
      <c r="L12">
        <v>41.7</v>
      </c>
      <c r="N12">
        <v>56.4</v>
      </c>
      <c r="P12">
        <v>14.9</v>
      </c>
      <c r="Q12" s="1">
        <v>83.333333333333329</v>
      </c>
      <c r="T12" t="s">
        <v>65</v>
      </c>
      <c r="U12">
        <v>9</v>
      </c>
    </row>
    <row r="13" spans="1:21" x14ac:dyDescent="0.3">
      <c r="A13" t="s">
        <v>13</v>
      </c>
      <c r="B13" t="s">
        <v>15</v>
      </c>
      <c r="C13">
        <v>100</v>
      </c>
      <c r="J13" t="s">
        <v>53</v>
      </c>
      <c r="L13">
        <v>44.2</v>
      </c>
      <c r="N13">
        <v>37.9</v>
      </c>
      <c r="P13">
        <v>15.3</v>
      </c>
      <c r="Q13" s="1">
        <v>128.2051282051282</v>
      </c>
      <c r="T13" t="s">
        <v>65</v>
      </c>
      <c r="U13">
        <v>9</v>
      </c>
    </row>
    <row r="14" spans="1:21" x14ac:dyDescent="0.3">
      <c r="A14" t="s">
        <v>13</v>
      </c>
      <c r="B14" t="s">
        <v>8</v>
      </c>
      <c r="C14">
        <v>100</v>
      </c>
      <c r="J14" t="s">
        <v>8</v>
      </c>
      <c r="L14">
        <v>58.8</v>
      </c>
      <c r="N14">
        <v>39.1</v>
      </c>
      <c r="P14">
        <v>22.7</v>
      </c>
      <c r="Q14" s="1">
        <v>107.9622132253711</v>
      </c>
      <c r="T14" t="s">
        <v>65</v>
      </c>
      <c r="U14">
        <v>9</v>
      </c>
    </row>
    <row r="15" spans="1:21" x14ac:dyDescent="0.3">
      <c r="A15" t="s">
        <v>13</v>
      </c>
      <c r="B15" t="s">
        <v>8</v>
      </c>
      <c r="C15">
        <v>100</v>
      </c>
      <c r="J15" t="s">
        <v>8</v>
      </c>
      <c r="L15">
        <v>50.2</v>
      </c>
      <c r="N15">
        <v>48.6</v>
      </c>
      <c r="P15">
        <v>18.8</v>
      </c>
      <c r="Q15" s="1">
        <v>107.9622132253711</v>
      </c>
      <c r="T15" t="s">
        <v>65</v>
      </c>
      <c r="U15">
        <v>9</v>
      </c>
    </row>
    <row r="16" spans="1:21" x14ac:dyDescent="0.3">
      <c r="A16" t="s">
        <v>13</v>
      </c>
      <c r="B16" t="s">
        <v>16</v>
      </c>
      <c r="C16">
        <v>100</v>
      </c>
      <c r="J16" t="s">
        <v>20</v>
      </c>
      <c r="L16">
        <v>39.4</v>
      </c>
      <c r="N16">
        <v>30.7</v>
      </c>
      <c r="P16">
        <v>13.4</v>
      </c>
      <c r="Q16" s="1">
        <v>100.10010010010009</v>
      </c>
      <c r="T16" t="s">
        <v>65</v>
      </c>
      <c r="U16">
        <v>9</v>
      </c>
    </row>
    <row r="17" spans="1:21" x14ac:dyDescent="0.3">
      <c r="A17" t="s">
        <v>13</v>
      </c>
      <c r="B17" t="s">
        <v>17</v>
      </c>
      <c r="C17">
        <v>100</v>
      </c>
      <c r="J17" t="s">
        <v>53</v>
      </c>
      <c r="L17">
        <v>59.1</v>
      </c>
      <c r="N17">
        <v>58.4</v>
      </c>
      <c r="P17">
        <v>22.7</v>
      </c>
      <c r="Q17" s="1">
        <v>192.67822736030834</v>
      </c>
      <c r="T17" t="s">
        <v>65</v>
      </c>
      <c r="U17">
        <v>9</v>
      </c>
    </row>
    <row r="18" spans="1:21" x14ac:dyDescent="0.3">
      <c r="A18" t="s">
        <v>13</v>
      </c>
      <c r="B18" t="s">
        <v>11</v>
      </c>
      <c r="C18">
        <v>100</v>
      </c>
      <c r="J18" s="3" t="s">
        <v>64</v>
      </c>
      <c r="L18">
        <v>14.3</v>
      </c>
      <c r="N18">
        <v>12.7</v>
      </c>
      <c r="P18">
        <v>3.8</v>
      </c>
      <c r="Q18" s="1">
        <v>256.41025641025641</v>
      </c>
      <c r="T18" t="s">
        <v>65</v>
      </c>
      <c r="U18">
        <v>9</v>
      </c>
    </row>
    <row r="19" spans="1:21" x14ac:dyDescent="0.3">
      <c r="A19" t="s">
        <v>13</v>
      </c>
      <c r="B19" t="s">
        <v>1</v>
      </c>
      <c r="C19">
        <v>100</v>
      </c>
      <c r="J19" t="s">
        <v>1</v>
      </c>
      <c r="L19">
        <v>55.6</v>
      </c>
      <c r="N19">
        <v>67.7</v>
      </c>
      <c r="P19">
        <v>21</v>
      </c>
      <c r="Q19" s="1">
        <v>83.333333333333329</v>
      </c>
      <c r="T19" t="s">
        <v>65</v>
      </c>
      <c r="U19">
        <v>9</v>
      </c>
    </row>
    <row r="20" spans="1:21" x14ac:dyDescent="0.3">
      <c r="A20" t="s">
        <v>21</v>
      </c>
      <c r="B20" t="s">
        <v>1</v>
      </c>
      <c r="C20">
        <v>100</v>
      </c>
      <c r="J20" t="s">
        <v>1</v>
      </c>
      <c r="K20">
        <v>251</v>
      </c>
      <c r="L20" s="2">
        <f t="shared" ref="L20:L29" si="0">K20*((100-73)/100)</f>
        <v>67.77000000000001</v>
      </c>
      <c r="M20" s="2"/>
      <c r="N20">
        <v>84.8</v>
      </c>
      <c r="P20">
        <v>12.8</v>
      </c>
      <c r="Q20" s="1">
        <v>97.087378640776691</v>
      </c>
      <c r="T20" t="s">
        <v>2</v>
      </c>
      <c r="U20">
        <v>16</v>
      </c>
    </row>
    <row r="21" spans="1:21" x14ac:dyDescent="0.3">
      <c r="A21" t="s">
        <v>21</v>
      </c>
      <c r="B21" t="s">
        <v>19</v>
      </c>
      <c r="C21">
        <v>100</v>
      </c>
      <c r="J21" t="s">
        <v>53</v>
      </c>
      <c r="K21">
        <v>212</v>
      </c>
      <c r="L21" s="2">
        <f t="shared" si="0"/>
        <v>57.24</v>
      </c>
      <c r="M21" s="2"/>
      <c r="N21">
        <v>55.3</v>
      </c>
      <c r="P21">
        <v>13.9</v>
      </c>
      <c r="Q21" s="1">
        <v>164.6090534979424</v>
      </c>
      <c r="T21" t="s">
        <v>2</v>
      </c>
      <c r="U21">
        <v>19</v>
      </c>
    </row>
    <row r="22" spans="1:21" x14ac:dyDescent="0.3">
      <c r="A22" t="s">
        <v>21</v>
      </c>
      <c r="B22" t="s">
        <v>22</v>
      </c>
      <c r="C22">
        <v>100</v>
      </c>
      <c r="J22" t="s">
        <v>55</v>
      </c>
      <c r="K22">
        <v>212</v>
      </c>
      <c r="L22" s="2">
        <f t="shared" si="0"/>
        <v>57.24</v>
      </c>
      <c r="M22" s="2"/>
      <c r="N22">
        <v>46.7</v>
      </c>
      <c r="P22">
        <v>4.0999999999999996</v>
      </c>
      <c r="Q22" s="1">
        <v>360.36036036036035</v>
      </c>
      <c r="T22" t="s">
        <v>2</v>
      </c>
      <c r="U22">
        <v>45</v>
      </c>
    </row>
    <row r="23" spans="1:21" x14ac:dyDescent="0.3">
      <c r="A23" t="s">
        <v>21</v>
      </c>
      <c r="B23" t="s">
        <v>20</v>
      </c>
      <c r="C23">
        <v>100</v>
      </c>
      <c r="J23" t="s">
        <v>20</v>
      </c>
      <c r="K23">
        <v>248</v>
      </c>
      <c r="L23" s="2">
        <f t="shared" si="0"/>
        <v>66.960000000000008</v>
      </c>
      <c r="M23" s="2"/>
      <c r="N23">
        <v>46.3</v>
      </c>
      <c r="P23">
        <v>15.2</v>
      </c>
      <c r="Q23" s="1">
        <v>222.22222222222223</v>
      </c>
      <c r="T23" t="s">
        <v>2</v>
      </c>
      <c r="U23">
        <v>17</v>
      </c>
    </row>
    <row r="24" spans="1:21" x14ac:dyDescent="0.3">
      <c r="A24" t="s">
        <v>21</v>
      </c>
      <c r="B24" t="s">
        <v>12</v>
      </c>
      <c r="C24">
        <v>100</v>
      </c>
      <c r="J24" s="3" t="s">
        <v>64</v>
      </c>
      <c r="K24">
        <v>164</v>
      </c>
      <c r="L24" s="2">
        <f t="shared" si="0"/>
        <v>44.28</v>
      </c>
      <c r="M24" s="2"/>
      <c r="N24">
        <v>60</v>
      </c>
      <c r="P24">
        <v>7.1</v>
      </c>
      <c r="Q24" s="1">
        <v>128.2051282051282</v>
      </c>
      <c r="T24" t="s">
        <v>2</v>
      </c>
      <c r="U24">
        <v>19</v>
      </c>
    </row>
    <row r="25" spans="1:21" x14ac:dyDescent="0.3">
      <c r="A25" t="s">
        <v>21</v>
      </c>
      <c r="B25" t="s">
        <v>8</v>
      </c>
      <c r="C25">
        <v>100</v>
      </c>
      <c r="J25" t="s">
        <v>8</v>
      </c>
      <c r="K25">
        <v>245</v>
      </c>
      <c r="L25" s="2">
        <f t="shared" si="0"/>
        <v>66.150000000000006</v>
      </c>
      <c r="M25" s="2"/>
      <c r="N25">
        <v>47.7</v>
      </c>
      <c r="P25">
        <v>11.3</v>
      </c>
      <c r="Q25" s="1">
        <v>182.64840182648402</v>
      </c>
      <c r="T25" t="s">
        <v>2</v>
      </c>
      <c r="U25">
        <v>19</v>
      </c>
    </row>
    <row r="26" spans="1:21" x14ac:dyDescent="0.3">
      <c r="A26" t="s">
        <v>21</v>
      </c>
      <c r="B26" t="s">
        <v>23</v>
      </c>
      <c r="C26">
        <v>100</v>
      </c>
      <c r="J26" t="s">
        <v>54</v>
      </c>
      <c r="K26">
        <v>137</v>
      </c>
      <c r="L26" s="2">
        <f t="shared" si="0"/>
        <v>36.99</v>
      </c>
      <c r="M26" s="2"/>
      <c r="N26">
        <v>63.3</v>
      </c>
      <c r="P26">
        <v>2.2999999999999998</v>
      </c>
      <c r="Q26" s="1">
        <v>228.57142857142856</v>
      </c>
      <c r="T26" t="s">
        <v>2</v>
      </c>
      <c r="U26">
        <v>30</v>
      </c>
    </row>
    <row r="27" spans="1:21" x14ac:dyDescent="0.3">
      <c r="A27" t="s">
        <v>21</v>
      </c>
      <c r="B27" t="s">
        <v>23</v>
      </c>
      <c r="C27">
        <v>100</v>
      </c>
      <c r="J27" t="s">
        <v>54</v>
      </c>
      <c r="K27">
        <v>145</v>
      </c>
      <c r="L27" s="2">
        <f t="shared" si="0"/>
        <v>39.150000000000006</v>
      </c>
      <c r="M27" s="2"/>
      <c r="N27">
        <v>49.2</v>
      </c>
      <c r="P27">
        <v>2.2000000000000002</v>
      </c>
      <c r="Q27" s="1">
        <v>481.92771084337346</v>
      </c>
      <c r="T27" t="s">
        <v>2</v>
      </c>
      <c r="U27">
        <v>48</v>
      </c>
    </row>
    <row r="28" spans="1:21" x14ac:dyDescent="0.3">
      <c r="A28" t="s">
        <v>24</v>
      </c>
      <c r="B28" t="s">
        <v>25</v>
      </c>
      <c r="C28">
        <v>100</v>
      </c>
      <c r="J28" t="s">
        <v>8</v>
      </c>
      <c r="K28">
        <v>170</v>
      </c>
      <c r="L28" s="2">
        <f t="shared" si="0"/>
        <v>45.900000000000006</v>
      </c>
      <c r="M28" s="2"/>
      <c r="Q28" s="1">
        <v>200</v>
      </c>
      <c r="T28" t="s">
        <v>2</v>
      </c>
      <c r="U28">
        <v>22</v>
      </c>
    </row>
    <row r="29" spans="1:21" x14ac:dyDescent="0.3">
      <c r="A29" t="s">
        <v>24</v>
      </c>
      <c r="B29" t="s">
        <v>19</v>
      </c>
      <c r="C29">
        <v>100</v>
      </c>
      <c r="J29" t="s">
        <v>53</v>
      </c>
      <c r="K29">
        <v>210</v>
      </c>
      <c r="L29" s="2">
        <f t="shared" si="0"/>
        <v>56.7</v>
      </c>
      <c r="M29" s="2"/>
      <c r="Q29" s="1">
        <v>200</v>
      </c>
      <c r="T29" t="s">
        <v>2</v>
      </c>
      <c r="U29">
        <v>13</v>
      </c>
    </row>
    <row r="30" spans="1:21" x14ac:dyDescent="0.3">
      <c r="A30" t="s">
        <v>26</v>
      </c>
      <c r="B30" t="s">
        <v>29</v>
      </c>
      <c r="C30">
        <v>100</v>
      </c>
      <c r="J30" t="s">
        <v>56</v>
      </c>
      <c r="L30">
        <v>18.100000000000001</v>
      </c>
      <c r="N30">
        <v>54.7</v>
      </c>
      <c r="Q30" s="1">
        <v>167</v>
      </c>
      <c r="T30" t="s">
        <v>2</v>
      </c>
      <c r="U30">
        <v>27</v>
      </c>
    </row>
    <row r="31" spans="1:21" x14ac:dyDescent="0.3">
      <c r="A31" t="s">
        <v>26</v>
      </c>
      <c r="B31" t="s">
        <v>27</v>
      </c>
      <c r="C31">
        <v>100</v>
      </c>
      <c r="J31" t="s">
        <v>57</v>
      </c>
      <c r="L31">
        <v>59.9</v>
      </c>
      <c r="N31">
        <v>59.4</v>
      </c>
      <c r="Q31" s="1">
        <v>167</v>
      </c>
      <c r="T31" t="s">
        <v>2</v>
      </c>
      <c r="U31">
        <v>18</v>
      </c>
    </row>
    <row r="32" spans="1:21" x14ac:dyDescent="0.3">
      <c r="A32" t="s">
        <v>26</v>
      </c>
      <c r="B32" t="s">
        <v>28</v>
      </c>
      <c r="C32">
        <v>100</v>
      </c>
      <c r="J32" t="s">
        <v>58</v>
      </c>
      <c r="L32">
        <v>83.5</v>
      </c>
      <c r="N32">
        <v>68</v>
      </c>
      <c r="Q32" s="1">
        <v>507</v>
      </c>
      <c r="T32" t="s">
        <v>2</v>
      </c>
    </row>
    <row r="33" spans="1:21" x14ac:dyDescent="0.3">
      <c r="A33" t="s">
        <v>30</v>
      </c>
      <c r="B33" t="s">
        <v>1</v>
      </c>
      <c r="C33">
        <v>100</v>
      </c>
      <c r="J33" t="s">
        <v>1</v>
      </c>
      <c r="K33" s="1">
        <f>552/3</f>
        <v>184</v>
      </c>
      <c r="L33" s="2">
        <f t="shared" ref="L33:L40" si="1">K33*((100-73)/100)</f>
        <v>49.680000000000007</v>
      </c>
      <c r="M33" s="2"/>
      <c r="T33" t="s">
        <v>2</v>
      </c>
      <c r="U33">
        <v>23</v>
      </c>
    </row>
    <row r="34" spans="1:21" x14ac:dyDescent="0.3">
      <c r="A34" t="s">
        <v>30</v>
      </c>
      <c r="B34" t="s">
        <v>31</v>
      </c>
      <c r="C34">
        <v>100</v>
      </c>
      <c r="J34" s="3" t="s">
        <v>64</v>
      </c>
      <c r="K34" s="1">
        <f>340/3</f>
        <v>113.33333333333333</v>
      </c>
      <c r="L34" s="2">
        <f t="shared" si="1"/>
        <v>30.6</v>
      </c>
      <c r="M34" s="2"/>
      <c r="T34" t="s">
        <v>2</v>
      </c>
      <c r="U34">
        <v>34</v>
      </c>
    </row>
    <row r="35" spans="1:21" x14ac:dyDescent="0.3">
      <c r="A35" t="s">
        <v>30</v>
      </c>
      <c r="B35" t="s">
        <v>32</v>
      </c>
      <c r="C35">
        <v>100</v>
      </c>
      <c r="J35" t="s">
        <v>53</v>
      </c>
      <c r="K35" s="1">
        <f>519/3</f>
        <v>173</v>
      </c>
      <c r="L35" s="2">
        <f t="shared" si="1"/>
        <v>46.71</v>
      </c>
      <c r="M35" s="2"/>
      <c r="T35" t="s">
        <v>2</v>
      </c>
      <c r="U35">
        <v>24</v>
      </c>
    </row>
    <row r="36" spans="1:21" x14ac:dyDescent="0.3">
      <c r="A36" t="s">
        <v>30</v>
      </c>
      <c r="B36" t="s">
        <v>22</v>
      </c>
      <c r="C36">
        <v>100</v>
      </c>
      <c r="J36" t="s">
        <v>55</v>
      </c>
      <c r="K36" s="1">
        <f>370/3</f>
        <v>123.33333333333333</v>
      </c>
      <c r="L36" s="2">
        <f t="shared" si="1"/>
        <v>33.300000000000004</v>
      </c>
      <c r="M36" s="2"/>
      <c r="T36" t="s">
        <v>2</v>
      </c>
      <c r="U36">
        <v>29</v>
      </c>
    </row>
    <row r="37" spans="1:21" x14ac:dyDescent="0.3">
      <c r="A37" t="s">
        <v>33</v>
      </c>
      <c r="B37" t="s">
        <v>1</v>
      </c>
      <c r="C37">
        <v>100</v>
      </c>
      <c r="J37" t="s">
        <v>1</v>
      </c>
      <c r="K37">
        <v>219.8</v>
      </c>
      <c r="L37" s="2">
        <f t="shared" si="1"/>
        <v>59.346000000000004</v>
      </c>
      <c r="M37" s="2"/>
      <c r="T37" t="s">
        <v>2</v>
      </c>
      <c r="U37">
        <v>12</v>
      </c>
    </row>
    <row r="38" spans="1:21" x14ac:dyDescent="0.3">
      <c r="A38" t="s">
        <v>33</v>
      </c>
      <c r="B38" t="s">
        <v>34</v>
      </c>
      <c r="C38">
        <v>100</v>
      </c>
      <c r="J38" t="s">
        <v>54</v>
      </c>
      <c r="K38">
        <v>90.8</v>
      </c>
      <c r="L38" s="2">
        <f t="shared" si="1"/>
        <v>24.516000000000002</v>
      </c>
      <c r="M38" s="2"/>
      <c r="T38" t="s">
        <v>2</v>
      </c>
      <c r="U38">
        <v>15</v>
      </c>
    </row>
    <row r="39" spans="1:21" x14ac:dyDescent="0.3">
      <c r="A39" t="s">
        <v>33</v>
      </c>
      <c r="B39" t="s">
        <v>18</v>
      </c>
      <c r="C39">
        <v>100</v>
      </c>
      <c r="J39" t="s">
        <v>18</v>
      </c>
      <c r="K39">
        <v>140.30000000000001</v>
      </c>
      <c r="L39" s="2">
        <f t="shared" si="1"/>
        <v>37.881000000000007</v>
      </c>
      <c r="M39" s="2"/>
      <c r="T39" t="s">
        <v>2</v>
      </c>
      <c r="U39">
        <v>15</v>
      </c>
    </row>
    <row r="40" spans="1:21" x14ac:dyDescent="0.3">
      <c r="A40" t="s">
        <v>33</v>
      </c>
      <c r="B40" t="s">
        <v>35</v>
      </c>
      <c r="C40">
        <v>100</v>
      </c>
      <c r="J40" t="s">
        <v>53</v>
      </c>
      <c r="K40">
        <v>154.1</v>
      </c>
      <c r="L40" s="2">
        <f t="shared" si="1"/>
        <v>41.606999999999999</v>
      </c>
      <c r="M40" s="2"/>
      <c r="T40" t="s">
        <v>2</v>
      </c>
      <c r="U40">
        <v>19</v>
      </c>
    </row>
    <row r="41" spans="1:21" x14ac:dyDescent="0.3">
      <c r="A41" t="s">
        <v>38</v>
      </c>
      <c r="B41" t="s">
        <v>37</v>
      </c>
      <c r="C41">
        <v>100</v>
      </c>
      <c r="J41" t="s">
        <v>52</v>
      </c>
      <c r="L41">
        <v>45.5</v>
      </c>
      <c r="N41">
        <v>38.700000000000003</v>
      </c>
      <c r="Q41">
        <v>200</v>
      </c>
      <c r="T41" t="s">
        <v>2</v>
      </c>
      <c r="U41">
        <v>15</v>
      </c>
    </row>
    <row r="42" spans="1:21" x14ac:dyDescent="0.3">
      <c r="A42" t="s">
        <v>38</v>
      </c>
      <c r="B42" t="s">
        <v>31</v>
      </c>
      <c r="C42">
        <v>100</v>
      </c>
      <c r="J42" s="3" t="s">
        <v>64</v>
      </c>
      <c r="L42">
        <v>24.2</v>
      </c>
      <c r="N42">
        <v>13.8</v>
      </c>
      <c r="Q42">
        <v>200</v>
      </c>
      <c r="T42" t="s">
        <v>2</v>
      </c>
      <c r="U42">
        <v>17</v>
      </c>
    </row>
    <row r="43" spans="1:21" x14ac:dyDescent="0.3">
      <c r="A43" t="s">
        <v>38</v>
      </c>
      <c r="B43" t="s">
        <v>36</v>
      </c>
      <c r="C43">
        <v>100</v>
      </c>
      <c r="J43" t="s">
        <v>54</v>
      </c>
      <c r="L43">
        <v>13</v>
      </c>
      <c r="Q43">
        <v>200</v>
      </c>
      <c r="T43" t="s">
        <v>2</v>
      </c>
      <c r="U43">
        <v>70</v>
      </c>
    </row>
    <row r="44" spans="1:21" x14ac:dyDescent="0.3">
      <c r="A44" t="s">
        <v>39</v>
      </c>
      <c r="B44" t="s">
        <v>15</v>
      </c>
      <c r="C44">
        <v>100</v>
      </c>
      <c r="J44" t="s">
        <v>53</v>
      </c>
      <c r="L44">
        <v>64.150000000000006</v>
      </c>
      <c r="T44" t="s">
        <v>65</v>
      </c>
      <c r="U44">
        <v>12</v>
      </c>
    </row>
    <row r="45" spans="1:21" x14ac:dyDescent="0.3">
      <c r="A45" t="s">
        <v>39</v>
      </c>
      <c r="B45" t="s">
        <v>40</v>
      </c>
      <c r="C45">
        <v>100</v>
      </c>
      <c r="J45" t="s">
        <v>58</v>
      </c>
      <c r="L45">
        <v>77.260000000000005</v>
      </c>
      <c r="T45" t="s">
        <v>65</v>
      </c>
      <c r="U45">
        <v>12</v>
      </c>
    </row>
    <row r="46" spans="1:21" x14ac:dyDescent="0.3">
      <c r="A46" t="s">
        <v>39</v>
      </c>
      <c r="B46" t="s">
        <v>1</v>
      </c>
      <c r="C46">
        <v>100</v>
      </c>
      <c r="J46" t="s">
        <v>52</v>
      </c>
      <c r="L46">
        <v>80.52</v>
      </c>
      <c r="T46" t="s">
        <v>65</v>
      </c>
      <c r="U46">
        <v>15</v>
      </c>
    </row>
    <row r="47" spans="1:21" x14ac:dyDescent="0.3">
      <c r="A47" t="s">
        <v>39</v>
      </c>
      <c r="B47" t="s">
        <v>18</v>
      </c>
      <c r="C47">
        <v>100</v>
      </c>
      <c r="J47" t="s">
        <v>18</v>
      </c>
      <c r="L47">
        <v>40.03</v>
      </c>
      <c r="T47" t="s">
        <v>65</v>
      </c>
      <c r="U47">
        <v>15</v>
      </c>
    </row>
    <row r="48" spans="1:21" x14ac:dyDescent="0.3">
      <c r="A48" t="s">
        <v>39</v>
      </c>
      <c r="B48" t="s">
        <v>59</v>
      </c>
      <c r="C48">
        <v>100</v>
      </c>
      <c r="J48" t="s">
        <v>18</v>
      </c>
      <c r="L48">
        <v>42.3</v>
      </c>
      <c r="N48">
        <v>47.6</v>
      </c>
      <c r="P48">
        <v>14.1</v>
      </c>
      <c r="T48" t="s">
        <v>65</v>
      </c>
      <c r="U48">
        <v>6</v>
      </c>
    </row>
    <row r="49" spans="1:21" x14ac:dyDescent="0.3">
      <c r="A49" t="s">
        <v>39</v>
      </c>
      <c r="B49" t="s">
        <v>48</v>
      </c>
      <c r="C49">
        <v>100</v>
      </c>
      <c r="J49" t="s">
        <v>61</v>
      </c>
      <c r="L49">
        <v>25</v>
      </c>
      <c r="N49">
        <v>42</v>
      </c>
      <c r="P49">
        <v>7.2</v>
      </c>
      <c r="T49" t="s">
        <v>65</v>
      </c>
      <c r="U49">
        <v>10</v>
      </c>
    </row>
    <row r="50" spans="1:21" x14ac:dyDescent="0.3">
      <c r="A50" t="s">
        <v>39</v>
      </c>
      <c r="B50" t="s">
        <v>41</v>
      </c>
      <c r="C50">
        <v>100</v>
      </c>
      <c r="J50" t="s">
        <v>60</v>
      </c>
      <c r="L50">
        <v>50</v>
      </c>
      <c r="N50">
        <v>47</v>
      </c>
      <c r="P50">
        <v>14.8</v>
      </c>
      <c r="T50" t="s">
        <v>65</v>
      </c>
      <c r="U50">
        <v>6</v>
      </c>
    </row>
    <row r="51" spans="1:21" x14ac:dyDescent="0.3">
      <c r="A51" t="s">
        <v>42</v>
      </c>
      <c r="B51" t="s">
        <v>43</v>
      </c>
      <c r="C51">
        <v>100</v>
      </c>
      <c r="J51" t="s">
        <v>61</v>
      </c>
      <c r="K51">
        <v>174</v>
      </c>
      <c r="L51" s="2">
        <f t="shared" ref="L51:L62" si="2">K51*((100-73)/100)</f>
        <v>46.980000000000004</v>
      </c>
      <c r="M51" s="2"/>
      <c r="U51">
        <v>52</v>
      </c>
    </row>
    <row r="52" spans="1:21" x14ac:dyDescent="0.3">
      <c r="A52" t="s">
        <v>42</v>
      </c>
      <c r="B52" t="s">
        <v>44</v>
      </c>
      <c r="C52">
        <v>100</v>
      </c>
      <c r="J52" t="s">
        <v>18</v>
      </c>
      <c r="K52">
        <v>184</v>
      </c>
      <c r="L52" s="2">
        <f t="shared" si="2"/>
        <v>49.680000000000007</v>
      </c>
      <c r="M52" s="2"/>
      <c r="U52">
        <v>48</v>
      </c>
    </row>
    <row r="53" spans="1:21" s="4" customFormat="1" x14ac:dyDescent="0.3">
      <c r="A53" s="4" t="s">
        <v>42</v>
      </c>
      <c r="B53" s="4" t="s">
        <v>22</v>
      </c>
      <c r="C53">
        <v>100</v>
      </c>
      <c r="J53" s="4" t="s">
        <v>55</v>
      </c>
      <c r="K53" s="4">
        <v>154</v>
      </c>
      <c r="L53" s="5">
        <f t="shared" si="2"/>
        <v>41.580000000000005</v>
      </c>
      <c r="M53" s="5"/>
      <c r="U53" s="4">
        <v>37</v>
      </c>
    </row>
    <row r="54" spans="1:21" x14ac:dyDescent="0.3">
      <c r="A54" t="s">
        <v>45</v>
      </c>
      <c r="B54" t="s">
        <v>14</v>
      </c>
      <c r="C54">
        <v>100</v>
      </c>
      <c r="J54" t="s">
        <v>52</v>
      </c>
      <c r="K54">
        <v>290</v>
      </c>
      <c r="L54" s="2">
        <f t="shared" si="2"/>
        <v>78.300000000000011</v>
      </c>
      <c r="M54" s="2"/>
      <c r="N54">
        <v>58.5</v>
      </c>
      <c r="P54">
        <v>11.5</v>
      </c>
      <c r="Q54" s="1">
        <v>83.333333333333329</v>
      </c>
      <c r="U54">
        <v>15</v>
      </c>
    </row>
    <row r="55" spans="1:21" x14ac:dyDescent="0.3">
      <c r="A55" t="s">
        <v>45</v>
      </c>
      <c r="B55" t="s">
        <v>37</v>
      </c>
      <c r="C55">
        <v>100</v>
      </c>
      <c r="J55" t="s">
        <v>52</v>
      </c>
      <c r="K55">
        <v>271</v>
      </c>
      <c r="L55" s="2">
        <f t="shared" si="2"/>
        <v>73.17</v>
      </c>
      <c r="M55" s="2"/>
      <c r="N55">
        <v>37.799999999999997</v>
      </c>
      <c r="P55">
        <v>4.7</v>
      </c>
      <c r="Q55" s="1">
        <f>((5.36+14.09)*1000*1000)/(16000*15)</f>
        <v>81.041666666666671</v>
      </c>
      <c r="U55">
        <v>15</v>
      </c>
    </row>
    <row r="56" spans="1:21" x14ac:dyDescent="0.3">
      <c r="A56" t="s">
        <v>46</v>
      </c>
      <c r="B56" t="s">
        <v>49</v>
      </c>
      <c r="C56">
        <v>100</v>
      </c>
      <c r="J56" t="s">
        <v>52</v>
      </c>
      <c r="K56">
        <f>(1.97*1000)/10</f>
        <v>197</v>
      </c>
      <c r="L56" s="2">
        <f t="shared" si="2"/>
        <v>53.190000000000005</v>
      </c>
      <c r="M56" s="2"/>
      <c r="U56">
        <v>16</v>
      </c>
    </row>
    <row r="57" spans="1:21" x14ac:dyDescent="0.3">
      <c r="A57" t="s">
        <v>46</v>
      </c>
      <c r="B57" t="s">
        <v>50</v>
      </c>
      <c r="C57">
        <v>100</v>
      </c>
      <c r="J57" t="s">
        <v>52</v>
      </c>
      <c r="K57">
        <f>(0.98*1000)/10</f>
        <v>98</v>
      </c>
      <c r="L57" s="2">
        <f t="shared" si="2"/>
        <v>26.46</v>
      </c>
      <c r="M57" s="2"/>
      <c r="T57" s="2"/>
      <c r="U57">
        <v>22</v>
      </c>
    </row>
    <row r="58" spans="1:21" x14ac:dyDescent="0.3">
      <c r="A58" t="s">
        <v>46</v>
      </c>
      <c r="B58" t="s">
        <v>1</v>
      </c>
      <c r="C58">
        <v>100</v>
      </c>
      <c r="J58" t="s">
        <v>1</v>
      </c>
      <c r="K58">
        <f>(2.29*1000)/10</f>
        <v>229</v>
      </c>
      <c r="L58" s="2">
        <f t="shared" si="2"/>
        <v>61.830000000000005</v>
      </c>
      <c r="M58" s="2"/>
      <c r="T58" s="2"/>
      <c r="U58">
        <v>15</v>
      </c>
    </row>
    <row r="59" spans="1:21" x14ac:dyDescent="0.3">
      <c r="A59" t="s">
        <v>47</v>
      </c>
      <c r="B59" t="s">
        <v>22</v>
      </c>
      <c r="C59">
        <v>100</v>
      </c>
      <c r="J59" t="s">
        <v>18</v>
      </c>
      <c r="K59">
        <v>148</v>
      </c>
      <c r="L59" s="2">
        <f t="shared" si="2"/>
        <v>39.96</v>
      </c>
      <c r="M59" s="2"/>
      <c r="U59">
        <v>16</v>
      </c>
    </row>
    <row r="60" spans="1:21" x14ac:dyDescent="0.3">
      <c r="A60" t="s">
        <v>47</v>
      </c>
      <c r="B60" t="s">
        <v>43</v>
      </c>
      <c r="C60">
        <v>100</v>
      </c>
      <c r="J60" t="s">
        <v>61</v>
      </c>
      <c r="K60">
        <v>120</v>
      </c>
      <c r="L60" s="2">
        <f t="shared" si="2"/>
        <v>32.400000000000006</v>
      </c>
      <c r="M60" s="2"/>
      <c r="U60">
        <v>16</v>
      </c>
    </row>
    <row r="61" spans="1:21" x14ac:dyDescent="0.3">
      <c r="A61" t="s">
        <v>47</v>
      </c>
      <c r="B61" t="s">
        <v>48</v>
      </c>
      <c r="C61">
        <v>100</v>
      </c>
      <c r="J61" t="s">
        <v>61</v>
      </c>
      <c r="K61">
        <v>160</v>
      </c>
      <c r="L61" s="2">
        <f t="shared" si="2"/>
        <v>43.2</v>
      </c>
      <c r="M61" s="2"/>
      <c r="U61">
        <v>26</v>
      </c>
    </row>
    <row r="62" spans="1:21" x14ac:dyDescent="0.3">
      <c r="A62" t="s">
        <v>47</v>
      </c>
      <c r="B62" t="s">
        <v>37</v>
      </c>
      <c r="C62">
        <v>100</v>
      </c>
      <c r="J62" t="s">
        <v>52</v>
      </c>
      <c r="K62">
        <v>120</v>
      </c>
      <c r="L62" s="2">
        <f t="shared" si="2"/>
        <v>32.400000000000006</v>
      </c>
      <c r="M62" s="2"/>
      <c r="U62">
        <v>8</v>
      </c>
    </row>
  </sheetData>
  <autoFilter ref="A1:U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2020-01-20T08:09:14Z</dcterms:created>
  <dcterms:modified xsi:type="dcterms:W3CDTF">2020-06-29T07:26:54Z</dcterms:modified>
</cp:coreProperties>
</file>