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gold\Documents\Moritz\ETH\03_Projects\BSFL_substrate_explorer\BSF_app\data\"/>
    </mc:Choice>
  </mc:AlternateContent>
  <xr:revisionPtr revIDLastSave="0" documentId="13_ncr:1_{012A5B0A-88DA-41AD-B719-67B966A922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Sheet1!$A$1:$V$61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L57" i="1" l="1"/>
  <c r="M57" i="1" s="1"/>
  <c r="L56" i="1"/>
  <c r="M56" i="1" s="1"/>
  <c r="L55" i="1"/>
  <c r="M55" i="1" s="1"/>
  <c r="R54" i="1" l="1"/>
  <c r="M54" i="1"/>
  <c r="M53" i="1"/>
  <c r="M52" i="1"/>
  <c r="M51" i="1"/>
  <c r="M50" i="1"/>
  <c r="M39" i="1" l="1"/>
  <c r="M38" i="1"/>
  <c r="M37" i="1"/>
  <c r="M36" i="1"/>
  <c r="L34" i="1"/>
  <c r="M34" i="1" s="1"/>
  <c r="L35" i="1"/>
  <c r="M35" i="1" s="1"/>
  <c r="L33" i="1"/>
  <c r="M33" i="1" s="1"/>
  <c r="L32" i="1"/>
  <c r="M32" i="1" s="1"/>
  <c r="M28" i="1"/>
  <c r="M27" i="1"/>
  <c r="M20" i="1"/>
  <c r="M21" i="1"/>
  <c r="M22" i="1"/>
  <c r="M23" i="1"/>
  <c r="M24" i="1"/>
  <c r="M25" i="1"/>
  <c r="M26" i="1"/>
  <c r="M19" i="1"/>
  <c r="R10" i="1" l="1"/>
  <c r="R9" i="1"/>
  <c r="O8" i="1"/>
  <c r="O10" i="1"/>
  <c r="M10" i="1"/>
  <c r="M9" i="1"/>
  <c r="M8" i="1"/>
  <c r="R8" i="1"/>
  <c r="M7" i="1"/>
  <c r="M5" i="1"/>
  <c r="M4" i="1"/>
  <c r="R4" i="1"/>
  <c r="R7" i="1"/>
</calcChain>
</file>

<file path=xl/sharedStrings.xml><?xml version="1.0" encoding="utf-8"?>
<sst xmlns="http://schemas.openxmlformats.org/spreadsheetml/2006/main" count="255" uniqueCount="87">
  <si>
    <t>Poultry feed</t>
  </si>
  <si>
    <t>until PP</t>
  </si>
  <si>
    <t>Cow manure</t>
  </si>
  <si>
    <t>Soy bean curd residue</t>
  </si>
  <si>
    <t>Human faeces</t>
  </si>
  <si>
    <t>Swine manure</t>
  </si>
  <si>
    <t>Dairy manure</t>
  </si>
  <si>
    <t>Poultry manure</t>
  </si>
  <si>
    <t>Mill by-products</t>
  </si>
  <si>
    <t>Canteen waste</t>
  </si>
  <si>
    <t>Poultry slaughterhouse waste</t>
  </si>
  <si>
    <t>Vegetable canteen waste</t>
  </si>
  <si>
    <t>Vegetable waste</t>
  </si>
  <si>
    <t>Food waste</t>
  </si>
  <si>
    <t>Slaughterhouse waste</t>
  </si>
  <si>
    <t>Fruits and vegetables</t>
  </si>
  <si>
    <t>Wastewater sludge</t>
  </si>
  <si>
    <t>Faecal sludge (fresh life)</t>
  </si>
  <si>
    <t>Market waste</t>
  </si>
  <si>
    <t>Municipal organic solid watse</t>
  </si>
  <si>
    <t>Faecal sludge (septic tanks)</t>
  </si>
  <si>
    <t>Pig manure</t>
  </si>
  <si>
    <t>Kitchen waste</t>
  </si>
  <si>
    <t>Anaerobic digestate</t>
  </si>
  <si>
    <t>Restaurant waste</t>
  </si>
  <si>
    <t>Semidigested grass</t>
  </si>
  <si>
    <t>Brewers waste</t>
  </si>
  <si>
    <t>Household waste</t>
  </si>
  <si>
    <t>Pre-consumer food waste</t>
  </si>
  <si>
    <t>Fruits</t>
  </si>
  <si>
    <t>Vegetables</t>
  </si>
  <si>
    <t>Wine pomace</t>
  </si>
  <si>
    <t>Maize distillers</t>
  </si>
  <si>
    <t>Brewer’s grains</t>
  </si>
  <si>
    <t>Food waste - Processing</t>
  </si>
  <si>
    <t>Cereal-based by-products</t>
  </si>
  <si>
    <t>Food waste - Restaurant/Canteen</t>
  </si>
  <si>
    <t>Others</t>
  </si>
  <si>
    <t>Fruit/vegetable wastes</t>
  </si>
  <si>
    <t>Faecal sludge</t>
  </si>
  <si>
    <t>Food waste - Market</t>
  </si>
  <si>
    <t>Food waste - Household</t>
  </si>
  <si>
    <t>Tomato waste</t>
  </si>
  <si>
    <t>Food waste - FFP</t>
  </si>
  <si>
    <t>Fruit waste</t>
  </si>
  <si>
    <t>Diet_group</t>
  </si>
  <si>
    <t>Animal manures</t>
  </si>
  <si>
    <t>fixed duration</t>
  </si>
  <si>
    <t>waste_reduction_perc_wet</t>
  </si>
  <si>
    <t>waste_reduction_perc_DM</t>
  </si>
  <si>
    <t>larval_wet_mg_wet</t>
  </si>
  <si>
    <t>larval_mg_DM</t>
  </si>
  <si>
    <t>Bioconversion_rate_perc_DM</t>
  </si>
  <si>
    <t>Bioconversion_rate_perc_wet</t>
  </si>
  <si>
    <t>feeding rate_wet_mg/L*d</t>
  </si>
  <si>
    <t>feeding rate_mgDM/L*d</t>
  </si>
  <si>
    <t>Component 2</t>
  </si>
  <si>
    <t>Component 3</t>
  </si>
  <si>
    <t>Component 4</t>
  </si>
  <si>
    <t>Component_1</t>
  </si>
  <si>
    <t>Component_1_perc</t>
  </si>
  <si>
    <t>Component_2_perc</t>
  </si>
  <si>
    <t>Component_3_perc</t>
  </si>
  <si>
    <t>Component_4_perc</t>
  </si>
  <si>
    <t>treatment_time_spec</t>
  </si>
  <si>
    <t>treatment_time_days</t>
  </si>
  <si>
    <t>Mixture</t>
  </si>
  <si>
    <t>larval_density_L/cm2</t>
  </si>
  <si>
    <t>Liu</t>
  </si>
  <si>
    <t>Eawag</t>
  </si>
  <si>
    <t>Jucker</t>
  </si>
  <si>
    <t>unpublished</t>
  </si>
  <si>
    <t>Tschirner</t>
  </si>
  <si>
    <t>Meneguz</t>
  </si>
  <si>
    <t>Bava</t>
  </si>
  <si>
    <t>Spranghers</t>
  </si>
  <si>
    <t>Nguyen</t>
  </si>
  <si>
    <t>Diener</t>
  </si>
  <si>
    <t>Nyakeri</t>
  </si>
  <si>
    <t>Lalander</t>
  </si>
  <si>
    <t>Gold</t>
  </si>
  <si>
    <t>Rehman</t>
  </si>
  <si>
    <t>Banks</t>
  </si>
  <si>
    <t>Somroo</t>
  </si>
  <si>
    <t>Miranda</t>
  </si>
  <si>
    <t>Year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</si>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</sst>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ill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A43" zoomScale="115" zoomScaleNormal="115" workbookViewId="0">
      <selection activeCell="C57" sqref="C57"/>
    </sheetView>
  </sheetViews>
  <sheetFormatPr baseColWidth="10" defaultColWidth="8.88671875" defaultRowHeight="14.4"/>
  <cols>
    <col min="1" max="1" width="22.21875" bestFit="1" customWidth="1"/>
    <col min="2" max="2" width="22.21875" customWidth="1"/>
    <col min="3" max="3" width="28.33203125" bestFit="1" customWidth="1"/>
    <col min="4" max="4" width="21.109375" bestFit="1" customWidth="1"/>
    <col min="5" max="5" width="15.6640625" bestFit="1" customWidth="1"/>
    <col min="6" max="6" width="21.109375" bestFit="1" customWidth="1"/>
    <col min="7" max="7" width="15.6640625" bestFit="1" customWidth="1"/>
    <col min="8" max="8" width="21.109375" bestFit="1" customWidth="1"/>
    <col min="9" max="9" width="15.6640625" bestFit="1" customWidth="1"/>
    <col min="10" max="10" width="21.109375" bestFit="1" customWidth="1"/>
    <col min="11" max="11" width="28.88671875" bestFit="1" customWidth="1"/>
    <col min="12" max="12" width="21.109375" bestFit="1" customWidth="1"/>
    <col min="13" max="13" width="16.88671875" customWidth="1"/>
    <col min="14" max="15" width="27.88671875" bestFit="1" customWidth="1"/>
    <col min="16" max="17" width="30.44140625" bestFit="1" customWidth="1"/>
    <col min="18" max="18" width="26" bestFit="1" customWidth="1"/>
    <col min="19" max="19" width="25" bestFit="1" customWidth="1"/>
    <col min="20" max="20" width="25" customWidth="1"/>
    <col min="21" max="21" width="22.6640625" bestFit="1" customWidth="1"/>
    <col min="22" max="22" width="19.33203125" bestFit="1" customWidth="1"/>
  </cols>
  <sheetData>
    <row r="1" spans="1:22">
      <c r="A1" t="s">
        <v>86</v>
      </c>
      <c r="B1" t="s">
        <v>85</v>
      </c>
      <c r="C1" t="s">
        <v>59</v>
      </c>
      <c r="D1" t="s">
        <v>60</v>
      </c>
      <c r="E1" t="s">
        <v>56</v>
      </c>
      <c r="F1" t="s">
        <v>61</v>
      </c>
      <c r="G1" t="s">
        <v>57</v>
      </c>
      <c r="H1" t="s">
        <v>62</v>
      </c>
      <c r="I1" t="s">
        <v>58</v>
      </c>
      <c r="J1" t="s">
        <v>63</v>
      </c>
      <c r="K1" t="s">
        <v>45</v>
      </c>
      <c r="L1" t="s">
        <v>50</v>
      </c>
      <c r="M1" t="s">
        <v>51</v>
      </c>
      <c r="N1" t="s">
        <v>48</v>
      </c>
      <c r="O1" t="s">
        <v>49</v>
      </c>
      <c r="P1" t="s">
        <v>53</v>
      </c>
      <c r="Q1" t="s">
        <v>52</v>
      </c>
      <c r="R1" t="s">
        <v>54</v>
      </c>
      <c r="S1" t="s">
        <v>55</v>
      </c>
      <c r="T1" t="s">
        <v>67</v>
      </c>
      <c r="U1" t="s">
        <v>64</v>
      </c>
      <c r="V1" t="s">
        <v>65</v>
      </c>
    </row>
    <row r="2" spans="1:22">
      <c r="A2" t="s">
        <v>80</v>
      </c>
      <c r="B2">
        <v>2020</v>
      </c>
      <c r="C2" t="s">
        <v>8</v>
      </c>
      <c r="D2">
        <v>40</v>
      </c>
      <c r="E2" t="s">
        <v>2</v>
      </c>
      <c r="F2">
        <v>20</v>
      </c>
      <c r="G2" t="s">
        <v>9</v>
      </c>
      <c r="H2">
        <v>20</v>
      </c>
      <c r="I2" t="s">
        <v>27</v>
      </c>
      <c r="J2">
        <v>20</v>
      </c>
      <c r="K2" t="s">
        <v>66</v>
      </c>
      <c r="L2">
        <v>200</v>
      </c>
      <c r="N2">
        <v>45</v>
      </c>
      <c r="P2">
        <v>12</v>
      </c>
      <c r="S2">
        <v>25</v>
      </c>
      <c r="T2">
        <v>2.9</v>
      </c>
      <c r="U2" t="s">
        <v>47</v>
      </c>
      <c r="V2">
        <v>12</v>
      </c>
    </row>
    <row r="3" spans="1:22">
      <c r="A3" t="s">
        <v>77</v>
      </c>
      <c r="B3">
        <v>2009</v>
      </c>
      <c r="C3" t="s">
        <v>0</v>
      </c>
      <c r="D3">
        <v>100</v>
      </c>
      <c r="K3" t="s">
        <v>0</v>
      </c>
      <c r="M3" s="2">
        <v>48</v>
      </c>
      <c r="N3" s="2"/>
      <c r="O3">
        <v>42</v>
      </c>
      <c r="R3" s="1">
        <v>100</v>
      </c>
      <c r="U3" t="s">
        <v>1</v>
      </c>
      <c r="V3">
        <v>17</v>
      </c>
    </row>
    <row r="4" spans="1:22">
      <c r="A4" t="s">
        <v>81</v>
      </c>
      <c r="B4">
        <v>2017</v>
      </c>
      <c r="C4" t="s">
        <v>2</v>
      </c>
      <c r="D4">
        <v>100</v>
      </c>
      <c r="K4" s="3" t="s">
        <v>46</v>
      </c>
      <c r="L4">
        <v>63</v>
      </c>
      <c r="M4" s="2">
        <f>L4*((100-73)/100)</f>
        <v>17.010000000000002</v>
      </c>
      <c r="N4" s="2"/>
      <c r="O4">
        <v>26</v>
      </c>
      <c r="Q4">
        <v>6.3</v>
      </c>
      <c r="R4" s="1">
        <f>(1000*1000)/(1000*19)</f>
        <v>52.631578947368418</v>
      </c>
      <c r="U4" t="s">
        <v>1</v>
      </c>
      <c r="V4">
        <v>19</v>
      </c>
    </row>
    <row r="5" spans="1:22">
      <c r="A5" t="s">
        <v>82</v>
      </c>
      <c r="B5">
        <v>2014</v>
      </c>
      <c r="C5" t="s">
        <v>4</v>
      </c>
      <c r="D5">
        <v>100</v>
      </c>
      <c r="K5" t="s">
        <v>4</v>
      </c>
      <c r="L5">
        <v>233</v>
      </c>
      <c r="M5" s="2">
        <f>L5*((100-73)/100)</f>
        <v>62.910000000000004</v>
      </c>
      <c r="N5" s="2"/>
      <c r="R5" s="1">
        <v>100</v>
      </c>
      <c r="U5" t="s">
        <v>1</v>
      </c>
      <c r="V5">
        <v>12</v>
      </c>
    </row>
    <row r="6" spans="1:22">
      <c r="A6" t="s">
        <v>83</v>
      </c>
      <c r="B6">
        <v>2019</v>
      </c>
      <c r="C6" t="s">
        <v>3</v>
      </c>
      <c r="D6">
        <v>100</v>
      </c>
      <c r="K6" t="s">
        <v>34</v>
      </c>
      <c r="M6" s="2">
        <v>26.20545073375262</v>
      </c>
      <c r="N6" s="2"/>
      <c r="O6">
        <v>49</v>
      </c>
      <c r="Q6">
        <v>5</v>
      </c>
      <c r="R6" s="1">
        <v>167</v>
      </c>
      <c r="U6" t="s">
        <v>1</v>
      </c>
      <c r="V6">
        <v>16</v>
      </c>
    </row>
    <row r="7" spans="1:22">
      <c r="A7" t="s">
        <v>81</v>
      </c>
      <c r="B7">
        <v>2017</v>
      </c>
      <c r="C7" t="s">
        <v>3</v>
      </c>
      <c r="D7">
        <v>100</v>
      </c>
      <c r="K7" t="s">
        <v>34</v>
      </c>
      <c r="L7">
        <v>123</v>
      </c>
      <c r="M7" s="2">
        <f>L7*((100-73)/100)</f>
        <v>33.21</v>
      </c>
      <c r="N7" s="2"/>
      <c r="O7">
        <v>72</v>
      </c>
      <c r="Q7">
        <v>12</v>
      </c>
      <c r="R7" s="1">
        <f>(1000*1000)/(1000*23)</f>
        <v>43.478260869565219</v>
      </c>
      <c r="U7" t="s">
        <v>1</v>
      </c>
      <c r="V7">
        <v>23</v>
      </c>
    </row>
    <row r="8" spans="1:22">
      <c r="A8" t="s">
        <v>84</v>
      </c>
      <c r="B8">
        <v>2019</v>
      </c>
      <c r="C8" t="s">
        <v>5</v>
      </c>
      <c r="D8">
        <v>100</v>
      </c>
      <c r="K8" s="3" t="s">
        <v>46</v>
      </c>
      <c r="L8">
        <v>83</v>
      </c>
      <c r="M8" s="2">
        <f>L8*((100-73)/100)</f>
        <v>22.41</v>
      </c>
      <c r="N8" s="2"/>
      <c r="O8">
        <f>O9-15</f>
        <v>33</v>
      </c>
      <c r="Q8">
        <v>1.8</v>
      </c>
      <c r="R8" s="1">
        <f>(((V8/2)*27)*1000)/(100*V8)</f>
        <v>135</v>
      </c>
      <c r="U8" t="s">
        <v>1</v>
      </c>
      <c r="V8">
        <v>17</v>
      </c>
    </row>
    <row r="9" spans="1:22">
      <c r="A9" t="s">
        <v>84</v>
      </c>
      <c r="B9">
        <v>2019</v>
      </c>
      <c r="C9" t="s">
        <v>6</v>
      </c>
      <c r="D9">
        <v>100</v>
      </c>
      <c r="K9" s="3" t="s">
        <v>46</v>
      </c>
      <c r="L9">
        <v>99</v>
      </c>
      <c r="M9" s="2">
        <f>L9*((100-73)/100)</f>
        <v>26.73</v>
      </c>
      <c r="N9" s="2"/>
      <c r="O9">
        <v>48</v>
      </c>
      <c r="Q9">
        <v>2.1</v>
      </c>
      <c r="R9" s="1">
        <f>(((V9/2)*27)*1000)/(100*V9)</f>
        <v>135</v>
      </c>
      <c r="U9" t="s">
        <v>1</v>
      </c>
      <c r="V9">
        <v>16</v>
      </c>
    </row>
    <row r="10" spans="1:22">
      <c r="A10" t="s">
        <v>84</v>
      </c>
      <c r="B10">
        <v>2019</v>
      </c>
      <c r="C10" t="s">
        <v>7</v>
      </c>
      <c r="D10">
        <v>100</v>
      </c>
      <c r="K10" t="s">
        <v>0</v>
      </c>
      <c r="L10">
        <v>114</v>
      </c>
      <c r="M10" s="2">
        <f>L10*((100-73)/100)</f>
        <v>30.78</v>
      </c>
      <c r="N10" s="2"/>
      <c r="O10">
        <f>O9-2</f>
        <v>46</v>
      </c>
      <c r="Q10">
        <v>5.6</v>
      </c>
      <c r="R10" s="1">
        <f>(((V10/2)*27)*1000)/(100*V10)</f>
        <v>135</v>
      </c>
      <c r="U10" t="s">
        <v>1</v>
      </c>
      <c r="V10">
        <v>11</v>
      </c>
    </row>
    <row r="11" spans="1:22">
      <c r="A11" t="s">
        <v>80</v>
      </c>
      <c r="B11">
        <v>2020</v>
      </c>
      <c r="C11" t="s">
        <v>8</v>
      </c>
      <c r="D11">
        <v>100</v>
      </c>
      <c r="K11" t="s">
        <v>35</v>
      </c>
      <c r="M11">
        <v>41.7</v>
      </c>
      <c r="O11">
        <v>56.4</v>
      </c>
      <c r="Q11">
        <v>14.9</v>
      </c>
      <c r="R11" s="1">
        <v>83.333333333333329</v>
      </c>
      <c r="U11" t="s">
        <v>47</v>
      </c>
      <c r="V11">
        <v>9</v>
      </c>
    </row>
    <row r="12" spans="1:22">
      <c r="A12" t="s">
        <v>80</v>
      </c>
      <c r="B12">
        <v>2020</v>
      </c>
      <c r="C12" t="s">
        <v>9</v>
      </c>
      <c r="D12">
        <v>100</v>
      </c>
      <c r="K12" t="s">
        <v>36</v>
      </c>
      <c r="M12">
        <v>44.2</v>
      </c>
      <c r="O12">
        <v>37.9</v>
      </c>
      <c r="Q12">
        <v>15.3</v>
      </c>
      <c r="R12" s="1">
        <v>128.2051282051282</v>
      </c>
      <c r="U12" t="s">
        <v>47</v>
      </c>
      <c r="V12">
        <v>9</v>
      </c>
    </row>
    <row r="13" spans="1:22">
      <c r="A13" t="s">
        <v>80</v>
      </c>
      <c r="B13">
        <v>2020</v>
      </c>
      <c r="C13" t="s">
        <v>4</v>
      </c>
      <c r="D13">
        <v>100</v>
      </c>
      <c r="K13" t="s">
        <v>4</v>
      </c>
      <c r="M13">
        <v>58.8</v>
      </c>
      <c r="O13">
        <v>39.1</v>
      </c>
      <c r="Q13">
        <v>22.7</v>
      </c>
      <c r="R13" s="1">
        <v>107.9622132253711</v>
      </c>
      <c r="U13" t="s">
        <v>47</v>
      </c>
      <c r="V13">
        <v>9</v>
      </c>
    </row>
    <row r="14" spans="1:22">
      <c r="A14" t="s">
        <v>80</v>
      </c>
      <c r="B14">
        <v>2020</v>
      </c>
      <c r="C14" t="s">
        <v>4</v>
      </c>
      <c r="D14">
        <v>100</v>
      </c>
      <c r="K14" t="s">
        <v>4</v>
      </c>
      <c r="M14">
        <v>50.2</v>
      </c>
      <c r="O14">
        <v>48.6</v>
      </c>
      <c r="Q14">
        <v>18.8</v>
      </c>
      <c r="R14" s="1">
        <v>107.9622132253711</v>
      </c>
      <c r="U14" t="s">
        <v>47</v>
      </c>
      <c r="V14">
        <v>9</v>
      </c>
    </row>
    <row r="15" spans="1:22">
      <c r="A15" t="s">
        <v>80</v>
      </c>
      <c r="B15">
        <v>2020</v>
      </c>
      <c r="C15" t="s">
        <v>10</v>
      </c>
      <c r="D15">
        <v>100</v>
      </c>
      <c r="K15" t="s">
        <v>14</v>
      </c>
      <c r="M15">
        <v>39.4</v>
      </c>
      <c r="O15">
        <v>30.7</v>
      </c>
      <c r="Q15">
        <v>13.4</v>
      </c>
      <c r="R15" s="1">
        <v>100.10010010010009</v>
      </c>
      <c r="U15" t="s">
        <v>47</v>
      </c>
      <c r="V15">
        <v>9</v>
      </c>
    </row>
    <row r="16" spans="1:22">
      <c r="A16" t="s">
        <v>80</v>
      </c>
      <c r="B16">
        <v>2020</v>
      </c>
      <c r="C16" t="s">
        <v>11</v>
      </c>
      <c r="D16">
        <v>100</v>
      </c>
      <c r="K16" t="s">
        <v>36</v>
      </c>
      <c r="M16">
        <v>59.1</v>
      </c>
      <c r="O16">
        <v>58.4</v>
      </c>
      <c r="Q16">
        <v>22.7</v>
      </c>
      <c r="R16" s="1">
        <v>192.67822736030834</v>
      </c>
      <c r="U16" t="s">
        <v>47</v>
      </c>
      <c r="V16">
        <v>9</v>
      </c>
    </row>
    <row r="17" spans="1:22">
      <c r="A17" t="s">
        <v>80</v>
      </c>
      <c r="B17">
        <v>2020</v>
      </c>
      <c r="C17" t="s">
        <v>6</v>
      </c>
      <c r="D17">
        <v>100</v>
      </c>
      <c r="K17" s="3" t="s">
        <v>46</v>
      </c>
      <c r="M17">
        <v>14.3</v>
      </c>
      <c r="O17">
        <v>12.7</v>
      </c>
      <c r="Q17">
        <v>3.8</v>
      </c>
      <c r="R17" s="1">
        <v>256.41025641025641</v>
      </c>
      <c r="U17" t="s">
        <v>47</v>
      </c>
      <c r="V17">
        <v>9</v>
      </c>
    </row>
    <row r="18" spans="1:22">
      <c r="A18" t="s">
        <v>80</v>
      </c>
      <c r="B18">
        <v>2020</v>
      </c>
      <c r="C18" t="s">
        <v>0</v>
      </c>
      <c r="D18">
        <v>100</v>
      </c>
      <c r="K18" t="s">
        <v>0</v>
      </c>
      <c r="M18">
        <v>55.6</v>
      </c>
      <c r="O18">
        <v>67.7</v>
      </c>
      <c r="Q18">
        <v>21</v>
      </c>
      <c r="R18" s="1">
        <v>83.333333333333329</v>
      </c>
      <c r="U18" t="s">
        <v>47</v>
      </c>
      <c r="V18">
        <v>9</v>
      </c>
    </row>
    <row r="19" spans="1:22">
      <c r="A19" t="s">
        <v>79</v>
      </c>
      <c r="B19">
        <v>2019</v>
      </c>
      <c r="C19" t="s">
        <v>0</v>
      </c>
      <c r="D19">
        <v>100</v>
      </c>
      <c r="K19" t="s">
        <v>0</v>
      </c>
      <c r="L19">
        <v>251</v>
      </c>
      <c r="M19" s="2">
        <f t="shared" ref="M19:M28" si="0">L19*((100-73)/100)</f>
        <v>67.77000000000001</v>
      </c>
      <c r="N19" s="2"/>
      <c r="O19">
        <v>84.8</v>
      </c>
      <c r="Q19">
        <v>12.8</v>
      </c>
      <c r="R19" s="1">
        <v>97.087378640776691</v>
      </c>
      <c r="U19" t="s">
        <v>1</v>
      </c>
      <c r="V19">
        <v>16</v>
      </c>
    </row>
    <row r="20" spans="1:22">
      <c r="A20" t="s">
        <v>79</v>
      </c>
      <c r="B20">
        <v>2019</v>
      </c>
      <c r="C20" t="s">
        <v>13</v>
      </c>
      <c r="D20">
        <v>100</v>
      </c>
      <c r="K20" t="s">
        <v>36</v>
      </c>
      <c r="L20">
        <v>212</v>
      </c>
      <c r="M20" s="2">
        <f t="shared" si="0"/>
        <v>57.24</v>
      </c>
      <c r="N20" s="2"/>
      <c r="O20">
        <v>55.3</v>
      </c>
      <c r="Q20">
        <v>13.9</v>
      </c>
      <c r="R20" s="1">
        <v>164.6090534979424</v>
      </c>
      <c r="U20" t="s">
        <v>1</v>
      </c>
      <c r="V20">
        <v>19</v>
      </c>
    </row>
    <row r="21" spans="1:22">
      <c r="A21" t="s">
        <v>79</v>
      </c>
      <c r="B21">
        <v>2019</v>
      </c>
      <c r="C21" t="s">
        <v>15</v>
      </c>
      <c r="D21">
        <v>100</v>
      </c>
      <c r="K21" t="s">
        <v>38</v>
      </c>
      <c r="L21">
        <v>212</v>
      </c>
      <c r="M21" s="2">
        <f t="shared" si="0"/>
        <v>57.24</v>
      </c>
      <c r="N21" s="2"/>
      <c r="O21">
        <v>46.7</v>
      </c>
      <c r="Q21">
        <v>4.0999999999999996</v>
      </c>
      <c r="R21" s="1">
        <v>360.36036036036035</v>
      </c>
      <c r="U21" t="s">
        <v>1</v>
      </c>
      <c r="V21">
        <v>45</v>
      </c>
    </row>
    <row r="22" spans="1:22">
      <c r="A22" t="s">
        <v>79</v>
      </c>
      <c r="B22">
        <v>2019</v>
      </c>
      <c r="C22" t="s">
        <v>14</v>
      </c>
      <c r="D22">
        <v>100</v>
      </c>
      <c r="K22" t="s">
        <v>14</v>
      </c>
      <c r="L22">
        <v>248</v>
      </c>
      <c r="M22" s="2">
        <f t="shared" si="0"/>
        <v>66.960000000000008</v>
      </c>
      <c r="N22" s="2"/>
      <c r="O22">
        <v>46.3</v>
      </c>
      <c r="Q22">
        <v>15.2</v>
      </c>
      <c r="R22" s="1">
        <v>222.22222222222223</v>
      </c>
      <c r="U22" t="s">
        <v>1</v>
      </c>
      <c r="V22">
        <v>17</v>
      </c>
    </row>
    <row r="23" spans="1:22">
      <c r="A23" t="s">
        <v>79</v>
      </c>
      <c r="B23">
        <v>2019</v>
      </c>
      <c r="C23" t="s">
        <v>7</v>
      </c>
      <c r="D23">
        <v>100</v>
      </c>
      <c r="K23" s="3" t="s">
        <v>46</v>
      </c>
      <c r="L23">
        <v>164</v>
      </c>
      <c r="M23" s="2">
        <f t="shared" si="0"/>
        <v>44.28</v>
      </c>
      <c r="N23" s="2"/>
      <c r="O23">
        <v>60</v>
      </c>
      <c r="Q23">
        <v>7.1</v>
      </c>
      <c r="R23" s="1">
        <v>128.2051282051282</v>
      </c>
      <c r="U23" t="s">
        <v>1</v>
      </c>
      <c r="V23">
        <v>19</v>
      </c>
    </row>
    <row r="24" spans="1:22">
      <c r="A24" t="s">
        <v>79</v>
      </c>
      <c r="B24">
        <v>2019</v>
      </c>
      <c r="C24" t="s">
        <v>4</v>
      </c>
      <c r="D24">
        <v>100</v>
      </c>
      <c r="K24" t="s">
        <v>4</v>
      </c>
      <c r="L24">
        <v>245</v>
      </c>
      <c r="M24" s="2">
        <f t="shared" si="0"/>
        <v>66.150000000000006</v>
      </c>
      <c r="N24" s="2"/>
      <c r="O24">
        <v>47.7</v>
      </c>
      <c r="Q24">
        <v>11.3</v>
      </c>
      <c r="R24" s="1">
        <v>182.64840182648402</v>
      </c>
      <c r="U24" t="s">
        <v>1</v>
      </c>
      <c r="V24">
        <v>19</v>
      </c>
    </row>
    <row r="25" spans="1:22">
      <c r="A25" t="s">
        <v>79</v>
      </c>
      <c r="B25">
        <v>2019</v>
      </c>
      <c r="C25" t="s">
        <v>16</v>
      </c>
      <c r="D25">
        <v>100</v>
      </c>
      <c r="K25" t="s">
        <v>37</v>
      </c>
      <c r="L25">
        <v>137</v>
      </c>
      <c r="M25" s="2">
        <f t="shared" si="0"/>
        <v>36.99</v>
      </c>
      <c r="N25" s="2"/>
      <c r="O25">
        <v>63.3</v>
      </c>
      <c r="Q25">
        <v>2.2999999999999998</v>
      </c>
      <c r="R25" s="1">
        <v>228.57142857142856</v>
      </c>
      <c r="U25" t="s">
        <v>1</v>
      </c>
      <c r="V25">
        <v>30</v>
      </c>
    </row>
    <row r="26" spans="1:22">
      <c r="A26" t="s">
        <v>79</v>
      </c>
      <c r="B26">
        <v>2019</v>
      </c>
      <c r="C26" t="s">
        <v>16</v>
      </c>
      <c r="D26">
        <v>100</v>
      </c>
      <c r="K26" t="s">
        <v>37</v>
      </c>
      <c r="L26">
        <v>145</v>
      </c>
      <c r="M26" s="2">
        <f t="shared" si="0"/>
        <v>39.150000000000006</v>
      </c>
      <c r="N26" s="2"/>
      <c r="O26">
        <v>49.2</v>
      </c>
      <c r="Q26">
        <v>2.2000000000000002</v>
      </c>
      <c r="R26" s="1">
        <v>481.92771084337346</v>
      </c>
      <c r="U26" t="s">
        <v>1</v>
      </c>
      <c r="V26">
        <v>48</v>
      </c>
    </row>
    <row r="27" spans="1:22">
      <c r="A27" t="s">
        <v>78</v>
      </c>
      <c r="B27">
        <v>2019</v>
      </c>
      <c r="C27" t="s">
        <v>17</v>
      </c>
      <c r="D27">
        <v>100</v>
      </c>
      <c r="K27" t="s">
        <v>4</v>
      </c>
      <c r="L27">
        <v>170</v>
      </c>
      <c r="M27" s="2">
        <f t="shared" si="0"/>
        <v>45.900000000000006</v>
      </c>
      <c r="N27" s="2"/>
      <c r="R27" s="1">
        <v>200</v>
      </c>
      <c r="U27" t="s">
        <v>1</v>
      </c>
      <c r="V27">
        <v>22</v>
      </c>
    </row>
    <row r="28" spans="1:22">
      <c r="A28" t="s">
        <v>78</v>
      </c>
      <c r="B28">
        <v>2019</v>
      </c>
      <c r="C28" t="s">
        <v>13</v>
      </c>
      <c r="D28">
        <v>100</v>
      </c>
      <c r="K28" t="s">
        <v>36</v>
      </c>
      <c r="L28">
        <v>210</v>
      </c>
      <c r="M28" s="2">
        <f t="shared" si="0"/>
        <v>56.7</v>
      </c>
      <c r="N28" s="2"/>
      <c r="R28" s="1">
        <v>200</v>
      </c>
      <c r="U28" t="s">
        <v>1</v>
      </c>
      <c r="V28">
        <v>13</v>
      </c>
    </row>
    <row r="29" spans="1:22">
      <c r="A29" t="s">
        <v>77</v>
      </c>
      <c r="B29">
        <v>2011</v>
      </c>
      <c r="C29" t="s">
        <v>20</v>
      </c>
      <c r="D29">
        <v>100</v>
      </c>
      <c r="K29" t="s">
        <v>39</v>
      </c>
      <c r="M29">
        <v>18.100000000000001</v>
      </c>
      <c r="O29">
        <v>54.7</v>
      </c>
      <c r="R29" s="1">
        <v>167</v>
      </c>
      <c r="U29" t="s">
        <v>1</v>
      </c>
      <c r="V29">
        <v>27</v>
      </c>
    </row>
    <row r="30" spans="1:22">
      <c r="A30" t="s">
        <v>77</v>
      </c>
      <c r="B30">
        <v>2011</v>
      </c>
      <c r="C30" t="s">
        <v>18</v>
      </c>
      <c r="D30">
        <v>100</v>
      </c>
      <c r="K30" t="s">
        <v>40</v>
      </c>
      <c r="M30">
        <v>59.9</v>
      </c>
      <c r="O30">
        <v>59.4</v>
      </c>
      <c r="R30" s="1">
        <v>167</v>
      </c>
      <c r="U30" t="s">
        <v>1</v>
      </c>
      <c r="V30">
        <v>18</v>
      </c>
    </row>
    <row r="31" spans="1:22">
      <c r="A31" t="s">
        <v>77</v>
      </c>
      <c r="B31">
        <v>2011</v>
      </c>
      <c r="C31" t="s">
        <v>19</v>
      </c>
      <c r="D31">
        <v>100</v>
      </c>
      <c r="K31" t="s">
        <v>41</v>
      </c>
      <c r="M31">
        <v>83.5</v>
      </c>
      <c r="O31">
        <v>68</v>
      </c>
      <c r="R31" s="1">
        <v>507</v>
      </c>
      <c r="U31" t="s">
        <v>1</v>
      </c>
    </row>
    <row r="32" spans="1:22">
      <c r="A32" t="s">
        <v>76</v>
      </c>
      <c r="B32">
        <v>2013</v>
      </c>
      <c r="C32" t="s">
        <v>0</v>
      </c>
      <c r="D32">
        <v>100</v>
      </c>
      <c r="K32" t="s">
        <v>0</v>
      </c>
      <c r="L32" s="1">
        <f>552/3</f>
        <v>184</v>
      </c>
      <c r="M32" s="2">
        <f t="shared" ref="M32:M39" si="1">L32*((100-73)/100)</f>
        <v>49.680000000000007</v>
      </c>
      <c r="N32" s="2"/>
      <c r="U32" t="s">
        <v>1</v>
      </c>
      <c r="V32">
        <v>23</v>
      </c>
    </row>
    <row r="33" spans="1:22">
      <c r="A33" t="s">
        <v>76</v>
      </c>
      <c r="B33">
        <v>2013</v>
      </c>
      <c r="C33" t="s">
        <v>21</v>
      </c>
      <c r="D33">
        <v>100</v>
      </c>
      <c r="K33" s="3" t="s">
        <v>46</v>
      </c>
      <c r="L33" s="1">
        <f>340/3</f>
        <v>113.33333333333333</v>
      </c>
      <c r="M33" s="2">
        <f t="shared" si="1"/>
        <v>30.6</v>
      </c>
      <c r="N33" s="2"/>
      <c r="U33" t="s">
        <v>1</v>
      </c>
      <c r="V33">
        <v>34</v>
      </c>
    </row>
    <row r="34" spans="1:22">
      <c r="A34" t="s">
        <v>76</v>
      </c>
      <c r="B34">
        <v>2013</v>
      </c>
      <c r="C34" t="s">
        <v>22</v>
      </c>
      <c r="D34">
        <v>100</v>
      </c>
      <c r="K34" t="s">
        <v>36</v>
      </c>
      <c r="L34" s="1">
        <f>519/3</f>
        <v>173</v>
      </c>
      <c r="M34" s="2">
        <f t="shared" si="1"/>
        <v>46.71</v>
      </c>
      <c r="N34" s="2"/>
      <c r="U34" t="s">
        <v>1</v>
      </c>
      <c r="V34">
        <v>24</v>
      </c>
    </row>
    <row r="35" spans="1:22">
      <c r="A35" t="s">
        <v>76</v>
      </c>
      <c r="B35">
        <v>2013</v>
      </c>
      <c r="C35" t="s">
        <v>15</v>
      </c>
      <c r="D35">
        <v>100</v>
      </c>
      <c r="K35" t="s">
        <v>38</v>
      </c>
      <c r="L35" s="1">
        <f>370/3</f>
        <v>123.33333333333333</v>
      </c>
      <c r="M35" s="2">
        <f t="shared" si="1"/>
        <v>33.300000000000004</v>
      </c>
      <c r="N35" s="2"/>
      <c r="U35" t="s">
        <v>1</v>
      </c>
      <c r="V35">
        <v>29</v>
      </c>
    </row>
    <row r="36" spans="1:22">
      <c r="A36" t="s">
        <v>75</v>
      </c>
      <c r="B36">
        <v>2017</v>
      </c>
      <c r="C36" t="s">
        <v>0</v>
      </c>
      <c r="D36">
        <v>100</v>
      </c>
      <c r="K36" t="s">
        <v>0</v>
      </c>
      <c r="L36">
        <v>219.8</v>
      </c>
      <c r="M36" s="2">
        <f t="shared" si="1"/>
        <v>59.346000000000004</v>
      </c>
      <c r="N36" s="2"/>
      <c r="U36" t="s">
        <v>1</v>
      </c>
      <c r="V36">
        <v>12</v>
      </c>
    </row>
    <row r="37" spans="1:22">
      <c r="A37" t="s">
        <v>75</v>
      </c>
      <c r="B37">
        <v>2017</v>
      </c>
      <c r="C37" t="s">
        <v>23</v>
      </c>
      <c r="D37">
        <v>100</v>
      </c>
      <c r="K37" t="s">
        <v>37</v>
      </c>
      <c r="L37">
        <v>90.8</v>
      </c>
      <c r="M37" s="2">
        <f t="shared" si="1"/>
        <v>24.516000000000002</v>
      </c>
      <c r="N37" s="2"/>
      <c r="U37" t="s">
        <v>1</v>
      </c>
      <c r="V37">
        <v>15</v>
      </c>
    </row>
    <row r="38" spans="1:22">
      <c r="A38" t="s">
        <v>75</v>
      </c>
      <c r="B38">
        <v>2017</v>
      </c>
      <c r="C38" t="s">
        <v>12</v>
      </c>
      <c r="D38">
        <v>100</v>
      </c>
      <c r="K38" t="s">
        <v>12</v>
      </c>
      <c r="L38">
        <v>140.30000000000001</v>
      </c>
      <c r="M38" s="2">
        <f t="shared" si="1"/>
        <v>37.881000000000007</v>
      </c>
      <c r="N38" s="2"/>
      <c r="U38" t="s">
        <v>1</v>
      </c>
      <c r="V38">
        <v>15</v>
      </c>
    </row>
    <row r="39" spans="1:22">
      <c r="A39" t="s">
        <v>75</v>
      </c>
      <c r="B39">
        <v>2017</v>
      </c>
      <c r="C39" t="s">
        <v>24</v>
      </c>
      <c r="D39">
        <v>100</v>
      </c>
      <c r="K39" t="s">
        <v>36</v>
      </c>
      <c r="L39">
        <v>154.1</v>
      </c>
      <c r="M39" s="2">
        <f t="shared" si="1"/>
        <v>41.606999999999999</v>
      </c>
      <c r="N39" s="2"/>
      <c r="U39" t="s">
        <v>1</v>
      </c>
      <c r="V39">
        <v>19</v>
      </c>
    </row>
    <row r="40" spans="1:22">
      <c r="A40" t="s">
        <v>68</v>
      </c>
      <c r="B40">
        <v>2018</v>
      </c>
      <c r="C40" t="s">
        <v>26</v>
      </c>
      <c r="D40">
        <v>100</v>
      </c>
      <c r="K40" t="s">
        <v>35</v>
      </c>
      <c r="M40">
        <v>45.5</v>
      </c>
      <c r="O40">
        <v>38.700000000000003</v>
      </c>
      <c r="R40">
        <v>200</v>
      </c>
      <c r="U40" t="s">
        <v>1</v>
      </c>
      <c r="V40">
        <v>15</v>
      </c>
    </row>
    <row r="41" spans="1:22">
      <c r="A41" t="s">
        <v>68</v>
      </c>
      <c r="B41">
        <v>2018</v>
      </c>
      <c r="C41" t="s">
        <v>21</v>
      </c>
      <c r="D41">
        <v>100</v>
      </c>
      <c r="K41" s="3" t="s">
        <v>46</v>
      </c>
      <c r="M41">
        <v>24.2</v>
      </c>
      <c r="O41">
        <v>13.8</v>
      </c>
      <c r="R41">
        <v>200</v>
      </c>
      <c r="U41" t="s">
        <v>1</v>
      </c>
      <c r="V41">
        <v>17</v>
      </c>
    </row>
    <row r="42" spans="1:22">
      <c r="A42" t="s">
        <v>68</v>
      </c>
      <c r="B42">
        <v>2018</v>
      </c>
      <c r="C42" t="s">
        <v>25</v>
      </c>
      <c r="D42">
        <v>100</v>
      </c>
      <c r="K42" t="s">
        <v>37</v>
      </c>
      <c r="M42">
        <v>13</v>
      </c>
      <c r="R42">
        <v>200</v>
      </c>
      <c r="U42" t="s">
        <v>1</v>
      </c>
      <c r="V42">
        <v>70</v>
      </c>
    </row>
    <row r="43" spans="1:22">
      <c r="A43" t="s">
        <v>80</v>
      </c>
      <c r="B43">
        <v>2020</v>
      </c>
      <c r="C43" t="s">
        <v>9</v>
      </c>
      <c r="D43">
        <v>100</v>
      </c>
      <c r="K43" t="s">
        <v>36</v>
      </c>
      <c r="M43">
        <v>64.150000000000006</v>
      </c>
      <c r="U43" t="s">
        <v>47</v>
      </c>
      <c r="V43">
        <v>12</v>
      </c>
    </row>
    <row r="44" spans="1:22">
      <c r="A44" t="s">
        <v>80</v>
      </c>
      <c r="B44">
        <v>2020</v>
      </c>
      <c r="C44" t="s">
        <v>27</v>
      </c>
      <c r="D44">
        <v>100</v>
      </c>
      <c r="K44" t="s">
        <v>41</v>
      </c>
      <c r="M44">
        <v>77.260000000000005</v>
      </c>
      <c r="U44" t="s">
        <v>47</v>
      </c>
      <c r="V44">
        <v>12</v>
      </c>
    </row>
    <row r="45" spans="1:22">
      <c r="A45" t="s">
        <v>69</v>
      </c>
      <c r="B45" t="s">
        <v>71</v>
      </c>
      <c r="C45" t="s">
        <v>0</v>
      </c>
      <c r="D45">
        <v>100</v>
      </c>
      <c r="K45" t="s">
        <v>35</v>
      </c>
      <c r="M45">
        <v>80.52</v>
      </c>
      <c r="U45" t="s">
        <v>47</v>
      </c>
      <c r="V45">
        <v>15</v>
      </c>
    </row>
    <row r="46" spans="1:22">
      <c r="A46" t="s">
        <v>69</v>
      </c>
      <c r="B46" t="s">
        <v>71</v>
      </c>
      <c r="C46" t="s">
        <v>12</v>
      </c>
      <c r="D46">
        <v>100</v>
      </c>
      <c r="K46" t="s">
        <v>12</v>
      </c>
      <c r="M46">
        <v>40.03</v>
      </c>
      <c r="U46" t="s">
        <v>47</v>
      </c>
      <c r="V46">
        <v>15</v>
      </c>
    </row>
    <row r="47" spans="1:22">
      <c r="A47" t="s">
        <v>80</v>
      </c>
      <c r="B47">
        <v>2021</v>
      </c>
      <c r="C47" t="s">
        <v>42</v>
      </c>
      <c r="D47">
        <v>100</v>
      </c>
      <c r="K47" t="s">
        <v>12</v>
      </c>
      <c r="M47">
        <v>42.3</v>
      </c>
      <c r="O47">
        <v>47.6</v>
      </c>
      <c r="Q47">
        <v>14.1</v>
      </c>
      <c r="U47" t="s">
        <v>47</v>
      </c>
      <c r="V47">
        <v>6</v>
      </c>
    </row>
    <row r="48" spans="1:22">
      <c r="A48" t="s">
        <v>80</v>
      </c>
      <c r="B48">
        <v>2021</v>
      </c>
      <c r="C48" t="s">
        <v>31</v>
      </c>
      <c r="D48">
        <v>100</v>
      </c>
      <c r="K48" t="s">
        <v>44</v>
      </c>
      <c r="M48">
        <v>25</v>
      </c>
      <c r="O48">
        <v>42</v>
      </c>
      <c r="Q48">
        <v>7.2</v>
      </c>
      <c r="U48" t="s">
        <v>47</v>
      </c>
      <c r="V48">
        <v>10</v>
      </c>
    </row>
    <row r="49" spans="1:22">
      <c r="A49" t="s">
        <v>80</v>
      </c>
      <c r="B49">
        <v>2021</v>
      </c>
      <c r="C49" t="s">
        <v>28</v>
      </c>
      <c r="D49">
        <v>100</v>
      </c>
      <c r="K49" t="s">
        <v>43</v>
      </c>
      <c r="M49">
        <v>50</v>
      </c>
      <c r="O49">
        <v>47</v>
      </c>
      <c r="Q49">
        <v>14.8</v>
      </c>
      <c r="U49" t="s">
        <v>47</v>
      </c>
      <c r="V49">
        <v>6</v>
      </c>
    </row>
    <row r="50" spans="1:22">
      <c r="A50" t="s">
        <v>70</v>
      </c>
      <c r="B50">
        <v>2017</v>
      </c>
      <c r="C50" t="s">
        <v>29</v>
      </c>
      <c r="D50">
        <v>100</v>
      </c>
      <c r="K50" t="s">
        <v>44</v>
      </c>
      <c r="L50">
        <v>174</v>
      </c>
      <c r="M50" s="2">
        <f t="shared" ref="M50:M61" si="2">L50*((100-73)/100)</f>
        <v>46.980000000000004</v>
      </c>
      <c r="N50" s="2"/>
      <c r="V50">
        <v>52</v>
      </c>
    </row>
    <row r="51" spans="1:22">
      <c r="A51" t="s">
        <v>70</v>
      </c>
      <c r="B51">
        <v>2017</v>
      </c>
      <c r="C51" t="s">
        <v>30</v>
      </c>
      <c r="D51">
        <v>100</v>
      </c>
      <c r="K51" t="s">
        <v>12</v>
      </c>
      <c r="L51">
        <v>184</v>
      </c>
      <c r="M51" s="2">
        <f t="shared" si="2"/>
        <v>49.680000000000007</v>
      </c>
      <c r="N51" s="2"/>
      <c r="V51">
        <v>48</v>
      </c>
    </row>
    <row r="52" spans="1:22" s="4" customFormat="1">
      <c r="A52" t="s">
        <v>70</v>
      </c>
      <c r="B52">
        <v>2017</v>
      </c>
      <c r="C52" s="4" t="s">
        <v>15</v>
      </c>
      <c r="D52">
        <v>100</v>
      </c>
      <c r="K52" s="4" t="s">
        <v>38</v>
      </c>
      <c r="L52" s="4">
        <v>154</v>
      </c>
      <c r="M52" s="5">
        <f t="shared" si="2"/>
        <v>41.580000000000005</v>
      </c>
      <c r="N52" s="5"/>
      <c r="V52" s="4">
        <v>37</v>
      </c>
    </row>
    <row r="53" spans="1:22">
      <c r="A53" t="s">
        <v>72</v>
      </c>
      <c r="B53">
        <v>2015</v>
      </c>
      <c r="C53" t="s">
        <v>8</v>
      </c>
      <c r="D53">
        <v>100</v>
      </c>
      <c r="K53" t="s">
        <v>35</v>
      </c>
      <c r="L53">
        <v>290</v>
      </c>
      <c r="M53" s="2">
        <f t="shared" si="2"/>
        <v>78.300000000000011</v>
      </c>
      <c r="N53" s="2"/>
      <c r="O53">
        <v>58.5</v>
      </c>
      <c r="Q53">
        <v>11.5</v>
      </c>
      <c r="R53" s="1">
        <v>83.333333333333329</v>
      </c>
      <c r="V53">
        <v>15</v>
      </c>
    </row>
    <row r="54" spans="1:22">
      <c r="A54" t="s">
        <v>72</v>
      </c>
      <c r="B54">
        <v>2015</v>
      </c>
      <c r="C54" t="s">
        <v>26</v>
      </c>
      <c r="D54">
        <v>100</v>
      </c>
      <c r="K54" t="s">
        <v>35</v>
      </c>
      <c r="L54">
        <v>271</v>
      </c>
      <c r="M54" s="2">
        <f t="shared" si="2"/>
        <v>73.17</v>
      </c>
      <c r="N54" s="2"/>
      <c r="O54">
        <v>37.799999999999997</v>
      </c>
      <c r="Q54">
        <v>4.7</v>
      </c>
      <c r="R54" s="1">
        <f>((5.36+14.09)*1000*1000)/(16000*15)</f>
        <v>81.041666666666671</v>
      </c>
      <c r="V54">
        <v>15</v>
      </c>
    </row>
    <row r="55" spans="1:22">
      <c r="A55" t="s">
        <v>74</v>
      </c>
      <c r="B55">
        <v>2019</v>
      </c>
      <c r="C55" t="s">
        <v>32</v>
      </c>
      <c r="D55">
        <v>100</v>
      </c>
      <c r="K55" t="s">
        <v>35</v>
      </c>
      <c r="L55">
        <f>(1.97*1000)/10</f>
        <v>197</v>
      </c>
      <c r="M55" s="2">
        <f t="shared" si="2"/>
        <v>53.190000000000005</v>
      </c>
      <c r="N55" s="2"/>
      <c r="V55">
        <v>16</v>
      </c>
    </row>
    <row r="56" spans="1:22">
      <c r="A56" t="s">
        <v>74</v>
      </c>
      <c r="B56">
        <v>2019</v>
      </c>
      <c r="C56" t="s">
        <v>33</v>
      </c>
      <c r="D56">
        <v>100</v>
      </c>
      <c r="K56" t="s">
        <v>35</v>
      </c>
      <c r="L56">
        <f>(0.98*1000)/10</f>
        <v>98</v>
      </c>
      <c r="M56" s="2">
        <f t="shared" si="2"/>
        <v>26.46</v>
      </c>
      <c r="N56" s="2"/>
      <c r="U56" s="2"/>
      <c r="V56">
        <v>22</v>
      </c>
    </row>
    <row r="57" spans="1:22">
      <c r="A57" t="s">
        <v>74</v>
      </c>
      <c r="B57">
        <v>2019</v>
      </c>
      <c r="C57" t="s">
        <v>0</v>
      </c>
      <c r="D57">
        <v>100</v>
      </c>
      <c r="K57" t="s">
        <v>0</v>
      </c>
      <c r="L57">
        <f>(2.29*1000)/10</f>
        <v>229</v>
      </c>
      <c r="M57" s="2">
        <f t="shared" si="2"/>
        <v>61.830000000000005</v>
      </c>
      <c r="N57" s="2"/>
      <c r="U57" s="2"/>
      <c r="V57">
        <v>15</v>
      </c>
    </row>
    <row r="58" spans="1:22">
      <c r="A58" t="s">
        <v>73</v>
      </c>
      <c r="B58">
        <v>2018</v>
      </c>
      <c r="C58" t="s">
        <v>15</v>
      </c>
      <c r="D58">
        <v>100</v>
      </c>
      <c r="K58" t="s">
        <v>12</v>
      </c>
      <c r="L58">
        <v>148</v>
      </c>
      <c r="M58" s="2">
        <f t="shared" si="2"/>
        <v>39.96</v>
      </c>
      <c r="N58" s="2"/>
      <c r="V58">
        <v>16</v>
      </c>
    </row>
    <row r="59" spans="1:22">
      <c r="A59" t="s">
        <v>73</v>
      </c>
      <c r="B59">
        <v>2018</v>
      </c>
      <c r="C59" t="s">
        <v>29</v>
      </c>
      <c r="D59">
        <v>100</v>
      </c>
      <c r="K59" t="s">
        <v>44</v>
      </c>
      <c r="L59">
        <v>120</v>
      </c>
      <c r="M59" s="2">
        <f t="shared" si="2"/>
        <v>32.400000000000006</v>
      </c>
      <c r="N59" s="2"/>
      <c r="V59">
        <v>16</v>
      </c>
    </row>
    <row r="60" spans="1:22">
      <c r="A60" t="s">
        <v>73</v>
      </c>
      <c r="B60">
        <v>2018</v>
      </c>
      <c r="C60" t="s">
        <v>31</v>
      </c>
      <c r="D60">
        <v>100</v>
      </c>
      <c r="K60" t="s">
        <v>44</v>
      </c>
      <c r="L60">
        <v>160</v>
      </c>
      <c r="M60" s="2">
        <f t="shared" si="2"/>
        <v>43.2</v>
      </c>
      <c r="N60" s="2"/>
      <c r="V60">
        <v>26</v>
      </c>
    </row>
    <row r="61" spans="1:22">
      <c r="A61" t="s">
        <v>73</v>
      </c>
      <c r="B61">
        <v>2018</v>
      </c>
      <c r="C61" t="s">
        <v>26</v>
      </c>
      <c r="D61">
        <v>100</v>
      </c>
      <c r="K61" t="s">
        <v>35</v>
      </c>
      <c r="L61">
        <v>120</v>
      </c>
      <c r="M61" s="2">
        <f t="shared" si="2"/>
        <v>32.400000000000006</v>
      </c>
      <c r="N61" s="2"/>
      <c r="V61">
        <v>8</v>
      </c>
    </row>
  </sheetData>
  <autoFilter ref="A1:V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2020-01-20T08:09:14Z</dcterms:created>
  <dcterms:modified xsi:type="dcterms:W3CDTF">2021-09-15T10:48:22Z</dcterms:modified>
</cp:coreProperties>
</file>