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 activeTab="1"/>
  </bookViews>
  <sheets>
    <sheet name="Sheet1" sheetId="1" r:id="rId1"/>
    <sheet name="Sheet2" sheetId="2" r:id="rId2"/>
    <sheet name="工作表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<sst xmlns="http://schemas.openxmlformats.org/spreadsheetml/2006/main" count="161" uniqueCount="52">
  <si>
    <t>q</t>
  </si>
  <si>
    <t>t</t>
  </si>
  <si>
    <t>s</t>
  </si>
  <si>
    <t>1b</t>
  </si>
  <si>
    <t>Int0</t>
  </si>
  <si>
    <t>Int1b</t>
  </si>
  <si>
    <t>Int1</t>
  </si>
  <si>
    <t>Int1c</t>
  </si>
  <si>
    <t>Int2</t>
  </si>
  <si>
    <t>Int2 conformation1</t>
  </si>
  <si>
    <t>Int3</t>
  </si>
  <si>
    <t>Int4</t>
  </si>
  <si>
    <t>Int4b</t>
  </si>
  <si>
    <t>MeCN</t>
  </si>
  <si>
    <t>Hartree</t>
  </si>
  <si>
    <t>Path2</t>
  </si>
  <si>
    <t>Int4d</t>
  </si>
  <si>
    <t>path3</t>
  </si>
  <si>
    <t>Int1a</t>
  </si>
  <si>
    <t>SMD</t>
  </si>
  <si>
    <t>E(Hartree)</t>
  </si>
  <si>
    <t>deltaE(Hartree)</t>
  </si>
  <si>
    <t>deltaE(kcal/mol</t>
  </si>
  <si>
    <t>MECN</t>
  </si>
  <si>
    <t>Int1-O1</t>
  </si>
  <si>
    <t>Q</t>
  </si>
  <si>
    <t>T</t>
  </si>
  <si>
    <t>S</t>
  </si>
  <si>
    <t>Int1-N</t>
  </si>
  <si>
    <t>Int1-O12</t>
  </si>
  <si>
    <t>Int1-O2</t>
  </si>
  <si>
    <t>Int1b-O1-N</t>
  </si>
  <si>
    <t>TS1</t>
  </si>
  <si>
    <t>Int2b-O1-N</t>
  </si>
  <si>
    <t>Int3b-O1-N</t>
  </si>
  <si>
    <t>Int2b-O12-N</t>
  </si>
  <si>
    <t>Actually it is O1-N</t>
  </si>
  <si>
    <t>Int2b-O12-O3</t>
  </si>
  <si>
    <t>Actually it is O1-O3</t>
  </si>
  <si>
    <t>Int2b-O1-O3N</t>
  </si>
  <si>
    <t xml:space="preserve">Int2-O12-N </t>
  </si>
  <si>
    <t>Int2-O1-O3N</t>
  </si>
  <si>
    <t>This structure is compeletly wrong</t>
  </si>
  <si>
    <t>Int2-O12-O3</t>
  </si>
  <si>
    <t>ωB97X-D</t>
  </si>
  <si>
    <t>Int1b-O1-O3</t>
  </si>
  <si>
    <t>Septet</t>
  </si>
  <si>
    <t>Int1-O1-N</t>
  </si>
  <si>
    <t>Int2b2-O1-N</t>
  </si>
  <si>
    <t>Actually it is Int1-O1-N</t>
  </si>
  <si>
    <t>Int3-O1-N</t>
  </si>
  <si>
    <t>PBE0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</si>
</sst>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49">
      <alignment vertical="center"/>
    </xf>
  </cellXfs>
  <cellStyles count="50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  <cellStyle name="常规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zoomScale="115" zoomScaleNormal="115" workbookViewId="0">
      <selection activeCell="B7" sqref="B6:B7"/>
    </sheetView>
  </sheetViews>
  <sheetFormatPr defaultColWidth="8.88571428571429" defaultRowHeight="15"/>
  <cols>
    <col min="3" max="4" width="12.2190476190476" customWidth="1"/>
    <col min="5" max="5" width="18.1047619047619" customWidth="1"/>
    <col min="6" max="6" width="14.1047619047619"/>
    <col min="7" max="7" width="16.4380952380952" customWidth="1"/>
    <col min="8" max="8" width="14.1047619047619"/>
    <col min="9" max="10" width="18.7809523809524" customWidth="1"/>
    <col min="11" max="11" width="14.1047619047619"/>
    <col min="12" max="12" width="12.2190476190476" customWidth="1"/>
  </cols>
  <sheetData>
    <row r="1" spans="1:11">
      <c r="A1" s="2" t="s">
        <v>0</v>
      </c>
      <c r="E1" s="3">
        <f>(-5221.585196-C3-B3)*A8</f>
        <v>-78.0450007027028</v>
      </c>
      <c r="F1">
        <f>(-5221.587392-C3-B3)*A8</f>
        <v>-79.4230113453333</v>
      </c>
      <c r="H1">
        <f>(-5221.5469-C3-B3)*A8</f>
        <v>-54.0139007204795</v>
      </c>
      <c r="I1">
        <f>(-5221.546297-B3-C3)*A8</f>
        <v>-53.6355125520221</v>
      </c>
      <c r="J1">
        <f>(-5221.54629-$C$3-$B$3)*$A$8</f>
        <v>-53.6311199864472</v>
      </c>
      <c r="K1">
        <f>(-5221.551358-C3-B3)*A8</f>
        <v>-56.8113376253226</v>
      </c>
    </row>
    <row r="2" spans="1:12">
      <c r="A2" s="2" t="s">
        <v>1</v>
      </c>
      <c r="C2">
        <v>-2136.116108</v>
      </c>
      <c r="D2">
        <f>(C2-C3)*A8</f>
        <v>-31.4664588630984</v>
      </c>
      <c r="F2">
        <f>(-5221.557967-C3-B3)*A8</f>
        <v>-60.9585472499388</v>
      </c>
      <c r="G2">
        <f>(-5088.714124-$C$3-$B$3+$B$6)*A8</f>
        <v>27.4813725670507</v>
      </c>
      <c r="H2">
        <f>(-5221.553392-C3-B3)*A8</f>
        <v>-58.0876917449817</v>
      </c>
      <c r="I2">
        <f>(-5221.548331-B3-C3)*A8</f>
        <v>-54.9118666716812</v>
      </c>
      <c r="J2">
        <f>(-5221.552953-$C$3-$B$3)*$A$8</f>
        <v>-57.8122151187205</v>
      </c>
      <c r="K2">
        <f>(-5221.542434-$C3-$B3)*A8</f>
        <v>-51.2114437398784</v>
      </c>
      <c r="L2">
        <f>(-5221.52754-$C3-$B3)*A8</f>
        <v>-41.865318736333</v>
      </c>
    </row>
    <row r="3" spans="1:12">
      <c r="A3" s="2" t="s">
        <v>2</v>
      </c>
      <c r="B3">
        <v>-3085.39486036</v>
      </c>
      <c r="C3">
        <v>-2136.065963</v>
      </c>
      <c r="D3">
        <v>0</v>
      </c>
      <c r="E3">
        <f>(-5221.562672-C3-B3)*A8</f>
        <v>-63.9109789771179</v>
      </c>
      <c r="F3">
        <f>(-5221.562623-C3-B3)*A8</f>
        <v>-63.8802310163816</v>
      </c>
      <c r="H3">
        <f>(-5221.553224-C3-B3)*A8</f>
        <v>-57.9822701660479</v>
      </c>
      <c r="I3">
        <f>(-5221.49259-B3-C3)*A8</f>
        <v>-19.9338652062024</v>
      </c>
      <c r="K3">
        <f>(-5221.528004-C3-B3)*A8</f>
        <v>-42.1564830977686</v>
      </c>
      <c r="L3">
        <f>(-5221.508697-$C$3-$B$3)*A8</f>
        <v>-30.0411591122376</v>
      </c>
    </row>
    <row r="5" spans="2:12">
      <c r="B5" t="s">
        <v>3</v>
      </c>
      <c r="C5" t="s">
        <v>4</v>
      </c>
      <c r="D5" t="s">
        <v>4</v>
      </c>
      <c r="E5" t="s">
        <v>5</v>
      </c>
      <c r="F5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t="s">
        <v>11</v>
      </c>
      <c r="L5" s="2" t="s">
        <v>12</v>
      </c>
    </row>
    <row r="6" spans="2:2">
      <c r="B6">
        <v>-132.702905</v>
      </c>
    </row>
    <row r="7" spans="2:2">
      <c r="B7" s="2" t="s">
        <v>13</v>
      </c>
    </row>
    <row r="8" spans="1:1">
      <c r="A8">
        <v>627.5094</v>
      </c>
    </row>
    <row r="9" spans="1:1">
      <c r="A9" s="2" t="s">
        <v>14</v>
      </c>
    </row>
    <row r="10" spans="1:11">
      <c r="A10" s="2" t="s">
        <v>0</v>
      </c>
      <c r="H10">
        <f>(-5221.547046-$C$3-$B$3)*$A$8</f>
        <v>-54.1055170925055</v>
      </c>
      <c r="K10">
        <f>(-5221.566954-$C$3-$B$3)*$A$8</f>
        <v>-66.5979742278398</v>
      </c>
    </row>
    <row r="11" spans="1:11">
      <c r="A11" s="2" t="s">
        <v>1</v>
      </c>
      <c r="H11">
        <f>(-5221.553011-$C$3-$B$3)*$A$8</f>
        <v>-57.8486106636859</v>
      </c>
      <c r="K11">
        <f>(-5221.5607-$C$3-$B$3)*$A$8</f>
        <v>-62.6735304403033</v>
      </c>
    </row>
    <row r="12" spans="1:11">
      <c r="A12" s="2" t="s">
        <v>2</v>
      </c>
      <c r="K12">
        <f>(-5221.559-$C$3-$B$3)*$A$8</f>
        <v>-61.6067644604284</v>
      </c>
    </row>
    <row r="13" spans="1:11">
      <c r="A13" s="2" t="s">
        <v>15</v>
      </c>
      <c r="F13" s="2" t="s">
        <v>6</v>
      </c>
      <c r="H13" s="2" t="s">
        <v>8</v>
      </c>
      <c r="K13" s="2" t="s">
        <v>16</v>
      </c>
    </row>
    <row r="18" spans="1:6">
      <c r="A18" s="2" t="s">
        <v>0</v>
      </c>
      <c r="E18">
        <f>(-5221.585094-$C$3-$B$3)*$A$8</f>
        <v>-77.9809947439217</v>
      </c>
      <c r="F18">
        <f>(-5221.587587-$C$3-$B$3)*$A$8</f>
        <v>-79.5453756780957</v>
      </c>
    </row>
    <row r="19" spans="1:6">
      <c r="A19" s="2" t="s">
        <v>1</v>
      </c>
      <c r="E19">
        <f>(-5221.574469-$C$3-$B$3)*$A$8</f>
        <v>-71.3137073689902</v>
      </c>
      <c r="F19">
        <f>(-5221.572747-$C$3-$B$3)*$A$8</f>
        <v>-70.2331361822074</v>
      </c>
    </row>
    <row r="20" spans="1:8">
      <c r="A20" s="2" t="s">
        <v>2</v>
      </c>
      <c r="E20">
        <f>(-5221.559452-$C$3-$B$3)*$A$8</f>
        <v>-61.8903987093683</v>
      </c>
      <c r="F20">
        <f>(-5221.558827-$C$3-$B$3)*$A$8</f>
        <v>-61.4982053340031</v>
      </c>
      <c r="H20">
        <f>(-5088.83207-$C$3-$B$3+$B$6)*$A$8</f>
        <v>-46.5308511255387</v>
      </c>
    </row>
    <row r="21" spans="1:8">
      <c r="A21" s="2" t="s">
        <v>17</v>
      </c>
      <c r="E21" s="2" t="s">
        <v>5</v>
      </c>
      <c r="F21" s="2" t="s">
        <v>18</v>
      </c>
      <c r="H21" s="2" t="s">
        <v>8</v>
      </c>
    </row>
    <row r="23" spans="1:8">
      <c r="A23" s="2" t="s">
        <v>0</v>
      </c>
      <c r="F23">
        <f>(-5221.79122688-F25)*$A$8</f>
        <v>-19.8830211318754</v>
      </c>
      <c r="G23">
        <f>(-5221.79122688-F25)*$A$8</f>
        <v>-19.8830211318754</v>
      </c>
      <c r="H23">
        <f>(-5221.75352591-F25)*$A$8</f>
        <v>3.77469193256555</v>
      </c>
    </row>
    <row r="24" spans="1:8">
      <c r="A24" s="2" t="s">
        <v>1</v>
      </c>
      <c r="F24">
        <f>(-5221.76436101-F25)*$A$8</f>
        <v>-3.02443516787911</v>
      </c>
      <c r="G24">
        <f>(-5221.76436101-F25)*$A$8</f>
        <v>-3.02443516787911</v>
      </c>
      <c r="H24">
        <f>(-5221.7606658-F25)*$A$8</f>
        <v>-0.70565615794743</v>
      </c>
    </row>
    <row r="25" spans="1:8">
      <c r="A25" s="2" t="s">
        <v>2</v>
      </c>
      <c r="F25">
        <f>(-5221.7595412652)</f>
        <v>-5221.7595412652</v>
      </c>
      <c r="G25">
        <v>0</v>
      </c>
      <c r="H25">
        <f>(-5221.76045013-F25)*$A$8</f>
        <v>-0.570321205513856</v>
      </c>
    </row>
    <row r="26" spans="1:8">
      <c r="A26" t="s">
        <v>19</v>
      </c>
      <c r="F26" t="s">
        <v>6</v>
      </c>
      <c r="G26" t="s">
        <v>6</v>
      </c>
      <c r="H26" t="s">
        <v>8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84"/>
  <sheetViews>
    <sheetView tabSelected="1" topLeftCell="A34" workbookViewId="0">
      <selection activeCell="F83" sqref="F83"/>
    </sheetView>
  </sheetViews>
  <sheetFormatPr defaultColWidth="9" defaultRowHeight="15" outlineLevelCol="5"/>
  <cols>
    <col min="1" max="1" width="24.4285714285714" customWidth="1"/>
    <col min="3" max="3" width="14"/>
    <col min="4" max="4" width="27.7142857142857" customWidth="1"/>
    <col min="5" max="5" width="24.5714285714286" customWidth="1"/>
    <col min="6" max="6" width="57" customWidth="1"/>
    <col min="7" max="7" width="54.8571428571429" customWidth="1"/>
  </cols>
  <sheetData>
    <row r="2" spans="1:5">
      <c r="A2" t="s">
        <v>14</v>
      </c>
      <c r="E2">
        <v>627.5094</v>
      </c>
    </row>
    <row r="3" spans="3:5">
      <c r="C3" t="s">
        <v>20</v>
      </c>
      <c r="D3" t="s">
        <v>21</v>
      </c>
      <c r="E3" t="s">
        <v>22</v>
      </c>
    </row>
    <row r="4" spans="1:3">
      <c r="A4" t="s">
        <v>23</v>
      </c>
      <c r="C4">
        <v>-132.702905</v>
      </c>
    </row>
    <row r="5" spans="1:5">
      <c r="A5" t="s">
        <v>24</v>
      </c>
      <c r="B5" t="s">
        <v>25</v>
      </c>
      <c r="C5">
        <v>-5221.58817890699</v>
      </c>
      <c r="D5">
        <f>C5-$C$5</f>
        <v>0</v>
      </c>
      <c r="E5">
        <f>D5*$E$2</f>
        <v>0</v>
      </c>
    </row>
    <row r="6" spans="2:5">
      <c r="B6" t="s">
        <v>26</v>
      </c>
      <c r="C6">
        <v>-5221.55872557926</v>
      </c>
      <c r="D6">
        <f t="shared" ref="D6:D21" si="0">C6-$C$5</f>
        <v>0.0294533277301525</v>
      </c>
      <c r="E6">
        <f t="shared" ref="E6:E21" si="1">D6*$E$2</f>
        <v>18.4822400119514</v>
      </c>
    </row>
    <row r="7" spans="2:5">
      <c r="B7" t="s">
        <v>27</v>
      </c>
      <c r="C7">
        <v>-5221.56300941237</v>
      </c>
      <c r="D7">
        <f t="shared" si="0"/>
        <v>0.0251694946200587</v>
      </c>
      <c r="E7">
        <f t="shared" si="1"/>
        <v>15.7940944673363</v>
      </c>
    </row>
    <row r="8" spans="1:5">
      <c r="A8" t="s">
        <v>28</v>
      </c>
      <c r="B8" t="s">
        <v>25</v>
      </c>
      <c r="C8">
        <v>-5221.57696680133</v>
      </c>
      <c r="D8">
        <f t="shared" si="0"/>
        <v>0.011212105659979</v>
      </c>
      <c r="E8">
        <f t="shared" si="1"/>
        <v>7.03570169543002</v>
      </c>
    </row>
    <row r="9" spans="2:5">
      <c r="B9" t="s">
        <v>26</v>
      </c>
      <c r="C9">
        <v>-5221.55508922324</v>
      </c>
      <c r="D9">
        <f t="shared" si="0"/>
        <v>0.0330896837494947</v>
      </c>
      <c r="E9">
        <f t="shared" si="1"/>
        <v>20.7640875958352</v>
      </c>
    </row>
    <row r="10" spans="2:5">
      <c r="B10" t="s">
        <v>27</v>
      </c>
      <c r="C10">
        <v>-5221.56164992368</v>
      </c>
      <c r="D10">
        <f t="shared" si="0"/>
        <v>0.0265289833096176</v>
      </c>
      <c r="E10">
        <f t="shared" si="1"/>
        <v>16.6471863992282</v>
      </c>
    </row>
    <row r="11" spans="1:5">
      <c r="A11" t="s">
        <v>29</v>
      </c>
      <c r="B11" t="s">
        <v>25</v>
      </c>
      <c r="C11">
        <v>-5221.58644823816</v>
      </c>
      <c r="D11">
        <f t="shared" si="0"/>
        <v>0.00173066882962303</v>
      </c>
      <c r="E11">
        <f t="shared" si="1"/>
        <v>1.08601095887545</v>
      </c>
    </row>
    <row r="12" spans="2:5">
      <c r="B12" t="s">
        <v>26</v>
      </c>
      <c r="C12">
        <v>-5221.56681678771</v>
      </c>
      <c r="D12">
        <f t="shared" si="0"/>
        <v>0.0213621192797291</v>
      </c>
      <c r="E12">
        <f t="shared" si="1"/>
        <v>13.4049306519512</v>
      </c>
    </row>
    <row r="13" spans="2:5">
      <c r="B13" t="s">
        <v>27</v>
      </c>
      <c r="C13">
        <v>-5221.57374765455</v>
      </c>
      <c r="D13">
        <f t="shared" si="0"/>
        <v>0.0144312524398629</v>
      </c>
      <c r="E13">
        <f t="shared" si="1"/>
        <v>9.05574655978689</v>
      </c>
    </row>
    <row r="14" spans="1:5">
      <c r="A14" t="s">
        <v>30</v>
      </c>
      <c r="B14" t="s">
        <v>25</v>
      </c>
      <c r="C14">
        <v>-5221.58535243042</v>
      </c>
      <c r="D14">
        <f t="shared" si="0"/>
        <v>0.00282647656968038</v>
      </c>
      <c r="E14">
        <f t="shared" si="1"/>
        <v>1.77364061635419</v>
      </c>
    </row>
    <row r="15" spans="2:5">
      <c r="B15" t="s">
        <v>26</v>
      </c>
      <c r="C15">
        <v>-5221.55410540735</v>
      </c>
      <c r="D15">
        <f t="shared" si="0"/>
        <v>0.0340734996398169</v>
      </c>
      <c r="E15">
        <f t="shared" si="1"/>
        <v>21.3814413148817</v>
      </c>
    </row>
    <row r="16" spans="2:5">
      <c r="B16" t="s">
        <v>27</v>
      </c>
      <c r="C16">
        <v>-5221.56273740443</v>
      </c>
      <c r="D16">
        <f t="shared" si="0"/>
        <v>0.0254415025601702</v>
      </c>
      <c r="E16">
        <f t="shared" si="1"/>
        <v>15.9647820066309</v>
      </c>
    </row>
    <row r="17" ht="18" customHeight="1" spans="1:5">
      <c r="A17" t="s">
        <v>31</v>
      </c>
      <c r="B17" t="s">
        <v>25</v>
      </c>
      <c r="C17">
        <v>-5221.58901286562</v>
      </c>
      <c r="D17">
        <f t="shared" si="0"/>
        <v>-0.000833958630209963</v>
      </c>
      <c r="E17">
        <f t="shared" si="1"/>
        <v>-0.523316879667876</v>
      </c>
    </row>
    <row r="18" ht="18" customHeight="1" spans="1:5">
      <c r="A18" t="s">
        <v>31</v>
      </c>
      <c r="B18" t="s">
        <v>26</v>
      </c>
      <c r="C18">
        <v>-5221.56705778845</v>
      </c>
      <c r="D18">
        <f t="shared" si="0"/>
        <v>0.0211211185396678</v>
      </c>
      <c r="E18">
        <f t="shared" si="1"/>
        <v>13.2537004221558</v>
      </c>
    </row>
    <row r="19" ht="18" customHeight="1" spans="1:5">
      <c r="A19" t="s">
        <v>31</v>
      </c>
      <c r="B19" t="s">
        <v>27</v>
      </c>
      <c r="C19">
        <v>-5221.57657619599</v>
      </c>
      <c r="D19">
        <f t="shared" si="0"/>
        <v>0.0116027109997958</v>
      </c>
      <c r="E19">
        <f t="shared" si="1"/>
        <v>7.28081021785527</v>
      </c>
    </row>
    <row r="20" ht="18" customHeight="1" spans="1:5">
      <c r="A20" s="1" t="s">
        <v>32</v>
      </c>
      <c r="B20" t="s">
        <v>25</v>
      </c>
      <c r="C20">
        <v>-5221.559436</v>
      </c>
      <c r="D20">
        <f t="shared" si="0"/>
        <v>0.0287429069903737</v>
      </c>
      <c r="E20">
        <f t="shared" si="1"/>
        <v>18.0364443197852</v>
      </c>
    </row>
    <row r="21" ht="18" customHeight="1" spans="1:5">
      <c r="A21" s="1"/>
      <c r="B21" t="s">
        <v>26</v>
      </c>
      <c r="C21">
        <v>-5221.54575792811</v>
      </c>
      <c r="D21">
        <f t="shared" si="0"/>
        <v>0.042420978879818</v>
      </c>
      <c r="E21">
        <f t="shared" si="1"/>
        <v>26.6195630042873</v>
      </c>
    </row>
    <row r="22" ht="18" customHeight="1" spans="1:2">
      <c r="A22" s="1"/>
      <c r="B22" t="s">
        <v>27</v>
      </c>
    </row>
    <row r="23" ht="18" customHeight="1" spans="1:5">
      <c r="A23" s="1" t="s">
        <v>33</v>
      </c>
      <c r="B23" t="s">
        <v>25</v>
      </c>
      <c r="C23">
        <v>-5221.55615277608</v>
      </c>
      <c r="D23">
        <f>C23-$C$5</f>
        <v>0.0320261309097987</v>
      </c>
      <c r="E23">
        <f>D23*$E$2</f>
        <v>20.0966981915292</v>
      </c>
    </row>
    <row r="24" ht="18" customHeight="1" spans="1:5">
      <c r="A24" s="1" t="s">
        <v>33</v>
      </c>
      <c r="B24" t="s">
        <v>26</v>
      </c>
      <c r="C24">
        <v>-5221.57236984665</v>
      </c>
      <c r="D24">
        <f>C24-$C$5</f>
        <v>0.0158090603399614</v>
      </c>
      <c r="E24">
        <f>D24*$E$2</f>
        <v>9.920333968493</v>
      </c>
    </row>
    <row r="25" ht="18" customHeight="1" spans="1:5">
      <c r="A25" s="1" t="s">
        <v>33</v>
      </c>
      <c r="B25" t="s">
        <v>27</v>
      </c>
      <c r="C25">
        <v>-5221.5713282758</v>
      </c>
      <c r="D25">
        <f>C25-$C$5</f>
        <v>0.0168506311902092</v>
      </c>
      <c r="E25">
        <f>D25*$E$2</f>
        <v>10.5739294677895</v>
      </c>
    </row>
    <row r="26" ht="18" customHeight="1" spans="1:5">
      <c r="A26" s="1" t="s">
        <v>34</v>
      </c>
      <c r="B26" t="s">
        <v>25</v>
      </c>
      <c r="C26">
        <v>-5221.56753687756</v>
      </c>
      <c r="D26">
        <f>C26-$C$5</f>
        <v>0.0206420294298368</v>
      </c>
      <c r="E26">
        <f>D26*$E$2</f>
        <v>12.9530675022993</v>
      </c>
    </row>
    <row r="27" ht="18" customHeight="1" spans="1:2">
      <c r="A27" s="1"/>
      <c r="B27" t="s">
        <v>26</v>
      </c>
    </row>
    <row r="28" ht="18" customHeight="1" spans="1:5">
      <c r="A28" s="1"/>
      <c r="B28" t="s">
        <v>27</v>
      </c>
      <c r="C28">
        <v>-5221.55237946725</v>
      </c>
      <c r="D28">
        <f>C28-$C$5</f>
        <v>0.0357994397400034</v>
      </c>
      <c r="E28">
        <f>D28*$E$2</f>
        <v>22.4644849515857</v>
      </c>
    </row>
    <row r="29" ht="18" customHeight="1" spans="1:5">
      <c r="A29" s="1" t="s">
        <v>35</v>
      </c>
      <c r="B29" t="s">
        <v>25</v>
      </c>
      <c r="C29">
        <v>-5221.56139134365</v>
      </c>
      <c r="D29">
        <f>C29-$C$5</f>
        <v>0.0267875633398944</v>
      </c>
      <c r="E29">
        <f>D29*$E$2</f>
        <v>16.8094477988791</v>
      </c>
    </row>
    <row r="30" spans="2:6">
      <c r="B30" t="s">
        <v>26</v>
      </c>
      <c r="C30">
        <v>-5221.56105829768</v>
      </c>
      <c r="D30">
        <f>C30-$C$5</f>
        <v>0.0271206093102592</v>
      </c>
      <c r="E30">
        <f>D30*$E$2</f>
        <v>17.0184372759151</v>
      </c>
      <c r="F30" t="s">
        <v>36</v>
      </c>
    </row>
    <row r="31" spans="2:6">
      <c r="B31" t="s">
        <v>27</v>
      </c>
      <c r="C31">
        <v>-5221.57000054987</v>
      </c>
      <c r="D31">
        <f>C31-$C$5</f>
        <v>0.0181783571197229</v>
      </c>
      <c r="E31">
        <f>D31*$E$2</f>
        <v>11.4070899691831</v>
      </c>
      <c r="F31" t="s">
        <v>36</v>
      </c>
    </row>
    <row r="32" spans="1:5">
      <c r="A32" s="1" t="s">
        <v>37</v>
      </c>
      <c r="B32" t="s">
        <v>25</v>
      </c>
      <c r="C32">
        <v>-5221.56246424962</v>
      </c>
      <c r="D32">
        <f>C32-$C$5</f>
        <v>0.0257146573703722</v>
      </c>
      <c r="E32">
        <f>D32*$E$2</f>
        <v>16.1361892176878</v>
      </c>
    </row>
    <row r="33" spans="2:6">
      <c r="B33" t="s">
        <v>26</v>
      </c>
      <c r="C33">
        <v>-5221.54184693715</v>
      </c>
      <c r="D33">
        <f>C33-$C$5</f>
        <v>0.0463319698401392</v>
      </c>
      <c r="E33">
        <f t="shared" ref="E33:E47" si="2">D33*$E$2</f>
        <v>29.0737465952038</v>
      </c>
      <c r="F33" t="s">
        <v>38</v>
      </c>
    </row>
    <row r="34" spans="2:6">
      <c r="B34" t="s">
        <v>27</v>
      </c>
      <c r="C34">
        <v>-5221.55271653279</v>
      </c>
      <c r="D34">
        <f t="shared" ref="D34:D47" si="3">C34-$C$5</f>
        <v>0.0354623741995965</v>
      </c>
      <c r="E34">
        <f t="shared" si="2"/>
        <v>22.2529731565643</v>
      </c>
      <c r="F34" t="s">
        <v>38</v>
      </c>
    </row>
    <row r="35" spans="1:5">
      <c r="A35" t="s">
        <v>39</v>
      </c>
      <c r="B35" t="s">
        <v>25</v>
      </c>
      <c r="C35">
        <v>-5221.57051677902</v>
      </c>
      <c r="D35">
        <f t="shared" si="3"/>
        <v>0.0176621279697429</v>
      </c>
      <c r="E35">
        <f t="shared" si="2"/>
        <v>11.0831513250166</v>
      </c>
    </row>
    <row r="36" spans="2:5">
      <c r="B36" t="s">
        <v>26</v>
      </c>
      <c r="C36">
        <v>-5221.562099989</v>
      </c>
      <c r="D36">
        <f t="shared" si="3"/>
        <v>0.0260789179901622</v>
      </c>
      <c r="E36">
        <f t="shared" si="2"/>
        <v>16.3647661806559</v>
      </c>
    </row>
    <row r="37" spans="2:5">
      <c r="B37" t="s">
        <v>27</v>
      </c>
      <c r="C37">
        <v>-5221.52230705609</v>
      </c>
      <c r="D37">
        <f t="shared" si="3"/>
        <v>0.0658718509002938</v>
      </c>
      <c r="E37">
        <f t="shared" si="2"/>
        <v>41.3352056353328</v>
      </c>
    </row>
    <row r="38" spans="1:5">
      <c r="A38" t="s">
        <v>40</v>
      </c>
      <c r="B38" t="s">
        <v>25</v>
      </c>
      <c r="C38">
        <v>-5221.54757378863</v>
      </c>
      <c r="D38">
        <f t="shared" si="3"/>
        <v>0.0406051183599629</v>
      </c>
      <c r="E38">
        <f t="shared" si="2"/>
        <v>25.4800934589893</v>
      </c>
    </row>
    <row r="39" spans="2:6">
      <c r="B39" t="s">
        <v>26</v>
      </c>
      <c r="C39">
        <v>-5221.53622536652</v>
      </c>
      <c r="D39">
        <f t="shared" si="3"/>
        <v>0.0519535404700946</v>
      </c>
      <c r="E39">
        <f t="shared" si="2"/>
        <v>32.6013350082648</v>
      </c>
      <c r="F39" t="s">
        <v>36</v>
      </c>
    </row>
    <row r="40" spans="2:5">
      <c r="B40" t="s">
        <v>27</v>
      </c>
      <c r="C40">
        <v>-5221.49996592407</v>
      </c>
      <c r="D40">
        <f t="shared" si="3"/>
        <v>0.0882129829196856</v>
      </c>
      <c r="E40">
        <f t="shared" si="2"/>
        <v>55.3544759841422</v>
      </c>
    </row>
    <row r="41" spans="1:6">
      <c r="A41" t="s">
        <v>41</v>
      </c>
      <c r="B41" t="s">
        <v>25</v>
      </c>
      <c r="C41">
        <v>-5221.55106430057</v>
      </c>
      <c r="D41">
        <f t="shared" si="3"/>
        <v>0.0371146064198911</v>
      </c>
      <c r="E41">
        <f t="shared" si="2"/>
        <v>23.289764405782</v>
      </c>
      <c r="F41" t="s">
        <v>42</v>
      </c>
    </row>
    <row r="42" spans="2:6">
      <c r="B42" t="s">
        <v>26</v>
      </c>
      <c r="C42">
        <v>-5221.54951013288</v>
      </c>
      <c r="D42">
        <f t="shared" si="3"/>
        <v>0.0386687741101923</v>
      </c>
      <c r="E42">
        <f t="shared" si="2"/>
        <v>24.2650192406223</v>
      </c>
      <c r="F42" t="s">
        <v>36</v>
      </c>
    </row>
    <row r="43" spans="2:6">
      <c r="B43" t="s">
        <v>27</v>
      </c>
      <c r="C43">
        <v>-5221.56017375696</v>
      </c>
      <c r="D43">
        <f t="shared" si="3"/>
        <v>0.0280051500303671</v>
      </c>
      <c r="E43">
        <f t="shared" si="2"/>
        <v>17.5734948924656</v>
      </c>
      <c r="F43" t="s">
        <v>42</v>
      </c>
    </row>
    <row r="44" spans="1:6">
      <c r="A44" t="s">
        <v>43</v>
      </c>
      <c r="B44" t="s">
        <v>25</v>
      </c>
      <c r="C44">
        <v>-5221.54799421829</v>
      </c>
      <c r="D44">
        <f t="shared" si="3"/>
        <v>0.0401846886998101</v>
      </c>
      <c r="E44">
        <f t="shared" si="2"/>
        <v>25.2162698952046</v>
      </c>
      <c r="F44" t="s">
        <v>38</v>
      </c>
    </row>
    <row r="45" spans="2:6">
      <c r="B45" t="s">
        <v>26</v>
      </c>
      <c r="C45">
        <v>-5221.55037198022</v>
      </c>
      <c r="D45">
        <f t="shared" si="3"/>
        <v>0.0378069267699175</v>
      </c>
      <c r="E45">
        <f t="shared" si="2"/>
        <v>23.7242019332349</v>
      </c>
      <c r="F45" t="s">
        <v>38</v>
      </c>
    </row>
    <row r="46" spans="2:6">
      <c r="B46" t="s">
        <v>27</v>
      </c>
      <c r="C46">
        <v>-5221.55001883078</v>
      </c>
      <c r="D46">
        <f t="shared" si="3"/>
        <v>0.0381600762102607</v>
      </c>
      <c r="E46">
        <f t="shared" si="2"/>
        <v>23.945806526655</v>
      </c>
      <c r="F46" t="s">
        <v>38</v>
      </c>
    </row>
    <row r="47" spans="1:1">
      <c r="A47" t="s">
        <v>44</v>
      </c>
    </row>
    <row r="48" spans="1:5">
      <c r="A48" t="s">
        <v>45</v>
      </c>
      <c r="B48" t="s">
        <v>46</v>
      </c>
      <c r="C48">
        <v>-5221.50685344789</v>
      </c>
      <c r="D48">
        <f>C48-$C$53</f>
        <v>0.0821678412603433</v>
      </c>
      <c r="E48">
        <f>D48*$E$2</f>
        <v>51.5610927685732</v>
      </c>
    </row>
    <row r="49" spans="2:5">
      <c r="B49" t="s">
        <v>25</v>
      </c>
      <c r="C49">
        <v>-5221.58569996886</v>
      </c>
      <c r="D49">
        <f>C49-$C$53</f>
        <v>0.00332132028961496</v>
      </c>
      <c r="E49">
        <f>D49*$E$2</f>
        <v>2.08415970214411</v>
      </c>
    </row>
    <row r="50" spans="2:5">
      <c r="B50" t="s">
        <v>26</v>
      </c>
      <c r="C50">
        <v>-5221.55939649607</v>
      </c>
      <c r="D50">
        <f>C50-$C$53</f>
        <v>0.0296247930800746</v>
      </c>
      <c r="E50">
        <f t="shared" ref="E50:E59" si="4">D50*$E$2</f>
        <v>18.5898361308018</v>
      </c>
    </row>
    <row r="51" spans="2:5">
      <c r="B51" t="s">
        <v>27</v>
      </c>
      <c r="C51">
        <v>-5221.56150134884</v>
      </c>
      <c r="D51">
        <f>C51-$C$53</f>
        <v>0.0275199403104125</v>
      </c>
      <c r="E51">
        <f t="shared" si="4"/>
        <v>17.2690212322228</v>
      </c>
    </row>
    <row r="52" spans="1:5">
      <c r="A52" t="s">
        <v>47</v>
      </c>
      <c r="B52" t="s">
        <v>46</v>
      </c>
      <c r="C52">
        <v>-5221.50353687506</v>
      </c>
      <c r="D52">
        <f>C52-$C$53</f>
        <v>0.0854844140903879</v>
      </c>
      <c r="E52">
        <f t="shared" si="4"/>
        <v>53.6422733952108</v>
      </c>
    </row>
    <row r="53" spans="2:5">
      <c r="B53" t="s">
        <v>25</v>
      </c>
      <c r="C53">
        <v>-5221.58902128915</v>
      </c>
      <c r="D53">
        <f>C53-$C$53</f>
        <v>0</v>
      </c>
      <c r="E53">
        <f t="shared" si="4"/>
        <v>0</v>
      </c>
    </row>
    <row r="54" spans="2:5">
      <c r="B54" t="s">
        <v>26</v>
      </c>
      <c r="C54">
        <v>-5221.56709564589</v>
      </c>
      <c r="D54">
        <f t="shared" ref="D54:D63" si="5">C54-$C$53</f>
        <v>0.0219256432601469</v>
      </c>
      <c r="E54">
        <f t="shared" si="4"/>
        <v>13.7585472467888</v>
      </c>
    </row>
    <row r="55" spans="2:5">
      <c r="B55" t="s">
        <v>27</v>
      </c>
      <c r="C55">
        <v>-5221.57647429965</v>
      </c>
      <c r="D55">
        <f t="shared" si="5"/>
        <v>0.0125469895001515</v>
      </c>
      <c r="E55">
        <f t="shared" si="4"/>
        <v>7.87335385304639</v>
      </c>
    </row>
    <row r="56" spans="1:5">
      <c r="A56" t="s">
        <v>48</v>
      </c>
      <c r="B56" t="s">
        <v>46</v>
      </c>
      <c r="C56">
        <v>-5221.57500753358</v>
      </c>
      <c r="D56">
        <f t="shared" si="5"/>
        <v>0.0140137555699766</v>
      </c>
      <c r="E56">
        <f t="shared" si="4"/>
        <v>8.7937633494627</v>
      </c>
    </row>
    <row r="57" spans="2:5">
      <c r="B57" t="s">
        <v>25</v>
      </c>
      <c r="C57">
        <v>-5221.55616154882</v>
      </c>
      <c r="D57">
        <f t="shared" si="5"/>
        <v>0.0328597403304229</v>
      </c>
      <c r="E57">
        <f t="shared" si="4"/>
        <v>20.6197959388995</v>
      </c>
    </row>
    <row r="58" spans="2:5">
      <c r="B58" t="s">
        <v>26</v>
      </c>
      <c r="C58">
        <v>-5221.57208960714</v>
      </c>
      <c r="D58">
        <f t="shared" si="5"/>
        <v>0.0169316820101812</v>
      </c>
      <c r="E58">
        <f t="shared" si="4"/>
        <v>10.6247896191996</v>
      </c>
    </row>
    <row r="59" spans="2:6">
      <c r="B59" t="s">
        <v>27</v>
      </c>
      <c r="C59">
        <v>-5221.57658968649</v>
      </c>
      <c r="D59">
        <f t="shared" si="5"/>
        <v>0.0124316026603992</v>
      </c>
      <c r="E59">
        <f t="shared" si="4"/>
        <v>7.80094752646552</v>
      </c>
      <c r="F59" t="s">
        <v>49</v>
      </c>
    </row>
    <row r="60" spans="1:5">
      <c r="A60" t="s">
        <v>50</v>
      </c>
      <c r="B60" t="s">
        <v>46</v>
      </c>
      <c r="C60">
        <v>-5221.55661231176</v>
      </c>
      <c r="D60">
        <f t="shared" si="5"/>
        <v>0.0324089773903324</v>
      </c>
      <c r="E60">
        <f>D60*$E$2</f>
        <v>20.3369379568211</v>
      </c>
    </row>
    <row r="61" spans="2:5">
      <c r="B61" t="s">
        <v>25</v>
      </c>
      <c r="C61">
        <v>-5221.56118127291</v>
      </c>
      <c r="D61">
        <f t="shared" si="5"/>
        <v>0.0278400162396792</v>
      </c>
      <c r="E61">
        <f>D61*$E$2</f>
        <v>17.4698718865514</v>
      </c>
    </row>
    <row r="62" spans="2:5">
      <c r="B62" t="s">
        <v>26</v>
      </c>
      <c r="C62">
        <v>-5221.55216269351</v>
      </c>
      <c r="D62">
        <f t="shared" si="5"/>
        <v>0.0368585956402967</v>
      </c>
      <c r="E62">
        <f>D62*$E$2</f>
        <v>23.1291152350852</v>
      </c>
    </row>
    <row r="63" spans="2:5">
      <c r="B63" t="s">
        <v>27</v>
      </c>
      <c r="C63">
        <v>-5221.55917196939</v>
      </c>
      <c r="D63">
        <f t="shared" si="5"/>
        <v>0.0298493197597054</v>
      </c>
      <c r="E63">
        <f>D63*$E$2</f>
        <v>18.7307287328209</v>
      </c>
    </row>
    <row r="64" spans="1:2">
      <c r="A64" s="1" t="s">
        <v>32</v>
      </c>
      <c r="B64" t="s">
        <v>46</v>
      </c>
    </row>
    <row r="65" spans="1:5">
      <c r="A65" s="1"/>
      <c r="B65" t="s">
        <v>25</v>
      </c>
      <c r="C65">
        <v>-5221.559436</v>
      </c>
      <c r="D65">
        <f>C65-$C$53</f>
        <v>0.0295852891504182</v>
      </c>
      <c r="E65">
        <f>D65*$E$2</f>
        <v>18.5650470436055</v>
      </c>
    </row>
    <row r="66" spans="1:5">
      <c r="A66" s="1"/>
      <c r="B66" t="s">
        <v>26</v>
      </c>
      <c r="C66">
        <v>-5221.54575792811</v>
      </c>
      <c r="D66">
        <f>C66-$C$53</f>
        <v>0.0432633610398625</v>
      </c>
      <c r="E66">
        <f>D66*$E$2</f>
        <v>27.1481657281075</v>
      </c>
    </row>
    <row r="68" spans="1:1">
      <c r="A68" t="s">
        <v>51</v>
      </c>
    </row>
    <row r="69" spans="1:5">
      <c r="A69" t="s">
        <v>45</v>
      </c>
      <c r="B69" t="s">
        <v>46</v>
      </c>
      <c r="C69">
        <v>-5219.83177701889</v>
      </c>
      <c r="D69">
        <f>C69-$C$74</f>
        <v>0.0732395236800585</v>
      </c>
      <c r="E69">
        <f>D69*$E$2</f>
        <v>45.9584895607593</v>
      </c>
    </row>
    <row r="70" spans="2:5">
      <c r="B70" t="s">
        <v>25</v>
      </c>
      <c r="C70">
        <v>-5219.90268270079</v>
      </c>
      <c r="D70">
        <f>C70-$C$74</f>
        <v>0.00233384177954576</v>
      </c>
      <c r="E70">
        <f>D70*$E$2</f>
        <v>1.46450765477769</v>
      </c>
    </row>
    <row r="71" spans="2:5">
      <c r="B71" t="s">
        <v>26</v>
      </c>
      <c r="C71">
        <v>-5219.8756246763</v>
      </c>
      <c r="D71">
        <f t="shared" ref="D71:D84" si="6">C71-$C$74</f>
        <v>0.0293918662700889</v>
      </c>
      <c r="E71">
        <f t="shared" ref="E71:E84" si="7">D71*$E$2</f>
        <v>18.4436723680237</v>
      </c>
    </row>
    <row r="72" spans="2:5">
      <c r="B72" t="s">
        <v>27</v>
      </c>
      <c r="C72">
        <v>-5219.86769808485</v>
      </c>
      <c r="D72">
        <f t="shared" si="6"/>
        <v>0.037318457719266</v>
      </c>
      <c r="E72">
        <f t="shared" si="7"/>
        <v>23.417683012342</v>
      </c>
    </row>
    <row r="73" spans="1:5">
      <c r="A73" t="s">
        <v>47</v>
      </c>
      <c r="B73" t="s">
        <v>46</v>
      </c>
      <c r="C73">
        <v>-5219.82923559287</v>
      </c>
      <c r="D73">
        <f t="shared" si="6"/>
        <v>0.0757809496999471</v>
      </c>
      <c r="E73">
        <f t="shared" si="7"/>
        <v>47.553258277644</v>
      </c>
    </row>
    <row r="74" spans="2:5">
      <c r="B74" t="s">
        <v>25</v>
      </c>
      <c r="C74">
        <v>-5219.90501654257</v>
      </c>
      <c r="D74">
        <f t="shared" si="6"/>
        <v>0</v>
      </c>
      <c r="E74">
        <f t="shared" si="7"/>
        <v>0</v>
      </c>
    </row>
    <row r="75" spans="2:5">
      <c r="B75" t="s">
        <v>26</v>
      </c>
      <c r="C75">
        <v>-5219.87536747353</v>
      </c>
      <c r="D75">
        <f t="shared" si="6"/>
        <v>0.0296490690398059</v>
      </c>
      <c r="E75">
        <f t="shared" si="7"/>
        <v>18.6050695237272</v>
      </c>
    </row>
    <row r="76" spans="2:5">
      <c r="B76" t="s">
        <v>27</v>
      </c>
      <c r="C76">
        <v>-5219.88138899864</v>
      </c>
      <c r="D76">
        <f t="shared" si="6"/>
        <v>0.0236275439292513</v>
      </c>
      <c r="E76">
        <f t="shared" si="7"/>
        <v>14.8265059145181</v>
      </c>
    </row>
    <row r="77" spans="1:5">
      <c r="A77" t="s">
        <v>48</v>
      </c>
      <c r="B77" t="s">
        <v>46</v>
      </c>
      <c r="C77">
        <v>-5219.88805058896</v>
      </c>
      <c r="D77">
        <f t="shared" si="6"/>
        <v>0.0169659536095423</v>
      </c>
      <c r="E77">
        <f t="shared" si="7"/>
        <v>10.6462953699517</v>
      </c>
    </row>
    <row r="78" spans="2:5">
      <c r="B78" t="s">
        <v>25</v>
      </c>
      <c r="C78">
        <v>-5219.87168865144</v>
      </c>
      <c r="D78">
        <f t="shared" si="6"/>
        <v>0.0333278911293746</v>
      </c>
      <c r="E78">
        <f t="shared" si="7"/>
        <v>20.9135649658592</v>
      </c>
    </row>
    <row r="79" spans="2:5">
      <c r="B79" t="s">
        <v>26</v>
      </c>
      <c r="C79">
        <v>-5219.8819040958</v>
      </c>
      <c r="D79">
        <f t="shared" si="6"/>
        <v>0.0231124467700283</v>
      </c>
      <c r="E79">
        <f t="shared" si="7"/>
        <v>14.5032776051924</v>
      </c>
    </row>
    <row r="80" spans="2:6">
      <c r="B80" t="s">
        <v>27</v>
      </c>
      <c r="C80">
        <v>-5219.88151111097</v>
      </c>
      <c r="D80">
        <f t="shared" si="6"/>
        <v>0.023505431599915</v>
      </c>
      <c r="E80">
        <f t="shared" si="7"/>
        <v>14.7498792800037</v>
      </c>
      <c r="F80" t="s">
        <v>49</v>
      </c>
    </row>
    <row r="81" spans="1:5">
      <c r="A81" t="s">
        <v>50</v>
      </c>
      <c r="B81" t="s">
        <v>46</v>
      </c>
      <c r="C81">
        <v>-5219.87651428126</v>
      </c>
      <c r="D81">
        <f t="shared" si="6"/>
        <v>0.0285022613097681</v>
      </c>
      <c r="E81">
        <f t="shared" si="7"/>
        <v>17.8854368931358</v>
      </c>
    </row>
    <row r="82" spans="2:5">
      <c r="B82" t="s">
        <v>25</v>
      </c>
      <c r="C82">
        <v>-5219.88660196198</v>
      </c>
      <c r="D82">
        <f t="shared" si="6"/>
        <v>0.018414580589706</v>
      </c>
      <c r="E82">
        <f t="shared" si="7"/>
        <v>11.5553224170981</v>
      </c>
    </row>
    <row r="83" spans="2:5">
      <c r="B83" t="s">
        <v>26</v>
      </c>
      <c r="C83">
        <v>-5219.86874745506</v>
      </c>
      <c r="D83">
        <f t="shared" si="6"/>
        <v>0.0362690875099361</v>
      </c>
      <c r="E83">
        <f t="shared" si="7"/>
        <v>22.7591933419075</v>
      </c>
    </row>
    <row r="84" spans="2:5">
      <c r="B84" t="s">
        <v>27</v>
      </c>
      <c r="C84">
        <v>-5219.85889585192</v>
      </c>
      <c r="D84">
        <f t="shared" si="6"/>
        <v>0.0461206906493317</v>
      </c>
      <c r="E84">
        <f t="shared" si="7"/>
        <v>28.9411669169477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工作表3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46060</dc:creator>
  <cp:lastModifiedBy>suwak</cp:lastModifiedBy>
  <dcterms:created xsi:type="dcterms:W3CDTF">2025-09-03T20:43:00Z</dcterms:created>
  <dcterms:modified xsi:type="dcterms:W3CDTF">2025-10-09T04:09:43Z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DACBCA728ACD492EBE80A39401425CE0_11</vt:lpwstr>
  </property>
  <property fmtid="{D5CDD505-2E9C-101B-9397-08002B2CF9AE}" pid="3" name="KSOProductBuildVer">
    <vt:lpwstr>3076-12.2.0.22549</vt:lpwstr>
  </property>
</Properties>
</file>