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c878\Dropbox (MIT)\projects\rRNA_depletion\version-1_1\"/>
    </mc:Choice>
  </mc:AlternateContent>
  <xr:revisionPtr revIDLastSave="0" documentId="13_ncr:1_{1058A6D5-B317-4A47-8AD2-B106596A6559}" xr6:coauthVersionLast="46" xr6:coauthVersionMax="46" xr10:uidLastSave="{00000000-0000-0000-0000-000000000000}"/>
  <bookViews>
    <workbookView xWindow="9540" yWindow="6660" windowWidth="43200" windowHeight="23520" xr2:uid="{E13CE0C9-56FA-4BC5-ACFF-E071437E6D04}"/>
  </bookViews>
  <sheets>
    <sheet name="rrna_depletion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20" i="1"/>
  <c r="D19" i="1"/>
  <c r="D18" i="1"/>
  <c r="D32" i="1"/>
  <c r="D31" i="1"/>
  <c r="D30" i="1"/>
  <c r="D29" i="1"/>
  <c r="D28" i="1"/>
  <c r="C18" i="1"/>
  <c r="D15" i="1"/>
  <c r="C14" i="1"/>
  <c r="D14" i="1" s="1"/>
  <c r="M5" i="1"/>
  <c r="M4" i="1"/>
  <c r="C13" i="1" s="1"/>
  <c r="D13" i="1" s="1"/>
  <c r="G13" i="1" l="1"/>
  <c r="H13" i="1" s="1"/>
  <c r="M6" i="1"/>
  <c r="C20" i="1" s="1"/>
  <c r="C21" i="1" l="1"/>
  <c r="D21" i="1" l="1"/>
  <c r="F28" i="1"/>
  <c r="E28" i="1"/>
  <c r="G28" i="1" s="1"/>
  <c r="F30" i="1"/>
  <c r="E30" i="1" s="1"/>
  <c r="G30" i="1" s="1"/>
  <c r="F31" i="1"/>
  <c r="E31" i="1" s="1"/>
  <c r="G31" i="1" s="1"/>
  <c r="F32" i="1"/>
  <c r="E32" i="1" s="1"/>
  <c r="G32" i="1" s="1"/>
  <c r="F29" i="1"/>
  <c r="E29" i="1" s="1"/>
  <c r="G29" i="1" s="1"/>
</calcChain>
</file>

<file path=xl/sharedStrings.xml><?xml version="1.0" encoding="utf-8"?>
<sst xmlns="http://schemas.openxmlformats.org/spreadsheetml/2006/main" count="65" uniqueCount="58">
  <si>
    <t>Input Variables</t>
  </si>
  <si>
    <t>Calculation Variables</t>
  </si>
  <si>
    <t>Calculations</t>
  </si>
  <si>
    <t>target [RNA] (ng)</t>
  </si>
  <si>
    <t>16S MW (g/mol)</t>
  </si>
  <si>
    <t>Estimated 70S (mol)</t>
  </si>
  <si>
    <t>n oligos (1x)</t>
  </si>
  <si>
    <t>23S MW (g/mol)</t>
  </si>
  <si>
    <t>[1x oligo] in mix (mol/µL)</t>
  </si>
  <si>
    <t>n oligos (2x)</t>
  </si>
  <si>
    <t>5S MW (g/mol)</t>
  </si>
  <si>
    <t>oligo mix per rxn (µL)</t>
  </si>
  <si>
    <t>oligo : RNA</t>
  </si>
  <si>
    <t>70S weight fraction</t>
  </si>
  <si>
    <t>bead : oligo</t>
  </si>
  <si>
    <t>bead capacity (mol/µL)</t>
  </si>
  <si>
    <t>rxn volume (µL)</t>
  </si>
  <si>
    <t>1x SSC</t>
  </si>
  <si>
    <t>Bead Preparation</t>
  </si>
  <si>
    <t>x</t>
  </si>
  <si>
    <t>20x SSC</t>
  </si>
  <si>
    <t>Water</t>
  </si>
  <si>
    <t>input beads (µL)</t>
  </si>
  <si>
    <t>µL</t>
  </si>
  <si>
    <t>-----&gt;</t>
  </si>
  <si>
    <t>resuspension vol (µL)</t>
  </si>
  <si>
    <t>Superase-In (µL)</t>
  </si>
  <si>
    <t>Removal Recipe</t>
  </si>
  <si>
    <t>20x SSC (uL)</t>
  </si>
  <si>
    <t>100 mM EDTA (uL)</t>
  </si>
  <si>
    <t>undiluted oligo mix (µL)</t>
  </si>
  <si>
    <t>T.1E (µL)</t>
  </si>
  <si>
    <t>Sample List</t>
  </si>
  <si>
    <t>#</t>
  </si>
  <si>
    <t>title</t>
  </si>
  <si>
    <t>[RNA]</t>
  </si>
  <si>
    <t>uL RNA</t>
  </si>
  <si>
    <t>uL T.1E</t>
  </si>
  <si>
    <t>uL MM</t>
  </si>
  <si>
    <t>rxn 1 final</t>
  </si>
  <si>
    <t>Example 1</t>
  </si>
  <si>
    <t>Example 2</t>
  </si>
  <si>
    <t>Example 3</t>
  </si>
  <si>
    <t>Example 4</t>
  </si>
  <si>
    <t>Example 5</t>
  </si>
  <si>
    <t>(3) add master mix to RNA according to description to the left</t>
  </si>
  <si>
    <t>(5) load 8.5 µL of beads to 96 well plate</t>
  </si>
  <si>
    <t>(6) add annealed samples to beads with multichannel, pipette 25 times</t>
  </si>
  <si>
    <t>(7) incubate 5 minutes at room temperature</t>
  </si>
  <si>
    <t>(8) incubate 5 minutes at 50°C</t>
  </si>
  <si>
    <t>(9) place directly on mag rack and pull up to 12.5 µL into striptubes</t>
  </si>
  <si>
    <t xml:space="preserve">(1) wash NEB beads once in a single bulk wash step (e.g. for 100 uL beads wash with 100 uL 1x SSC) </t>
  </si>
  <si>
    <t>(2) remove wash, resuspend in final vol and add superasein Rnase inhibitor</t>
  </si>
  <si>
    <t>(4) annealing: 5'x70C, minimum speed (0.1C / s) drawdown to 25C.</t>
  </si>
  <si>
    <t>…</t>
  </si>
  <si>
    <t>….</t>
  </si>
  <si>
    <t>&lt;- orange cells are typically edited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</si>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</sst>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3">
    <xf numFmtId="0" fontId="0" fillId="0" borderId="0"/>
    <xf numFmtId="0" fontId="5" fillId="2" borderId="1" applyNumberFormat="0" applyAlignment="0" applyProtection="0"/>
    <xf numFmtId="0" fontId="4" fillId="0" borderId="0"/>
  </cellStyleXfs>
  <cellXfs count="44">
    <xf numFmtId="0" fontId="0" fillId="0" borderId="0" xfId="0"/>
    <xf numFmtId="0" fontId="4" fillId="0" borderId="0" xfId="2"/>
    <xf numFmtId="0" fontId="4" fillId="0" borderId="4" xfId="2" applyBorder="1" applyAlignment="1">
      <alignment horizontal="right"/>
    </xf>
    <xf numFmtId="0" fontId="4" fillId="0" borderId="5" xfId="2" applyBorder="1"/>
    <xf numFmtId="11" fontId="4" fillId="0" borderId="5" xfId="2" applyNumberFormat="1" applyBorder="1" applyAlignment="1">
      <alignment horizontal="right"/>
    </xf>
    <xf numFmtId="0" fontId="4" fillId="0" borderId="6" xfId="2" applyBorder="1" applyAlignment="1">
      <alignment horizontal="right"/>
    </xf>
    <xf numFmtId="2" fontId="4" fillId="0" borderId="7" xfId="2" applyNumberFormat="1" applyBorder="1"/>
    <xf numFmtId="11" fontId="4" fillId="0" borderId="7" xfId="2" applyNumberFormat="1" applyBorder="1"/>
    <xf numFmtId="164" fontId="4" fillId="0" borderId="0" xfId="2" applyNumberFormat="1"/>
    <xf numFmtId="0" fontId="4" fillId="0" borderId="7" xfId="2" applyBorder="1"/>
    <xf numFmtId="0" fontId="4" fillId="0" borderId="0" xfId="2" applyAlignment="1">
      <alignment horizontal="right"/>
    </xf>
    <xf numFmtId="2" fontId="4" fillId="0" borderId="0" xfId="2" applyNumberFormat="1"/>
    <xf numFmtId="0" fontId="4" fillId="0" borderId="3" xfId="2" applyBorder="1"/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165" fontId="4" fillId="0" borderId="4" xfId="2" applyNumberFormat="1" applyBorder="1"/>
    <xf numFmtId="0" fontId="6" fillId="0" borderId="0" xfId="2" quotePrefix="1" applyFont="1" applyAlignment="1">
      <alignment horizontal="center"/>
    </xf>
    <xf numFmtId="2" fontId="4" fillId="0" borderId="6" xfId="2" applyNumberFormat="1" applyBorder="1" applyAlignment="1">
      <alignment horizontal="center"/>
    </xf>
    <xf numFmtId="2" fontId="4" fillId="0" borderId="7" xfId="2" applyNumberFormat="1" applyBorder="1" applyAlignment="1">
      <alignment horizontal="center"/>
    </xf>
    <xf numFmtId="0" fontId="4" fillId="0" borderId="9" xfId="2" applyBorder="1"/>
    <xf numFmtId="165" fontId="4" fillId="0" borderId="6" xfId="2" applyNumberFormat="1" applyBorder="1"/>
    <xf numFmtId="0" fontId="8" fillId="0" borderId="0" xfId="2" applyFont="1"/>
    <xf numFmtId="2" fontId="4" fillId="0" borderId="5" xfId="2" applyNumberFormat="1" applyBorder="1"/>
    <xf numFmtId="2" fontId="4" fillId="0" borderId="4" xfId="2" applyNumberFormat="1" applyBorder="1"/>
    <xf numFmtId="2" fontId="4" fillId="0" borderId="6" xfId="2" applyNumberFormat="1" applyBorder="1"/>
    <xf numFmtId="0" fontId="4" fillId="0" borderId="0" xfId="2" quotePrefix="1" applyAlignment="1">
      <alignment horizontal="center"/>
    </xf>
    <xf numFmtId="0" fontId="6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/>
    </xf>
    <xf numFmtId="0" fontId="3" fillId="0" borderId="0" xfId="2" applyFont="1"/>
    <xf numFmtId="2" fontId="3" fillId="0" borderId="0" xfId="2" applyNumberFormat="1" applyFont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center"/>
    </xf>
    <xf numFmtId="0" fontId="5" fillId="2" borderId="1" xfId="1"/>
    <xf numFmtId="0" fontId="5" fillId="2" borderId="10" xfId="1" applyBorder="1"/>
    <xf numFmtId="0" fontId="2" fillId="0" borderId="0" xfId="2" applyFont="1"/>
    <xf numFmtId="0" fontId="10" fillId="0" borderId="0" xfId="2" applyFont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1" fillId="0" borderId="0" xfId="2" applyFont="1"/>
  </cellXfs>
  <cellStyles count="3">
    <cellStyle name="Input" xfId="1" builtinId="20"/>
    <cellStyle name="Normal" xfId="0" builtinId="0"/>
    <cellStyle name="Normal 2 2" xfId="2" xr:uid="{776B67CC-F5DF-4B2F-A678-41004D060C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6351</xdr:colOff>
      <xdr:row>2</xdr:row>
      <xdr:rowOff>4764</xdr:rowOff>
    </xdr:from>
    <xdr:to>
      <xdr:col>6</xdr:col>
      <xdr:colOff>342900</xdr:colOff>
      <xdr:row>8</xdr:row>
      <xdr:rowOff>180976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CAF675-D0D1-426E-A91C-1C83A1E6A6B0}"/>
            </a:ext>
          </a:extLst>
        </xdr:cNvPr>
        <xdr:cNvSpPr txBox="1"/>
      </xdr:nvSpPr>
      <xdr:spPr>
        <a:xfrm>
          <a:off x="2316163" y="200026"/>
          <a:ext cx="2179637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Input Variable</a:t>
          </a:r>
          <a:r>
            <a:rPr lang="en-US" sz="1100" b="1" baseline="0"/>
            <a:t> Notes</a:t>
          </a:r>
          <a:r>
            <a:rPr lang="en-US" sz="1100" b="1"/>
            <a:t>:</a:t>
          </a:r>
        </a:p>
        <a:p>
          <a:r>
            <a:rPr lang="en-US" sz="1100" baseline="0"/>
            <a:t>For n oligos fields, 16S and 23S oligos are typically used at 1x relative concentration. If poor depletion is observed, 5S oligos may be used at 2x relative concentration.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8A84-6541-4C51-928C-16406719E189}">
  <sheetPr>
    <pageSetUpPr fitToPage="1"/>
  </sheetPr>
  <dimension ref="A1:M34"/>
  <sheetViews>
    <sheetView tabSelected="1" workbookViewId="0">
      <selection activeCell="G17" sqref="G17"/>
    </sheetView>
  </sheetViews>
  <sheetFormatPr defaultColWidth="8.7109375" defaultRowHeight="15" x14ac:dyDescent="0.25"/>
  <cols>
    <col min="1" max="1" width="3" style="1" customWidth="1"/>
    <col min="2" max="2" width="22.42578125" style="1" customWidth="1"/>
    <col min="3" max="4" width="8.7109375" style="1"/>
    <col min="5" max="5" width="8.140625" style="1" customWidth="1"/>
    <col min="6" max="7" width="8.7109375" style="1"/>
    <col min="8" max="8" width="9.85546875" style="1" customWidth="1"/>
    <col min="9" max="9" width="22.28515625" style="1" customWidth="1"/>
    <col min="10" max="10" width="9.42578125" style="1" customWidth="1"/>
    <col min="11" max="11" width="8.7109375" style="1"/>
    <col min="12" max="12" width="22.28515625" style="1" customWidth="1"/>
    <col min="13" max="13" width="9.42578125" style="1" customWidth="1"/>
    <col min="14" max="16384" width="8.7109375" style="1"/>
  </cols>
  <sheetData>
    <row r="1" spans="2:13" x14ac:dyDescent="0.25">
      <c r="C1" s="34"/>
      <c r="D1" s="43" t="s">
        <v>56</v>
      </c>
    </row>
    <row r="2" spans="2:13" ht="15.75" thickBot="1" x14ac:dyDescent="0.3"/>
    <row r="3" spans="2:13" ht="18.75" x14ac:dyDescent="0.3">
      <c r="B3" s="38" t="s">
        <v>0</v>
      </c>
      <c r="C3" s="39"/>
      <c r="I3" s="38" t="s">
        <v>1</v>
      </c>
      <c r="J3" s="39"/>
      <c r="L3" s="38" t="s">
        <v>2</v>
      </c>
      <c r="M3" s="39"/>
    </row>
    <row r="4" spans="2:13" x14ac:dyDescent="0.25">
      <c r="B4" s="2" t="s">
        <v>3</v>
      </c>
      <c r="C4" s="34">
        <v>50</v>
      </c>
      <c r="I4" s="2" t="s">
        <v>4</v>
      </c>
      <c r="J4" s="3">
        <v>499868</v>
      </c>
      <c r="L4" s="2" t="s">
        <v>5</v>
      </c>
      <c r="M4" s="4">
        <f>C4*0.000000001/SUM(J4:J6)*J7</f>
        <v>3.0384403213184404E-14</v>
      </c>
    </row>
    <row r="5" spans="2:13" x14ac:dyDescent="0.25">
      <c r="B5" s="2" t="s">
        <v>6</v>
      </c>
      <c r="C5" s="34">
        <v>42</v>
      </c>
      <c r="I5" s="2" t="s">
        <v>7</v>
      </c>
      <c r="J5" s="3">
        <v>942135</v>
      </c>
      <c r="L5" s="2" t="s">
        <v>8</v>
      </c>
      <c r="M5" s="3">
        <f>100*0.000000000001/(C5+2*C6)</f>
        <v>2.3809523809523812E-12</v>
      </c>
    </row>
    <row r="6" spans="2:13" ht="15.75" thickBot="1" x14ac:dyDescent="0.3">
      <c r="B6" s="2" t="s">
        <v>9</v>
      </c>
      <c r="C6" s="34">
        <v>0</v>
      </c>
      <c r="I6" s="2" t="s">
        <v>10</v>
      </c>
      <c r="J6" s="3">
        <v>39020</v>
      </c>
      <c r="L6" s="5" t="s">
        <v>11</v>
      </c>
      <c r="M6" s="6">
        <f>M4*C7/M5</f>
        <v>3.8284348048612339E-2</v>
      </c>
    </row>
    <row r="7" spans="2:13" x14ac:dyDescent="0.25">
      <c r="B7" s="2" t="s">
        <v>12</v>
      </c>
      <c r="C7" s="3">
        <v>3</v>
      </c>
      <c r="I7" s="2" t="s">
        <v>13</v>
      </c>
      <c r="J7" s="3">
        <v>0.9</v>
      </c>
    </row>
    <row r="8" spans="2:13" ht="15.75" thickBot="1" x14ac:dyDescent="0.3">
      <c r="B8" s="2" t="s">
        <v>14</v>
      </c>
      <c r="C8" s="3">
        <v>12.5</v>
      </c>
      <c r="I8" s="5" t="s">
        <v>15</v>
      </c>
      <c r="J8" s="7">
        <v>4.9999999999999997E-12</v>
      </c>
      <c r="L8" s="8"/>
    </row>
    <row r="9" spans="2:13" ht="15.75" thickBot="1" x14ac:dyDescent="0.3">
      <c r="B9" s="5" t="s">
        <v>16</v>
      </c>
      <c r="C9" s="9">
        <v>15</v>
      </c>
    </row>
    <row r="10" spans="2:13" ht="15.75" thickBot="1" x14ac:dyDescent="0.3">
      <c r="B10" s="10"/>
      <c r="C10" s="11"/>
    </row>
    <row r="11" spans="2:13" ht="15.75" thickBot="1" x14ac:dyDescent="0.3">
      <c r="G11" s="40" t="s">
        <v>17</v>
      </c>
      <c r="H11" s="41"/>
    </row>
    <row r="12" spans="2:13" ht="18.75" x14ac:dyDescent="0.3">
      <c r="B12" s="38" t="s">
        <v>18</v>
      </c>
      <c r="C12" s="42"/>
      <c r="D12" s="35">
        <v>5.5</v>
      </c>
      <c r="E12" s="12" t="s">
        <v>19</v>
      </c>
      <c r="G12" s="13" t="s">
        <v>20</v>
      </c>
      <c r="H12" s="14" t="s">
        <v>21</v>
      </c>
    </row>
    <row r="13" spans="2:13" ht="15.75" thickBot="1" x14ac:dyDescent="0.3">
      <c r="B13" s="2" t="s">
        <v>22</v>
      </c>
      <c r="C13" s="11">
        <f>M4*C7*C8*(C5+2*C6)/J8</f>
        <v>9.5710870121530878</v>
      </c>
      <c r="D13" s="15">
        <f>C13*$D$12</f>
        <v>52.64097856684198</v>
      </c>
      <c r="E13" s="3" t="s">
        <v>23</v>
      </c>
      <c r="F13" s="16" t="s">
        <v>24</v>
      </c>
      <c r="G13" s="17">
        <f>SUM(D13:D14)*1.1/20</f>
        <v>5.1640038211763093</v>
      </c>
      <c r="H13" s="18">
        <f>SUM(D13:D14)*1.1-G13</f>
        <v>98.116072602349874</v>
      </c>
    </row>
    <row r="14" spans="2:13" ht="15.75" thickBot="1" x14ac:dyDescent="0.3">
      <c r="B14" s="5" t="s">
        <v>25</v>
      </c>
      <c r="C14" s="19">
        <f>C9/2</f>
        <v>7.5</v>
      </c>
      <c r="D14" s="15">
        <f t="shared" ref="D14:D15" si="0">C14*$D$12</f>
        <v>41.25</v>
      </c>
      <c r="E14" s="3" t="s">
        <v>23</v>
      </c>
    </row>
    <row r="15" spans="2:13" ht="15.75" thickBot="1" x14ac:dyDescent="0.3">
      <c r="B15" s="10" t="s">
        <v>26</v>
      </c>
      <c r="C15" s="1">
        <v>1</v>
      </c>
      <c r="D15" s="20">
        <f t="shared" si="0"/>
        <v>5.5</v>
      </c>
      <c r="E15" s="9" t="s">
        <v>23</v>
      </c>
    </row>
    <row r="16" spans="2:13" ht="15.75" thickBot="1" x14ac:dyDescent="0.3">
      <c r="G16" s="21" t="s">
        <v>57</v>
      </c>
    </row>
    <row r="17" spans="1:7" ht="18.75" x14ac:dyDescent="0.3">
      <c r="B17" s="38" t="s">
        <v>27</v>
      </c>
      <c r="C17" s="39"/>
      <c r="D17" s="35">
        <v>25</v>
      </c>
      <c r="E17" s="12" t="s">
        <v>19</v>
      </c>
      <c r="G17" s="30" t="s">
        <v>51</v>
      </c>
    </row>
    <row r="18" spans="1:7" x14ac:dyDescent="0.25">
      <c r="B18" s="2" t="s">
        <v>28</v>
      </c>
      <c r="C18" s="22">
        <f>1*7.5/20</f>
        <v>0.375</v>
      </c>
      <c r="D18" s="23">
        <f>C18*$D$17</f>
        <v>9.375</v>
      </c>
      <c r="E18" s="3" t="s">
        <v>23</v>
      </c>
      <c r="G18" s="32" t="s">
        <v>52</v>
      </c>
    </row>
    <row r="19" spans="1:7" x14ac:dyDescent="0.25">
      <c r="B19" s="2" t="s">
        <v>29</v>
      </c>
      <c r="C19" s="22">
        <f>1*7.5/100</f>
        <v>7.4999999999999997E-2</v>
      </c>
      <c r="D19" s="23">
        <f>C19*$D$17</f>
        <v>1.875</v>
      </c>
      <c r="E19" s="3" t="s">
        <v>23</v>
      </c>
      <c r="G19" s="31" t="s">
        <v>45</v>
      </c>
    </row>
    <row r="20" spans="1:7" x14ac:dyDescent="0.25">
      <c r="B20" s="2" t="s">
        <v>30</v>
      </c>
      <c r="C20" s="22">
        <f>M6</f>
        <v>3.8284348048612339E-2</v>
      </c>
      <c r="D20" s="23">
        <f>C20*$D$17</f>
        <v>0.95710870121530844</v>
      </c>
      <c r="E20" s="3" t="s">
        <v>23</v>
      </c>
      <c r="G20" s="30" t="s">
        <v>53</v>
      </c>
    </row>
    <row r="21" spans="1:7" ht="15.75" thickBot="1" x14ac:dyDescent="0.3">
      <c r="B21" s="5" t="s">
        <v>31</v>
      </c>
      <c r="C21" s="6">
        <f>C9/2-(SUM(C18:C20)+MAX(D28:D330))</f>
        <v>2.0117156519513877</v>
      </c>
      <c r="D21" s="24">
        <f>C21*$D$17</f>
        <v>50.292891298784696</v>
      </c>
      <c r="E21" s="9" t="s">
        <v>23</v>
      </c>
      <c r="G21" s="30" t="s">
        <v>46</v>
      </c>
    </row>
    <row r="22" spans="1:7" x14ac:dyDescent="0.25">
      <c r="C22" s="10"/>
      <c r="F22" s="25"/>
      <c r="G22" s="30" t="s">
        <v>47</v>
      </c>
    </row>
    <row r="23" spans="1:7" x14ac:dyDescent="0.25">
      <c r="G23" s="30" t="s">
        <v>48</v>
      </c>
    </row>
    <row r="24" spans="1:7" x14ac:dyDescent="0.25">
      <c r="G24" s="30" t="s">
        <v>49</v>
      </c>
    </row>
    <row r="25" spans="1:7" x14ac:dyDescent="0.25">
      <c r="G25" s="30" t="s">
        <v>50</v>
      </c>
    </row>
    <row r="26" spans="1:7" ht="18.75" x14ac:dyDescent="0.3">
      <c r="B26" s="37" t="s">
        <v>32</v>
      </c>
      <c r="C26" s="37"/>
    </row>
    <row r="27" spans="1:7" x14ac:dyDescent="0.25">
      <c r="A27" s="26" t="s">
        <v>33</v>
      </c>
      <c r="B27" s="26" t="s">
        <v>34</v>
      </c>
      <c r="C27" s="26" t="s">
        <v>35</v>
      </c>
      <c r="D27" s="26" t="s">
        <v>36</v>
      </c>
      <c r="E27" s="26" t="s">
        <v>37</v>
      </c>
      <c r="F27" s="26" t="s">
        <v>38</v>
      </c>
      <c r="G27" s="26" t="s">
        <v>39</v>
      </c>
    </row>
    <row r="28" spans="1:7" x14ac:dyDescent="0.25">
      <c r="A28" s="1">
        <v>1</v>
      </c>
      <c r="B28" s="27" t="s">
        <v>40</v>
      </c>
      <c r="C28" s="28">
        <v>100</v>
      </c>
      <c r="D28" s="29">
        <f>$C$4/C28</f>
        <v>0.5</v>
      </c>
      <c r="E28" s="29">
        <f>$C$9/2-(D28+F28)</f>
        <v>4.5</v>
      </c>
      <c r="F28" s="29">
        <f>SUM($C$18:$C$21)</f>
        <v>2.5</v>
      </c>
      <c r="G28" s="29">
        <f>SUM(D28:F28)</f>
        <v>7.5</v>
      </c>
    </row>
    <row r="29" spans="1:7" x14ac:dyDescent="0.25">
      <c r="A29" s="1">
        <v>2</v>
      </c>
      <c r="B29" s="27" t="s">
        <v>41</v>
      </c>
      <c r="C29" s="28">
        <v>75</v>
      </c>
      <c r="D29" s="29">
        <f t="shared" ref="D29:D32" si="1">$C$4/C29</f>
        <v>0.66666666666666663</v>
      </c>
      <c r="E29" s="29">
        <f>$C$9/2-(D29+F29)</f>
        <v>4.3333333333333339</v>
      </c>
      <c r="F29" s="29">
        <f>SUM($C$18:$C$21)</f>
        <v>2.5</v>
      </c>
      <c r="G29" s="29">
        <f>SUM(D29:F29)</f>
        <v>7.5000000000000009</v>
      </c>
    </row>
    <row r="30" spans="1:7" x14ac:dyDescent="0.25">
      <c r="A30" s="1">
        <v>3</v>
      </c>
      <c r="B30" s="27" t="s">
        <v>42</v>
      </c>
      <c r="C30" s="33">
        <v>50</v>
      </c>
      <c r="D30" s="29">
        <f t="shared" si="1"/>
        <v>1</v>
      </c>
      <c r="E30" s="29">
        <f>$C$9/2-(D30+F30)</f>
        <v>4</v>
      </c>
      <c r="F30" s="29">
        <f>SUM($C$18:$C$21)</f>
        <v>2.5</v>
      </c>
      <c r="G30" s="29">
        <f>SUM(D30:F30)</f>
        <v>7.5</v>
      </c>
    </row>
    <row r="31" spans="1:7" x14ac:dyDescent="0.25">
      <c r="A31" s="1">
        <v>4</v>
      </c>
      <c r="B31" s="27" t="s">
        <v>43</v>
      </c>
      <c r="C31" s="28">
        <v>25</v>
      </c>
      <c r="D31" s="29">
        <f t="shared" si="1"/>
        <v>2</v>
      </c>
      <c r="E31" s="29">
        <f>$C$9/2-(D31+F31)</f>
        <v>3</v>
      </c>
      <c r="F31" s="29">
        <f>SUM($C$18:$C$21)</f>
        <v>2.5</v>
      </c>
      <c r="G31" s="29">
        <f t="shared" ref="G31:G32" si="2">SUM(D31:F31)</f>
        <v>7.5</v>
      </c>
    </row>
    <row r="32" spans="1:7" x14ac:dyDescent="0.25">
      <c r="A32" s="1">
        <v>5</v>
      </c>
      <c r="B32" s="27" t="s">
        <v>44</v>
      </c>
      <c r="C32" s="28">
        <v>10</v>
      </c>
      <c r="D32" s="29">
        <f t="shared" si="1"/>
        <v>5</v>
      </c>
      <c r="E32" s="29">
        <f>$C$9/2-(D32+F32)</f>
        <v>0</v>
      </c>
      <c r="F32" s="29">
        <f>SUM($C$18:$C$21)</f>
        <v>2.5</v>
      </c>
      <c r="G32" s="29">
        <f t="shared" si="2"/>
        <v>7.5</v>
      </c>
    </row>
    <row r="33" spans="1:2" x14ac:dyDescent="0.25">
      <c r="A33" s="33" t="s">
        <v>54</v>
      </c>
      <c r="B33" s="33" t="s">
        <v>55</v>
      </c>
    </row>
    <row r="34" spans="1:2" x14ac:dyDescent="0.25">
      <c r="B34" s="36"/>
    </row>
  </sheetData>
  <mergeCells count="7">
    <mergeCell ref="B26:C26"/>
    <mergeCell ref="B3:C3"/>
    <mergeCell ref="I3:J3"/>
    <mergeCell ref="L3:M3"/>
    <mergeCell ref="G11:H11"/>
    <mergeCell ref="B12:C12"/>
    <mergeCell ref="B17:C17"/>
  </mergeCell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rrna_depletion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Culviner</dc:creator>
  <cp:lastModifiedBy>Peter Culviner</cp:lastModifiedBy>
  <dcterms:created xsi:type="dcterms:W3CDTF">2021-03-26T15:13:39Z</dcterms:created>
  <dcterms:modified xsi:type="dcterms:W3CDTF">2021-03-26T17:08:27Z</dcterms:modified>
</cp:coreProperties>
</file>