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<sst xmlns="http://schemas.openxmlformats.org/spreadsheetml/2006/main" count="49" uniqueCount="19">
  <si>
    <t xml:space="preserve">t</t>
  </si>
  <si>
    <t xml:space="preserve">x1</t>
  </si>
  <si>
    <t xml:space="preserve">x2</t>
  </si>
  <si>
    <t xml:space="preserve">Alarm state</t>
  </si>
  <si>
    <t xml:space="preserve">Pending</t>
  </si>
  <si>
    <t xml:space="preserve">Mean X1</t>
  </si>
  <si>
    <t xml:space="preserve">Mean X2</t>
  </si>
  <si>
    <t xml:space="preserve">Small</t>
  </si>
  <si>
    <t xml:space="preserve">Correlation X1 &amp; X2</t>
  </si>
  <si>
    <t xml:space="preserve">%</t>
  </si>
  <si>
    <t xml:space="preserve">Regression</t>
  </si>
  <si>
    <t xml:space="preserve">Imminent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</si>
  <si>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</si>
  <si>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</si>
  <si>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</si>
  <si>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</si>
  <si>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</si>
  <si>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Intercept</t>
  </si>
  <si>
    <t xml:space="preserve">Co-Variance X1 &amp; X2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</si>
</sst>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DejaVu Sans"/>
      <family val="2"/>
      <charset val="1"/>
    </font>
    <font>
      <b val="true"/>
      <sz val="14"/>
      <color rgb="FF000000"/>
      <name val="DejaVu Sans"/>
      <family val="2"/>
      <charset val="1"/>
    </font>
    <font>
      <sz val="14"/>
      <color rgb="FF000000"/>
      <name val="DejaVu Sans"/>
      <family val="2"/>
      <charset val="1"/>
    </font>
    <font>
      <b val="true"/>
      <sz val="14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Sheet1!$B$2:$B$34</c:f>
              <c:numCache>
                <c:formatCode>General</c:formatCode>
                <c:ptCount val="33"/>
                <c:pt idx="0">
                  <c:v>7.5</c:v>
                </c:pt>
                <c:pt idx="1">
                  <c:v>2.2</c:v>
                </c:pt>
                <c:pt idx="2">
                  <c:v>3.2</c:v>
                </c:pt>
                <c:pt idx="3">
                  <c:v>4.2</c:v>
                </c:pt>
                <c:pt idx="4">
                  <c:v>4.3</c:v>
                </c:pt>
                <c:pt idx="5">
                  <c:v>4.5</c:v>
                </c:pt>
                <c:pt idx="6">
                  <c:v>2.2</c:v>
                </c:pt>
                <c:pt idx="7">
                  <c:v>2.7</c:v>
                </c:pt>
                <c:pt idx="8">
                  <c:v>4.5</c:v>
                </c:pt>
                <c:pt idx="9">
                  <c:v>8.5</c:v>
                </c:pt>
                <c:pt idx="10">
                  <c:v>9.6</c:v>
                </c:pt>
                <c:pt idx="11">
                  <c:v>7.5</c:v>
                </c:pt>
                <c:pt idx="12">
                  <c:v>4.5</c:v>
                </c:pt>
                <c:pt idx="13">
                  <c:v>4</c:v>
                </c:pt>
                <c:pt idx="14">
                  <c:v>8.6</c:v>
                </c:pt>
                <c:pt idx="15">
                  <c:v>10.2</c:v>
                </c:pt>
                <c:pt idx="16">
                  <c:v>12.2</c:v>
                </c:pt>
                <c:pt idx="17">
                  <c:v>13.5</c:v>
                </c:pt>
                <c:pt idx="18">
                  <c:v>15.6</c:v>
                </c:pt>
                <c:pt idx="19">
                  <c:v>10.3</c:v>
                </c:pt>
                <c:pt idx="20">
                  <c:v>9.8</c:v>
                </c:pt>
                <c:pt idx="21">
                  <c:v>8.3</c:v>
                </c:pt>
                <c:pt idx="22">
                  <c:v>5.6</c:v>
                </c:pt>
                <c:pt idx="23">
                  <c:v>7.8</c:v>
                </c:pt>
                <c:pt idx="24">
                  <c:v>4.7</c:v>
                </c:pt>
                <c:pt idx="25">
                  <c:v>7.8</c:v>
                </c:pt>
                <c:pt idx="26">
                  <c:v>13.3</c:v>
                </c:pt>
                <c:pt idx="27">
                  <c:v>3.4</c:v>
                </c:pt>
                <c:pt idx="28">
                  <c:v>5.6</c:v>
                </c:pt>
                <c:pt idx="29">
                  <c:v>7.9</c:v>
                </c:pt>
                <c:pt idx="30">
                  <c:v>5.8</c:v>
                </c:pt>
                <c:pt idx="31">
                  <c:v>4.8</c:v>
                </c:pt>
                <c:pt idx="32">
                  <c:v>12.4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Sheet1!$F$9</c:f>
              <c:strCache>
                <c:ptCount val="1"/>
                <c:pt idx="0">
                  <c:v>Regression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Sheet1!$G$18:$G$50</c:f>
              <c:numCache>
                <c:formatCode>General</c:formatCode>
                <c:ptCount val="33"/>
                <c:pt idx="0">
                  <c:v>8.44853404836618</c:v>
                </c:pt>
                <c:pt idx="1">
                  <c:v>5.11628594748567</c:v>
                </c:pt>
                <c:pt idx="2">
                  <c:v>5.74501200425558</c:v>
                </c:pt>
                <c:pt idx="3">
                  <c:v>6.37373806102549</c:v>
                </c:pt>
                <c:pt idx="4">
                  <c:v>6.43661066670248</c:v>
                </c:pt>
                <c:pt idx="5">
                  <c:v>6.56235587805646</c:v>
                </c:pt>
                <c:pt idx="6">
                  <c:v>5.11628594748567</c:v>
                </c:pt>
                <c:pt idx="7">
                  <c:v>5.43064897587063</c:v>
                </c:pt>
                <c:pt idx="8">
                  <c:v>6.56235587805646</c:v>
                </c:pt>
                <c:pt idx="9">
                  <c:v>9.07726010513609</c:v>
                </c:pt>
                <c:pt idx="10">
                  <c:v>9.76885876758299</c:v>
                </c:pt>
                <c:pt idx="11">
                  <c:v>8.44853404836618</c:v>
                </c:pt>
                <c:pt idx="12">
                  <c:v>6.56235587805646</c:v>
                </c:pt>
                <c:pt idx="13">
                  <c:v>6.24799284967151</c:v>
                </c:pt>
                <c:pt idx="14">
                  <c:v>9.14013271081308</c:v>
                </c:pt>
                <c:pt idx="15">
                  <c:v>10.1460944016449</c:v>
                </c:pt>
                <c:pt idx="16">
                  <c:v>11.4035465151848</c:v>
                </c:pt>
                <c:pt idx="17">
                  <c:v>12.2208903889856</c:v>
                </c:pt>
                <c:pt idx="18">
                  <c:v>13.5412151082024</c:v>
                </c:pt>
                <c:pt idx="19">
                  <c:v>10.2089670073219</c:v>
                </c:pt>
                <c:pt idx="20">
                  <c:v>9.89460397893697</c:v>
                </c:pt>
                <c:pt idx="21">
                  <c:v>8.95151489378211</c:v>
                </c:pt>
                <c:pt idx="22">
                  <c:v>7.25395454050336</c:v>
                </c:pt>
                <c:pt idx="23">
                  <c:v>8.63715186539716</c:v>
                </c:pt>
                <c:pt idx="24">
                  <c:v>6.68810108941044</c:v>
                </c:pt>
                <c:pt idx="25">
                  <c:v>8.63715186539716</c:v>
                </c:pt>
                <c:pt idx="26">
                  <c:v>12.0951451776317</c:v>
                </c:pt>
                <c:pt idx="27">
                  <c:v>5.87075721560956</c:v>
                </c:pt>
                <c:pt idx="28">
                  <c:v>7.25395454050336</c:v>
                </c:pt>
                <c:pt idx="29">
                  <c:v>8.70002447107415</c:v>
                </c:pt>
                <c:pt idx="30">
                  <c:v>7.37969975185734</c:v>
                </c:pt>
                <c:pt idx="31">
                  <c:v>6.75097369508743</c:v>
                </c:pt>
                <c:pt idx="32">
                  <c:v>11.5292917265387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x2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Sheet1!$C$2:$C$34</c:f>
              <c:numCache>
                <c:formatCode>General</c:formatCode>
                <c:ptCount val="33"/>
                <c:pt idx="0">
                  <c:v>8.5</c:v>
                </c:pt>
                <c:pt idx="1">
                  <c:v>7.3</c:v>
                </c:pt>
                <c:pt idx="2">
                  <c:v>4.3</c:v>
                </c:pt>
                <c:pt idx="3">
                  <c:v>6.7</c:v>
                </c:pt>
                <c:pt idx="4">
                  <c:v>5.8</c:v>
                </c:pt>
                <c:pt idx="5">
                  <c:v>3.5</c:v>
                </c:pt>
                <c:pt idx="6">
                  <c:v>2.5</c:v>
                </c:pt>
                <c:pt idx="7">
                  <c:v>3.7</c:v>
                </c:pt>
                <c:pt idx="8">
                  <c:v>8.9</c:v>
                </c:pt>
                <c:pt idx="9">
                  <c:v>5.6</c:v>
                </c:pt>
                <c:pt idx="10">
                  <c:v>4.6</c:v>
                </c:pt>
                <c:pt idx="11">
                  <c:v>4.9</c:v>
                </c:pt>
                <c:pt idx="12">
                  <c:v>12.2</c:v>
                </c:pt>
                <c:pt idx="13">
                  <c:v>13.5</c:v>
                </c:pt>
                <c:pt idx="14">
                  <c:v>13.2</c:v>
                </c:pt>
                <c:pt idx="15">
                  <c:v>12.8</c:v>
                </c:pt>
                <c:pt idx="16">
                  <c:v>17.8</c:v>
                </c:pt>
                <c:pt idx="17">
                  <c:v>16.4</c:v>
                </c:pt>
                <c:pt idx="18">
                  <c:v>12.2</c:v>
                </c:pt>
                <c:pt idx="19">
                  <c:v>10.4</c:v>
                </c:pt>
                <c:pt idx="20">
                  <c:v>10.4</c:v>
                </c:pt>
                <c:pt idx="21">
                  <c:v>11.3</c:v>
                </c:pt>
                <c:pt idx="22">
                  <c:v>7.8</c:v>
                </c:pt>
                <c:pt idx="23">
                  <c:v>5.6</c:v>
                </c:pt>
                <c:pt idx="24">
                  <c:v>7.8</c:v>
                </c:pt>
                <c:pt idx="25">
                  <c:v>4.6</c:v>
                </c:pt>
                <c:pt idx="26">
                  <c:v>8.9</c:v>
                </c:pt>
                <c:pt idx="27">
                  <c:v>4.6</c:v>
                </c:pt>
                <c:pt idx="28">
                  <c:v>6.6</c:v>
                </c:pt>
                <c:pt idx="29">
                  <c:v>9.5</c:v>
                </c:pt>
                <c:pt idx="30">
                  <c:v>6.6</c:v>
                </c:pt>
                <c:pt idx="31">
                  <c:v>4.6</c:v>
                </c:pt>
                <c:pt idx="32">
                  <c:v>9.1</c:v>
                </c:pt>
              </c:numCache>
            </c:numRef>
          </c:yVal>
          <c:smooth val="0"/>
        </c:ser>
        <c:axId val="40487012"/>
        <c:axId val="11780581"/>
      </c:scatterChart>
      <c:valAx>
        <c:axId val="404870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780581"/>
        <c:crosses val="autoZero"/>
        <c:crossBetween val="midCat"/>
      </c:valAx>
      <c:valAx>
        <c:axId val="117805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48701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380520</xdr:colOff>
      <xdr:row>3</xdr:row>
      <xdr:rowOff>25920</xdr:rowOff>
    </xdr:from>
    <xdr:to>
      <xdr:col>20</xdr:col>
      <xdr:colOff>397800</xdr:colOff>
      <xdr:row>22</xdr:row>
      <xdr:rowOff>173160</xdr:rowOff>
    </xdr:to>
    <xdr:graphicFrame>
      <xdr:nvGraphicFramePr>
        <xdr:cNvPr id="0" name=""/>
        <xdr:cNvGraphicFramePr/>
      </xdr:nvGraphicFramePr>
      <xdr:xfrm>
        <a:off x="8823960" y="686880"/>
        <a:ext cx="8145360" cy="434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G53" activeCellId="0" sqref="G53"/>
    </sheetView>
  </sheetViews>
  <sheetFormatPr defaultRowHeight="17.35" zeroHeight="false" outlineLevelRow="0" outlineLevelCol="0"/>
  <cols>
    <col collapsed="false" customWidth="true" hidden="false" outlineLevel="0" max="1" min="1" style="1" width="4.84"/>
    <col collapsed="false" customWidth="true" hidden="false" outlineLevel="0" max="3" min="2" style="1" width="7.1"/>
    <col collapsed="false" customWidth="true" hidden="false" outlineLevel="0" max="4" min="4" style="1" width="17.71"/>
    <col collapsed="false" customWidth="false" hidden="false" outlineLevel="0" max="5" min="5" style="1" width="11.52"/>
    <col collapsed="false" customWidth="true" hidden="false" outlineLevel="0" max="6" min="6" style="1" width="26.05"/>
    <col collapsed="false" customWidth="false" hidden="false" outlineLevel="0" max="7" min="7" style="1" width="11.52"/>
    <col collapsed="false" customWidth="true" hidden="false" outlineLevel="0" max="8" min="8" style="1" width="10.78"/>
    <col collapsed="false" customWidth="false" hidden="false" outlineLevel="0" max="1025" min="9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1" t="n">
        <v>1</v>
      </c>
    </row>
    <row r="2" customFormat="false" ht="17.35" hidden="false" customHeight="false" outlineLevel="0" collapsed="false">
      <c r="A2" s="3" t="n">
        <v>1</v>
      </c>
      <c r="B2" s="4" t="n">
        <v>7.5</v>
      </c>
      <c r="C2" s="4" t="n">
        <v>8.5</v>
      </c>
      <c r="D2" s="5" t="s">
        <v>4</v>
      </c>
      <c r="F2" s="1" t="s">
        <v>5</v>
      </c>
      <c r="G2" s="1" t="n">
        <f aca="false">AVERAGE(B2:B34)</f>
        <v>4</v>
      </c>
      <c r="H2" s="0"/>
    </row>
    <row r="3" customFormat="false" ht="17.35" hidden="false" customHeight="false" outlineLevel="0" collapsed="false">
      <c r="A3" s="3" t="n">
        <v>2</v>
      </c>
      <c r="B3" s="4" t="n">
        <v>2.2</v>
      </c>
      <c r="C3" s="4" t="n">
        <v>7.3</v>
      </c>
      <c r="D3" s="5" t="s">
        <v>4</v>
      </c>
      <c r="F3" s="1" t="s">
        <v>6</v>
      </c>
      <c r="G3" s="1" t="n">
        <f aca="false">AVERAGE(C2:C34)</f>
        <v>8.24848484848485</v>
      </c>
    </row>
    <row r="4" customFormat="false" ht="17.35" hidden="false" customHeight="false" outlineLevel="0" collapsed="false">
      <c r="A4" s="3" t="n">
        <v>3</v>
      </c>
      <c r="B4" s="4" t="n">
        <v>3.2</v>
      </c>
      <c r="C4" s="4" t="n">
        <v>4.3</v>
      </c>
      <c r="D4" s="5" t="s">
        <v>7</v>
      </c>
    </row>
    <row r="5" customFormat="false" ht="17.35" hidden="false" customHeight="false" outlineLevel="0" collapsed="false">
      <c r="A5" s="3" t="n">
        <v>4</v>
      </c>
      <c r="B5" s="4" t="n">
        <v>4.2</v>
      </c>
      <c r="C5" s="4" t="n">
        <v>6.7</v>
      </c>
      <c r="D5" s="5" t="s">
        <v>4</v>
      </c>
      <c r="F5" s="1" t="n">
        <v>2</v>
      </c>
    </row>
    <row r="6" customFormat="false" ht="17.35" hidden="false" customHeight="false" outlineLevel="0" collapsed="false">
      <c r="A6" s="3" t="n">
        <v>5</v>
      </c>
      <c r="B6" s="4" t="n">
        <v>4.3</v>
      </c>
      <c r="C6" s="4" t="n">
        <v>5.8</v>
      </c>
      <c r="D6" s="5" t="s">
        <v>7</v>
      </c>
      <c r="F6" s="1" t="s">
        <v>8</v>
      </c>
      <c r="G6" s="1" t="n">
        <f aca="false">CORREL(B2:B34,C2:C34)</f>
        <v>0.585108774988857</v>
      </c>
      <c r="H6" s="1" t="s">
        <v>9</v>
      </c>
    </row>
    <row r="7" customFormat="false" ht="17.35" hidden="false" customHeight="false" outlineLevel="0" collapsed="false">
      <c r="A7" s="3" t="n">
        <v>6</v>
      </c>
      <c r="B7" s="4" t="n">
        <v>4.5</v>
      </c>
      <c r="C7" s="4" t="n">
        <v>3.5</v>
      </c>
      <c r="D7" s="5" t="s">
        <v>7</v>
      </c>
    </row>
    <row r="8" customFormat="false" ht="17.35" hidden="false" customHeight="false" outlineLevel="0" collapsed="false">
      <c r="A8" s="3" t="n">
        <v>7</v>
      </c>
      <c r="B8" s="4" t="n">
        <v>2.2</v>
      </c>
      <c r="C8" s="4" t="n">
        <v>2.5</v>
      </c>
      <c r="D8" s="5" t="s">
        <v>7</v>
      </c>
      <c r="F8" s="1" t="n">
        <v>3</v>
      </c>
    </row>
    <row r="9" customFormat="false" ht="18" hidden="false" customHeight="false" outlineLevel="0" collapsed="false">
      <c r="A9" s="3" t="n">
        <v>8</v>
      </c>
      <c r="B9" s="4" t="n">
        <v>2.7</v>
      </c>
      <c r="C9" s="4" t="n">
        <v>3.7</v>
      </c>
      <c r="D9" s="5" t="s">
        <v>7</v>
      </c>
      <c r="F9" s="6" t="s">
        <v>10</v>
      </c>
      <c r="H9" s="0"/>
    </row>
    <row r="10" customFormat="false" ht="17.35" hidden="false" customHeight="false" outlineLevel="0" collapsed="false">
      <c r="A10" s="3" t="n">
        <v>9</v>
      </c>
      <c r="B10" s="4" t="n">
        <v>4.5</v>
      </c>
      <c r="C10" s="4" t="n">
        <v>8.9</v>
      </c>
      <c r="D10" s="5" t="s">
        <v>11</v>
      </c>
      <c r="H10" s="0"/>
    </row>
    <row r="11" customFormat="false" ht="17.35" hidden="false" customHeight="false" outlineLevel="0" collapsed="false">
      <c r="A11" s="3" t="n">
        <v>10</v>
      </c>
      <c r="B11" s="4" t="n">
        <v>8.5</v>
      </c>
      <c r="C11" s="4" t="n">
        <v>5.6</v>
      </c>
      <c r="D11" s="5" t="s">
        <v>4</v>
      </c>
      <c r="F11" s="1" t="s">
        <v>12</v>
      </c>
      <c r="G11" s="1" t="s">
        <v>13</v>
      </c>
      <c r="H11" s="0"/>
    </row>
    <row r="12" customFormat="false" ht="17.35" hidden="false" customHeight="false" outlineLevel="0" collapsed="false">
      <c r="A12" s="3" t="n">
        <v>11</v>
      </c>
      <c r="B12" s="4" t="n">
        <v>9.6</v>
      </c>
      <c r="C12" s="4" t="n">
        <v>4.6</v>
      </c>
      <c r="D12" s="5" t="s">
        <v>4</v>
      </c>
      <c r="F12" s="1" t="s">
        <v>14</v>
      </c>
      <c r="G12" s="1" t="n">
        <f aca="false" t="array" ref="G12:G12">RSQ($C$2:$C$34 , $B$2:$B$34)</f>
        <v>0.342352278568961</v>
      </c>
      <c r="H12" s="0"/>
    </row>
    <row r="13" customFormat="false" ht="17.35" hidden="false" customHeight="false" outlineLevel="0" collapsed="false">
      <c r="A13" s="3" t="n">
        <v>12</v>
      </c>
      <c r="B13" s="4" t="n">
        <v>7.5</v>
      </c>
      <c r="C13" s="4" t="n">
        <v>4.9</v>
      </c>
      <c r="D13" s="5" t="s">
        <v>4</v>
      </c>
      <c r="F13" s="1" t="s">
        <v>15</v>
      </c>
      <c r="G13" s="1" t="n">
        <f aca="false" t="array" ref="G13:G13">STEYX($C$2:$C$34 , $B$2:$B$34)</f>
        <v>3.15423536408939</v>
      </c>
      <c r="H13" s="0"/>
    </row>
    <row r="14" customFormat="false" ht="17.35" hidden="false" customHeight="false" outlineLevel="0" collapsed="false">
      <c r="A14" s="3" t="n">
        <v>13</v>
      </c>
      <c r="B14" s="4" t="n">
        <v>4.5</v>
      </c>
      <c r="C14" s="4" t="n">
        <v>12.2</v>
      </c>
      <c r="D14" s="5" t="s">
        <v>11</v>
      </c>
      <c r="H14" s="0"/>
    </row>
    <row r="15" customFormat="false" ht="17.35" hidden="false" customHeight="false" outlineLevel="0" collapsed="false">
      <c r="A15" s="3" t="n">
        <v>14</v>
      </c>
      <c r="B15" s="4" t="n">
        <v>4</v>
      </c>
      <c r="C15" s="4" t="n">
        <v>13.5</v>
      </c>
      <c r="D15" s="5" t="s">
        <v>11</v>
      </c>
      <c r="F15" s="1" t="s">
        <v>16</v>
      </c>
      <c r="G15" s="1" t="n">
        <f aca="false" t="array" ref="G15:G15">SLOPE($C$2:$C$34 , $B$2:$B$34)</f>
        <v>0.628726056769908</v>
      </c>
      <c r="H15" s="0"/>
    </row>
    <row r="16" customFormat="false" ht="17.35" hidden="false" customHeight="false" outlineLevel="0" collapsed="false">
      <c r="A16" s="3" t="n">
        <v>15</v>
      </c>
      <c r="B16" s="4" t="n">
        <v>8.6</v>
      </c>
      <c r="C16" s="4" t="n">
        <v>13.2</v>
      </c>
      <c r="D16" s="5" t="s">
        <v>11</v>
      </c>
      <c r="F16" s="1" t="s">
        <v>17</v>
      </c>
      <c r="G16" s="1" t="n">
        <f aca="false" t="array" ref="G16:G16">INTERCEPT($C$2:$C$34 , $B$2:$B$34)</f>
        <v>3.73308862259188</v>
      </c>
      <c r="H16" s="0"/>
    </row>
    <row r="17" customFormat="false" ht="17.35" hidden="false" customHeight="false" outlineLevel="0" collapsed="false">
      <c r="A17" s="3" t="n">
        <v>16</v>
      </c>
      <c r="B17" s="4" t="n">
        <v>10.2</v>
      </c>
      <c r="C17" s="4" t="n">
        <v>12.8</v>
      </c>
      <c r="D17" s="5" t="s">
        <v>11</v>
      </c>
      <c r="H17" s="0"/>
    </row>
    <row r="18" customFormat="false" ht="17.35" hidden="false" customHeight="false" outlineLevel="0" collapsed="false">
      <c r="A18" s="3" t="n">
        <v>17</v>
      </c>
      <c r="B18" s="4" t="n">
        <v>12.2</v>
      </c>
      <c r="C18" s="4" t="n">
        <v>17.8</v>
      </c>
      <c r="D18" s="5" t="s">
        <v>11</v>
      </c>
      <c r="F18" s="7" t="n">
        <f aca="false">INDEX($B$2:$B$34, 1, 1)</f>
        <v>7.5</v>
      </c>
      <c r="G18" s="1" t="n">
        <f aca="false">$G$15 * $F$18 + $G$16</f>
        <v>8.44853404836618</v>
      </c>
      <c r="H18" s="8"/>
    </row>
    <row r="19" customFormat="false" ht="17.35" hidden="false" customHeight="false" outlineLevel="0" collapsed="false">
      <c r="A19" s="3" t="n">
        <v>18</v>
      </c>
      <c r="B19" s="4" t="n">
        <v>13.5</v>
      </c>
      <c r="C19" s="4" t="n">
        <v>16.4</v>
      </c>
      <c r="D19" s="5" t="s">
        <v>11</v>
      </c>
      <c r="F19" s="7" t="n">
        <f aca="false">INDEX($B$2:$B$34, 2, 1)</f>
        <v>2.2</v>
      </c>
      <c r="G19" s="1" t="n">
        <f aca="false">$G$15 * $F$19 + $G$16</f>
        <v>5.11628594748567</v>
      </c>
      <c r="H19" s="8"/>
    </row>
    <row r="20" customFormat="false" ht="17.35" hidden="false" customHeight="false" outlineLevel="0" collapsed="false">
      <c r="A20" s="3" t="n">
        <v>19</v>
      </c>
      <c r="B20" s="4" t="n">
        <v>15.6</v>
      </c>
      <c r="C20" s="4" t="n">
        <v>12.2</v>
      </c>
      <c r="D20" s="5" t="s">
        <v>11</v>
      </c>
      <c r="F20" s="7" t="n">
        <f aca="false">INDEX($B$2:$B$34, 3, 1)</f>
        <v>3.2</v>
      </c>
      <c r="G20" s="1" t="n">
        <f aca="false">$G$15 * $F$20 + $G$16</f>
        <v>5.74501200425558</v>
      </c>
      <c r="H20" s="8"/>
    </row>
    <row r="21" customFormat="false" ht="17.35" hidden="false" customHeight="false" outlineLevel="0" collapsed="false">
      <c r="A21" s="3" t="n">
        <v>20</v>
      </c>
      <c r="B21" s="4" t="n">
        <v>10.3</v>
      </c>
      <c r="C21" s="4" t="n">
        <v>10.4</v>
      </c>
      <c r="D21" s="5" t="s">
        <v>4</v>
      </c>
      <c r="F21" s="7" t="n">
        <f aca="false">INDEX($B$2:$B$34, 4, 1)</f>
        <v>4.2</v>
      </c>
      <c r="G21" s="1" t="n">
        <f aca="false">$G$15 * $F$21 + $G$16</f>
        <v>6.37373806102549</v>
      </c>
      <c r="H21" s="8"/>
    </row>
    <row r="22" customFormat="false" ht="17.35" hidden="false" customHeight="false" outlineLevel="0" collapsed="false">
      <c r="A22" s="3" t="n">
        <v>21</v>
      </c>
      <c r="B22" s="4" t="n">
        <v>9.8</v>
      </c>
      <c r="C22" s="4" t="n">
        <v>10.4</v>
      </c>
      <c r="D22" s="5" t="s">
        <v>11</v>
      </c>
      <c r="F22" s="7" t="n">
        <f aca="false">INDEX($B$2:$B$34, 5, 1)</f>
        <v>4.3</v>
      </c>
      <c r="G22" s="1" t="n">
        <f aca="false">$G$15 * $F$22 + $G$16</f>
        <v>6.43661066670248</v>
      </c>
      <c r="H22" s="8"/>
    </row>
    <row r="23" customFormat="false" ht="17.35" hidden="false" customHeight="false" outlineLevel="0" collapsed="false">
      <c r="A23" s="3" t="n">
        <v>22</v>
      </c>
      <c r="B23" s="4" t="n">
        <v>8.3</v>
      </c>
      <c r="C23" s="4" t="n">
        <v>11.3</v>
      </c>
      <c r="D23" s="5" t="s">
        <v>11</v>
      </c>
      <c r="F23" s="7" t="n">
        <f aca="false">INDEX($B$2:$B$34, 6, 1)</f>
        <v>4.5</v>
      </c>
      <c r="G23" s="1" t="n">
        <f aca="false">$G$15 * $F$23 + $G$16</f>
        <v>6.56235587805646</v>
      </c>
      <c r="H23" s="8"/>
    </row>
    <row r="24" customFormat="false" ht="17.35" hidden="false" customHeight="false" outlineLevel="0" collapsed="false">
      <c r="A24" s="3" t="n">
        <v>23</v>
      </c>
      <c r="B24" s="4" t="n">
        <v>5.6</v>
      </c>
      <c r="C24" s="4" t="n">
        <v>7.8</v>
      </c>
      <c r="D24" s="5" t="s">
        <v>11</v>
      </c>
      <c r="F24" s="7" t="n">
        <f aca="false">INDEX($B$2:$B$34, 7, 1)</f>
        <v>2.2</v>
      </c>
      <c r="G24" s="1" t="n">
        <f aca="false">$G$15 * $F$24 + $G$16</f>
        <v>5.11628594748567</v>
      </c>
      <c r="H24" s="8"/>
    </row>
    <row r="25" customFormat="false" ht="17.35" hidden="false" customHeight="false" outlineLevel="0" collapsed="false">
      <c r="A25" s="3" t="n">
        <v>24</v>
      </c>
      <c r="B25" s="4" t="n">
        <v>7.8</v>
      </c>
      <c r="C25" s="4" t="n">
        <v>5.6</v>
      </c>
      <c r="D25" s="5" t="s">
        <v>11</v>
      </c>
      <c r="F25" s="7" t="n">
        <f aca="false">INDEX($B$2:$B$34, 8, 1)</f>
        <v>2.7</v>
      </c>
      <c r="G25" s="1" t="n">
        <f aca="false">$G$15 * $F$25 + $G$16</f>
        <v>5.43064897587063</v>
      </c>
      <c r="H25" s="8"/>
    </row>
    <row r="26" customFormat="false" ht="17.35" hidden="false" customHeight="false" outlineLevel="0" collapsed="false">
      <c r="A26" s="3" t="n">
        <v>25</v>
      </c>
      <c r="B26" s="4" t="n">
        <v>4.7</v>
      </c>
      <c r="C26" s="4" t="n">
        <v>7.8</v>
      </c>
      <c r="D26" s="5" t="s">
        <v>7</v>
      </c>
      <c r="F26" s="7" t="n">
        <f aca="false">INDEX($B$2:$B$34, 9, 1)</f>
        <v>4.5</v>
      </c>
      <c r="G26" s="1" t="n">
        <f aca="false">$G$15 * $F$26 + $G$16</f>
        <v>6.56235587805646</v>
      </c>
      <c r="H26" s="8"/>
    </row>
    <row r="27" customFormat="false" ht="17.35" hidden="false" customHeight="false" outlineLevel="0" collapsed="false">
      <c r="A27" s="3" t="n">
        <v>26</v>
      </c>
      <c r="B27" s="4" t="n">
        <v>7.8</v>
      </c>
      <c r="C27" s="4" t="n">
        <v>4.6</v>
      </c>
      <c r="D27" s="5" t="s">
        <v>4</v>
      </c>
      <c r="F27" s="7" t="n">
        <f aca="false">INDEX($B$2:$B$34, 10, 1)</f>
        <v>8.5</v>
      </c>
      <c r="G27" s="1" t="n">
        <f aca="false">$G$15 * $F$27 + $G$16</f>
        <v>9.07726010513609</v>
      </c>
      <c r="H27" s="8"/>
    </row>
    <row r="28" customFormat="false" ht="17.35" hidden="false" customHeight="false" outlineLevel="0" collapsed="false">
      <c r="A28" s="3" t="n">
        <v>27</v>
      </c>
      <c r="B28" s="4" t="n">
        <v>13.3</v>
      </c>
      <c r="C28" s="4" t="n">
        <v>8.9</v>
      </c>
      <c r="D28" s="5" t="s">
        <v>11</v>
      </c>
      <c r="F28" s="7" t="n">
        <f aca="false">INDEX($B$2:$B$34, 11, 1)</f>
        <v>9.6</v>
      </c>
      <c r="G28" s="1" t="n">
        <f aca="false">$G$15 * $F$28 + $G$16</f>
        <v>9.76885876758299</v>
      </c>
      <c r="H28" s="8"/>
    </row>
    <row r="29" customFormat="false" ht="17.35" hidden="false" customHeight="false" outlineLevel="0" collapsed="false">
      <c r="A29" s="3" t="n">
        <v>28</v>
      </c>
      <c r="B29" s="4" t="n">
        <v>3.4</v>
      </c>
      <c r="C29" s="4" t="n">
        <v>4.6</v>
      </c>
      <c r="D29" s="5" t="s">
        <v>7</v>
      </c>
      <c r="F29" s="7" t="n">
        <f aca="false">INDEX($B$2:$B$34, 12, 1)</f>
        <v>7.5</v>
      </c>
      <c r="G29" s="1" t="n">
        <f aca="false">$G$15 * $F$29 + $G$16</f>
        <v>8.44853404836618</v>
      </c>
      <c r="H29" s="8"/>
    </row>
    <row r="30" customFormat="false" ht="17.35" hidden="false" customHeight="false" outlineLevel="0" collapsed="false">
      <c r="A30" s="3" t="n">
        <v>29</v>
      </c>
      <c r="B30" s="4" t="n">
        <v>5.6</v>
      </c>
      <c r="C30" s="4" t="n">
        <v>6.6</v>
      </c>
      <c r="D30" s="5" t="s">
        <v>7</v>
      </c>
      <c r="F30" s="7" t="n">
        <f aca="false">INDEX($B$2:$B$34, 13, 1)</f>
        <v>4.5</v>
      </c>
      <c r="G30" s="1" t="n">
        <f aca="false">$G$15 * $F$30 + $G$16</f>
        <v>6.56235587805646</v>
      </c>
      <c r="H30" s="8"/>
    </row>
    <row r="31" customFormat="false" ht="17.35" hidden="false" customHeight="false" outlineLevel="0" collapsed="false">
      <c r="A31" s="3" t="n">
        <v>30</v>
      </c>
      <c r="B31" s="4" t="n">
        <v>7.9</v>
      </c>
      <c r="C31" s="4" t="n">
        <v>9.5</v>
      </c>
      <c r="D31" s="5" t="s">
        <v>4</v>
      </c>
      <c r="F31" s="7" t="n">
        <f aca="false">INDEX($B$2:$B$34, 14, 1)</f>
        <v>4</v>
      </c>
      <c r="G31" s="1" t="n">
        <f aca="false">$G$15 * $F$31 + $G$16</f>
        <v>6.24799284967151</v>
      </c>
      <c r="H31" s="8"/>
    </row>
    <row r="32" customFormat="false" ht="17.35" hidden="false" customHeight="false" outlineLevel="0" collapsed="false">
      <c r="A32" s="3" t="n">
        <v>31</v>
      </c>
      <c r="B32" s="4" t="n">
        <v>5.8</v>
      </c>
      <c r="C32" s="4" t="n">
        <v>6.6</v>
      </c>
      <c r="D32" s="5" t="s">
        <v>4</v>
      </c>
      <c r="F32" s="7" t="n">
        <f aca="false">INDEX($B$2:$B$34, 15, 1)</f>
        <v>8.6</v>
      </c>
      <c r="G32" s="1" t="n">
        <f aca="false">$G$15 * $F$32 + $G$16</f>
        <v>9.14013271081308</v>
      </c>
      <c r="H32" s="8"/>
    </row>
    <row r="33" customFormat="false" ht="17.35" hidden="false" customHeight="false" outlineLevel="0" collapsed="false">
      <c r="A33" s="3" t="n">
        <v>32</v>
      </c>
      <c r="B33" s="4" t="n">
        <v>4.8</v>
      </c>
      <c r="C33" s="4" t="n">
        <v>4.6</v>
      </c>
      <c r="D33" s="5" t="s">
        <v>4</v>
      </c>
      <c r="F33" s="7" t="n">
        <f aca="false">INDEX($B$2:$B$34, 16, 1)</f>
        <v>10.2</v>
      </c>
      <c r="G33" s="1" t="n">
        <f aca="false">$G$15 * $F$33 + $G$16</f>
        <v>10.1460944016449</v>
      </c>
      <c r="H33" s="8"/>
    </row>
    <row r="34" customFormat="false" ht="17.35" hidden="false" customHeight="false" outlineLevel="0" collapsed="false">
      <c r="A34" s="3" t="n">
        <v>33</v>
      </c>
      <c r="B34" s="4" t="n">
        <v>12.4</v>
      </c>
      <c r="C34" s="4" t="n">
        <v>9.1</v>
      </c>
      <c r="D34" s="5" t="s">
        <v>11</v>
      </c>
      <c r="F34" s="7" t="n">
        <f aca="false">INDEX($B$2:$B$34, 17, 1)</f>
        <v>12.2</v>
      </c>
      <c r="G34" s="1" t="n">
        <f aca="false">$G$15 * $F$34 + $G$16</f>
        <v>11.4035465151848</v>
      </c>
      <c r="H34" s="8"/>
    </row>
    <row r="35" customFormat="false" ht="17.35" hidden="false" customHeight="false" outlineLevel="0" collapsed="false">
      <c r="F35" s="7" t="n">
        <f aca="false">INDEX($B$2:$B$34, 18, 1)</f>
        <v>13.5</v>
      </c>
      <c r="G35" s="1" t="n">
        <f aca="false">$G$15 * $F$35 + $G$16</f>
        <v>12.2208903889856</v>
      </c>
      <c r="H35" s="8"/>
    </row>
    <row r="36" customFormat="false" ht="17.35" hidden="false" customHeight="false" outlineLevel="0" collapsed="false">
      <c r="F36" s="7" t="n">
        <f aca="false">INDEX($B$2:$B$34, 19, 1)</f>
        <v>15.6</v>
      </c>
      <c r="G36" s="1" t="n">
        <f aca="false">$G$15 * $F$36 + $G$16</f>
        <v>13.5412151082024</v>
      </c>
      <c r="H36" s="8"/>
    </row>
    <row r="37" customFormat="false" ht="17.35" hidden="false" customHeight="false" outlineLevel="0" collapsed="false">
      <c r="F37" s="7" t="n">
        <f aca="false">INDEX($B$2:$B$34, 20, 1)</f>
        <v>10.3</v>
      </c>
      <c r="G37" s="1" t="n">
        <f aca="false">$G$15 * $F$37 + $G$16</f>
        <v>10.2089670073219</v>
      </c>
      <c r="H37" s="8"/>
    </row>
    <row r="38" customFormat="false" ht="17.35" hidden="false" customHeight="false" outlineLevel="0" collapsed="false">
      <c r="F38" s="7" t="n">
        <f aca="false">INDEX($B$2:$B$34, 21, 1)</f>
        <v>9.8</v>
      </c>
      <c r="G38" s="1" t="n">
        <f aca="false">$G$15 * $F$38 + $G$16</f>
        <v>9.89460397893697</v>
      </c>
      <c r="H38" s="8"/>
    </row>
    <row r="39" customFormat="false" ht="17.35" hidden="false" customHeight="false" outlineLevel="0" collapsed="false">
      <c r="F39" s="7" t="n">
        <f aca="false">INDEX($B$2:$B$34, 22, 1)</f>
        <v>8.3</v>
      </c>
      <c r="G39" s="1" t="n">
        <f aca="false">$G$15 * $F$39 + $G$16</f>
        <v>8.95151489378211</v>
      </c>
      <c r="H39" s="8"/>
    </row>
    <row r="40" customFormat="false" ht="17.35" hidden="false" customHeight="false" outlineLevel="0" collapsed="false">
      <c r="F40" s="7" t="n">
        <f aca="false">INDEX($B$2:$B$34, 23, 1)</f>
        <v>5.6</v>
      </c>
      <c r="G40" s="1" t="n">
        <f aca="false">$G$15 * $F$40 + $G$16</f>
        <v>7.25395454050336</v>
      </c>
      <c r="H40" s="8"/>
    </row>
    <row r="41" customFormat="false" ht="17.35" hidden="false" customHeight="false" outlineLevel="0" collapsed="false">
      <c r="F41" s="7" t="n">
        <f aca="false">INDEX($B$2:$B$34, 24, 1)</f>
        <v>7.8</v>
      </c>
      <c r="G41" s="1" t="n">
        <f aca="false">$G$15 * $F$41 + $G$16</f>
        <v>8.63715186539716</v>
      </c>
      <c r="H41" s="8"/>
    </row>
    <row r="42" customFormat="false" ht="17.35" hidden="false" customHeight="false" outlineLevel="0" collapsed="false">
      <c r="F42" s="7" t="n">
        <f aca="false">INDEX($B$2:$B$34, 25, 1)</f>
        <v>4.7</v>
      </c>
      <c r="G42" s="1" t="n">
        <f aca="false">$G$15 * $F$42 + $G$16</f>
        <v>6.68810108941044</v>
      </c>
      <c r="H42" s="8"/>
    </row>
    <row r="43" customFormat="false" ht="17.35" hidden="false" customHeight="false" outlineLevel="0" collapsed="false">
      <c r="F43" s="7" t="n">
        <f aca="false">INDEX($B$2:$B$34, 26, 1)</f>
        <v>7.8</v>
      </c>
      <c r="G43" s="1" t="n">
        <f aca="false">$G$15 * $F$43 + $G$16</f>
        <v>8.63715186539716</v>
      </c>
      <c r="H43" s="8"/>
    </row>
    <row r="44" customFormat="false" ht="17.35" hidden="false" customHeight="false" outlineLevel="0" collapsed="false">
      <c r="F44" s="7" t="n">
        <f aca="false">INDEX($B$2:$B$34, 27, 1)</f>
        <v>13.3</v>
      </c>
      <c r="G44" s="1" t="n">
        <f aca="false">$G$15 * $F$44 + $G$16</f>
        <v>12.0951451776317</v>
      </c>
      <c r="H44" s="8"/>
    </row>
    <row r="45" customFormat="false" ht="17.35" hidden="false" customHeight="false" outlineLevel="0" collapsed="false">
      <c r="F45" s="7" t="n">
        <f aca="false">INDEX($B$2:$B$34, 28, 1)</f>
        <v>3.4</v>
      </c>
      <c r="G45" s="1" t="n">
        <f aca="false">$G$15 * $F$45 + $G$16</f>
        <v>5.87075721560956</v>
      </c>
      <c r="H45" s="8"/>
    </row>
    <row r="46" customFormat="false" ht="17.35" hidden="false" customHeight="false" outlineLevel="0" collapsed="false">
      <c r="F46" s="7" t="n">
        <f aca="false">INDEX($B$2:$B$34, 29, 1)</f>
        <v>5.6</v>
      </c>
      <c r="G46" s="1" t="n">
        <f aca="false">$G$15 * $F$46 + $G$16</f>
        <v>7.25395454050336</v>
      </c>
      <c r="H46" s="8"/>
    </row>
    <row r="47" customFormat="false" ht="17.35" hidden="false" customHeight="false" outlineLevel="0" collapsed="false">
      <c r="F47" s="7" t="n">
        <f aca="false">INDEX($B$2:$B$34, 30, 1)</f>
        <v>7.9</v>
      </c>
      <c r="G47" s="1" t="n">
        <f aca="false">$G$15 * $F$47 + $G$16</f>
        <v>8.70002447107415</v>
      </c>
      <c r="H47" s="8"/>
    </row>
    <row r="48" customFormat="false" ht="17.35" hidden="false" customHeight="false" outlineLevel="0" collapsed="false">
      <c r="F48" s="7" t="n">
        <f aca="false">INDEX($B$2:$B$34, 31, 1)</f>
        <v>5.8</v>
      </c>
      <c r="G48" s="1" t="n">
        <f aca="false">$G$15 * $F$48 + $G$16</f>
        <v>7.37969975185734</v>
      </c>
      <c r="H48" s="8"/>
    </row>
    <row r="49" customFormat="false" ht="17.35" hidden="false" customHeight="false" outlineLevel="0" collapsed="false">
      <c r="F49" s="7" t="n">
        <f aca="false">INDEX($B$2:$B$34, 32, 1)</f>
        <v>4.8</v>
      </c>
      <c r="G49" s="1" t="n">
        <f aca="false">$G$15 * $F$49 + $G$16</f>
        <v>6.75097369508743</v>
      </c>
      <c r="H49" s="8"/>
    </row>
    <row r="50" customFormat="false" ht="17.35" hidden="false" customHeight="false" outlineLevel="0" collapsed="false">
      <c r="F50" s="7" t="n">
        <f aca="false">INDEX($B$2:$B$34, 33, 1)</f>
        <v>12.4</v>
      </c>
      <c r="G50" s="1" t="n">
        <f aca="false">$G$15 * $F$50 + $G$16</f>
        <v>11.5292917265387</v>
      </c>
      <c r="H50" s="8"/>
    </row>
    <row r="52" customFormat="false" ht="17.35" hidden="false" customHeight="false" outlineLevel="0" collapsed="false">
      <c r="F52" s="1" t="n">
        <v>4</v>
      </c>
    </row>
    <row r="53" customFormat="false" ht="17.35" hidden="false" customHeight="false" outlineLevel="0" collapsed="false">
      <c r="F53" s="1" t="s">
        <v>18</v>
      </c>
      <c r="G53" s="1" t="n">
        <f aca="false">COVAR(B2:B34,C2:C34)</f>
        <v>7.73845730027548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2018-05-07T21:34:44Z</dcterms:created>
  <dc:creator/>
  <dc:description/>
  <dc:language>en</dc:language>
  <cp:lastModifiedBy/>
  <dcterms:modified xsi:type="dcterms:W3CDTF">2018-05-07T21:59:45Z</dcterms:modified>
  <cp:revision>2</cp:revision>
  <dc:subject/>
  <dc:title/>
</cp:coreProperties>
</file>