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esil\proj\mukob-hw\MuKOB\hw\bom\"/>
    </mc:Choice>
  </mc:AlternateContent>
  <xr:revisionPtr revIDLastSave="0" documentId="13_ncr:1_{7C47C542-82C0-4F84-B58C-C2ABF1915796}" xr6:coauthVersionLast="47" xr6:coauthVersionMax="47" xr10:uidLastSave="{00000000-0000-0000-0000-000000000000}"/>
  <bookViews>
    <workbookView xWindow="-98" yWindow="-98" windowWidth="23236" windowHeight="13875" xr2:uid="{2316D386-27D9-499A-9097-CEAB069870CA}"/>
  </bookViews>
  <sheets>
    <sheet name="Sheet1" sheetId="1" r:id="rId1"/>
  </sheets>
  <definedNames>
    <definedName name="_xlnm.Print_Area" localSheetId="0">Sheet1!$A$1:$R$50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44" i="1" l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T2" i="1"/>
  <c r="J36" i="1"/>
  <c r="L36" i="1"/>
  <c r="N36" i="1"/>
  <c r="P36" i="1"/>
  <c r="R36" i="1"/>
  <c r="P42" i="1"/>
  <c r="P41" i="1"/>
  <c r="P40" i="1"/>
  <c r="P39" i="1"/>
  <c r="P38" i="1"/>
  <c r="P37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N42" i="1"/>
  <c r="N41" i="1"/>
  <c r="N40" i="1"/>
  <c r="N39" i="1"/>
  <c r="N38" i="1"/>
  <c r="N37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L42" i="1"/>
  <c r="L41" i="1"/>
  <c r="L40" i="1"/>
  <c r="L39" i="1"/>
  <c r="L38" i="1"/>
  <c r="L37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J39" i="1"/>
  <c r="R39" i="1"/>
  <c r="J38" i="1"/>
  <c r="R38" i="1"/>
  <c r="J40" i="1"/>
  <c r="R40" i="1"/>
  <c r="J41" i="1"/>
  <c r="R41" i="1"/>
  <c r="J37" i="1"/>
  <c r="R37" i="1"/>
  <c r="R42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  <c r="J42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S44" i="1" l="1"/>
  <c r="Q44" i="1"/>
  <c r="O44" i="1"/>
  <c r="M44" i="1"/>
  <c r="K44" i="1"/>
  <c r="I44" i="1"/>
  <c r="G44" i="1"/>
  <c r="R44" i="1" l="1"/>
  <c r="P44" i="1"/>
  <c r="J44" i="1"/>
  <c r="H50" i="1" s="1"/>
  <c r="L44" i="1"/>
  <c r="N44" i="1"/>
  <c r="H48" i="1" l="1"/>
  <c r="H46" i="1"/>
</calcChain>
</file>

<file path=xl/sharedStrings.xml><?xml version="1.0" encoding="utf-8"?>
<sst xmlns="http://schemas.openxmlformats.org/spreadsheetml/2006/main" count="144" uniqueCount="126">
  <si>
    <t>Sourced</t>
  </si>
  <si>
    <t>Placed</t>
  </si>
  <si>
    <t>References</t>
  </si>
  <si>
    <t>Value</t>
  </si>
  <si>
    <t>Footprint</t>
  </si>
  <si>
    <t>0.1u</t>
  </si>
  <si>
    <t>C_0603_1608Metric_Pad1.08x0.95mm_HandSolder</t>
  </si>
  <si>
    <t>1.0u</t>
  </si>
  <si>
    <t>C1</t>
  </si>
  <si>
    <t>10uf</t>
  </si>
  <si>
    <t>CP_Radial_D8.0mm_P5.00mm</t>
  </si>
  <si>
    <t>20k</t>
  </si>
  <si>
    <t>R_0805_2012Metric_Pad1.20x1.40mm_HandSolder</t>
  </si>
  <si>
    <t>10k</t>
  </si>
  <si>
    <t>4.7k</t>
  </si>
  <si>
    <t>47k</t>
  </si>
  <si>
    <t>R2</t>
  </si>
  <si>
    <t>1k</t>
  </si>
  <si>
    <t>D4, D5, D6, D7, D8</t>
  </si>
  <si>
    <t>1N4148</t>
  </si>
  <si>
    <t>D_SOD-123</t>
  </si>
  <si>
    <t>MBR0560LT1G</t>
  </si>
  <si>
    <t>HDS20M</t>
  </si>
  <si>
    <t>1N4007</t>
  </si>
  <si>
    <t>D9</t>
  </si>
  <si>
    <t>U1</t>
  </si>
  <si>
    <t>LM393ADR</t>
  </si>
  <si>
    <t>SOIC-8_3.9x4.9mm_P1.27mm</t>
  </si>
  <si>
    <t>PinHeader_1x02_P2.54mm_Vertical</t>
  </si>
  <si>
    <t>KeyJack-NP</t>
  </si>
  <si>
    <t>JP4</t>
  </si>
  <si>
    <t>JP5</t>
  </si>
  <si>
    <t>JP6</t>
  </si>
  <si>
    <t>LED1</t>
  </si>
  <si>
    <t>VIS_SNDR</t>
  </si>
  <si>
    <t>AES-LED_SMD_SIDEVIEW_Harvatek</t>
  </si>
  <si>
    <t>OP1</t>
  </si>
  <si>
    <t>PinHeader_1x03_P2.54mm_Vertical</t>
  </si>
  <si>
    <t>Q1</t>
  </si>
  <si>
    <t>SOT-23</t>
  </si>
  <si>
    <t>Q2</t>
  </si>
  <si>
    <t>MMBT3904</t>
  </si>
  <si>
    <t>ST1</t>
  </si>
  <si>
    <t>ST2</t>
  </si>
  <si>
    <t>SNDR/KOB</t>
  </si>
  <si>
    <t>J2</t>
  </si>
  <si>
    <t>LOOP PWR</t>
  </si>
  <si>
    <t>AES-CUI_PJ-037B</t>
  </si>
  <si>
    <t>J3</t>
  </si>
  <si>
    <t>J4</t>
  </si>
  <si>
    <t>J5</t>
  </si>
  <si>
    <t>RPi-GPIO40</t>
  </si>
  <si>
    <t>KEY-PADDLE-1_8</t>
  </si>
  <si>
    <t>Item</t>
  </si>
  <si>
    <t>Base</t>
  </si>
  <si>
    <t>Key Jack 1/8</t>
  </si>
  <si>
    <t>RPi Conn</t>
  </si>
  <si>
    <t>Cost Each</t>
  </si>
  <si>
    <t>(qty check)</t>
  </si>
  <si>
    <t>PCB</t>
  </si>
  <si>
    <t>Shield</t>
  </si>
  <si>
    <t>Altoids Tin</t>
  </si>
  <si>
    <t>Totals</t>
  </si>
  <si>
    <t>Sndr/Loop Power</t>
  </si>
  <si>
    <t>Quantity Total</t>
  </si>
  <si>
    <t>Base Cost</t>
  </si>
  <si>
    <t>K18 Cost</t>
  </si>
  <si>
    <t>SLPS Cost</t>
  </si>
  <si>
    <t>RPC Cost</t>
  </si>
  <si>
    <t>Base + Sndr Pwr</t>
  </si>
  <si>
    <t>(Modifications)</t>
  </si>
  <si>
    <t>PCBWay</t>
  </si>
  <si>
    <t>Debug Only</t>
  </si>
  <si>
    <t>C3, C6, C7, C8, C9, C11, C12, C13, C14</t>
  </si>
  <si>
    <t>C5, C10</t>
  </si>
  <si>
    <t>10u</t>
  </si>
  <si>
    <t>C2</t>
  </si>
  <si>
    <t>47u</t>
  </si>
  <si>
    <t>C4</t>
  </si>
  <si>
    <t>R7, R8, R12, R13</t>
  </si>
  <si>
    <t>R3, R4</t>
  </si>
  <si>
    <t>R5, R6</t>
  </si>
  <si>
    <t>R9, R10</t>
  </si>
  <si>
    <t>R11, R16</t>
  </si>
  <si>
    <t>R14, R15</t>
  </si>
  <si>
    <t>R1</t>
  </si>
  <si>
    <t>0-S</t>
  </si>
  <si>
    <t>L1</t>
  </si>
  <si>
    <t>600RJ0.5A</t>
  </si>
  <si>
    <t>L_0805_2012Metric_Pad1.15x1.40mm_HandSolder</t>
  </si>
  <si>
    <t>D1, D2, D3</t>
  </si>
  <si>
    <t>MBR180S1</t>
  </si>
  <si>
    <t>D10</t>
  </si>
  <si>
    <t>U2</t>
  </si>
  <si>
    <t>FT231XQ</t>
  </si>
  <si>
    <t>QFN-20-1EP_4x4mm_P0.5mm_EP2.5x2.5mm</t>
  </si>
  <si>
    <t>BR1</t>
  </si>
  <si>
    <t>AES-BridgeRect-HDS20M-13-1KV-2A</t>
  </si>
  <si>
    <t>SNBR EN</t>
  </si>
  <si>
    <t>Shield-GND</t>
  </si>
  <si>
    <t>LED2</t>
  </si>
  <si>
    <t>RX</t>
  </si>
  <si>
    <t>LPWR-EPWR</t>
  </si>
  <si>
    <t>G01N20LE</t>
  </si>
  <si>
    <t>AES-TermBlock-2POS-5mm-Horz</t>
  </si>
  <si>
    <t>LOOP CUR LIMIT</t>
  </si>
  <si>
    <t>AES-CUI_SJ1-3534NG-audio-jack</t>
  </si>
  <si>
    <t>USB-Conn</t>
  </si>
  <si>
    <t>AES-USB_C_Amphenol_GSB1C4621DSHR</t>
  </si>
  <si>
    <t>LED (Vis) Sounder</t>
  </si>
  <si>
    <t>L(VS) Cost</t>
  </si>
  <si>
    <t>Board Insulator</t>
  </si>
  <si>
    <t>Cricut</t>
  </si>
  <si>
    <t>vinyl</t>
  </si>
  <si>
    <t>MuKOB IF MkV</t>
  </si>
  <si>
    <t>Mounting Hardware</t>
  </si>
  <si>
    <t>#6 SS Screws, washers, nuts (set)</t>
  </si>
  <si>
    <t>Connector Faceplate</t>
  </si>
  <si>
    <t>MkV Face</t>
  </si>
  <si>
    <t>Spring-Steel SendCutSend</t>
  </si>
  <si>
    <t>2x20 Socket Header</t>
  </si>
  <si>
    <t>Base + 1/8" Key Jack + Sndr Pwr + LED(VisSndr)</t>
  </si>
  <si>
    <t>Base Only (No: Key Jack, Power, LED)</t>
  </si>
  <si>
    <t xml:space="preserve"> 'Full'  (Non-RPi) &gt;&gt;&gt;</t>
  </si>
  <si>
    <t>'LoopPwr' (Non-RPi) &gt;&gt;&gt;</t>
  </si>
  <si>
    <t>'Minimum' (Non-RPi) &gt;&gt;&gt;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</si>
</sst>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9">
    <xf numFmtId="0" fontId="0" fillId="0" borderId="0" xfId="0"/>
    <xf numFmtId="44" fontId="0" fillId="0" borderId="0" xfId="0" applyNumberFormat="1"/>
    <xf numFmtId="0" fontId="0" fillId="0" borderId="0" xfId="0" applyAlignment="1">
      <alignment horizontal="left"/>
    </xf>
    <xf numFmtId="44" fontId="2" fillId="0" borderId="0" xfId="1" applyFont="1"/>
    <xf numFmtId="49" fontId="2" fillId="2" borderId="0" xfId="0" applyNumberFormat="1" applyFont="1" applyFill="1" applyAlignment="1">
      <alignment vertical="center"/>
    </xf>
    <xf numFmtId="44" fontId="2" fillId="3" borderId="1" xfId="0" applyNumberFormat="1" applyFont="1" applyFill="1" applyBorder="1"/>
    <xf numFmtId="0" fontId="2" fillId="4" borderId="3" xfId="0" applyFont="1" applyFill="1" applyBorder="1"/>
    <xf numFmtId="44" fontId="2" fillId="4" borderId="1" xfId="0" applyNumberFormat="1" applyFont="1" applyFill="1" applyBorder="1"/>
    <xf numFmtId="44" fontId="2" fillId="5" borderId="1" xfId="0" applyNumberFormat="1" applyFont="1" applyFill="1" applyBorder="1"/>
    <xf numFmtId="0" fontId="2" fillId="5" borderId="3" xfId="0" applyFont="1" applyFill="1" applyBorder="1"/>
    <xf numFmtId="0" fontId="2" fillId="4" borderId="2" xfId="0" quotePrefix="1" applyFont="1" applyFill="1" applyBorder="1" applyAlignment="1">
      <alignment horizontal="left"/>
    </xf>
    <xf numFmtId="0" fontId="2" fillId="5" borderId="2" xfId="0" quotePrefix="1" applyFont="1" applyFill="1" applyBorder="1" applyAlignment="1">
      <alignment horizontal="left"/>
    </xf>
    <xf numFmtId="0" fontId="0" fillId="0" borderId="4" xfId="0" applyBorder="1"/>
    <xf numFmtId="0" fontId="0" fillId="0" borderId="4" xfId="0" applyBorder="1" applyAlignment="1">
      <alignment horizontal="left"/>
    </xf>
    <xf numFmtId="44" fontId="0" fillId="0" borderId="4" xfId="0" applyNumberFormat="1" applyBorder="1"/>
    <xf numFmtId="0" fontId="2" fillId="6" borderId="4" xfId="0" applyFont="1" applyFill="1" applyBorder="1" applyAlignment="1">
      <alignment horizontal="right"/>
    </xf>
    <xf numFmtId="0" fontId="0" fillId="6" borderId="4" xfId="0" applyFill="1" applyBorder="1"/>
    <xf numFmtId="0" fontId="0" fillId="7" borderId="0" xfId="0" applyFill="1"/>
    <xf numFmtId="0" fontId="0" fillId="8" borderId="4" xfId="0" applyFill="1" applyBorder="1"/>
    <xf numFmtId="44" fontId="0" fillId="8" borderId="4" xfId="0" applyNumberFormat="1" applyFill="1" applyBorder="1"/>
    <xf numFmtId="44" fontId="2" fillId="2" borderId="1" xfId="1" applyFont="1" applyFill="1" applyBorder="1"/>
    <xf numFmtId="44" fontId="2" fillId="9" borderId="1" xfId="0" applyNumberFormat="1" applyFont="1" applyFill="1" applyBorder="1"/>
    <xf numFmtId="49" fontId="2" fillId="2" borderId="4" xfId="0" applyNumberFormat="1" applyFont="1" applyFill="1" applyBorder="1" applyAlignment="1">
      <alignment horizontal="center"/>
    </xf>
    <xf numFmtId="49" fontId="2" fillId="2" borderId="4" xfId="0" applyNumberFormat="1" applyFont="1" applyFill="1" applyBorder="1" applyAlignment="1">
      <alignment horizontal="center" wrapText="1"/>
    </xf>
    <xf numFmtId="44" fontId="2" fillId="2" borderId="4" xfId="0" applyNumberFormat="1" applyFont="1" applyFill="1" applyBorder="1" applyAlignment="1">
      <alignment horizontal="center" wrapText="1"/>
    </xf>
    <xf numFmtId="49" fontId="2" fillId="2" borderId="0" xfId="0" applyNumberFormat="1" applyFont="1" applyFill="1" applyAlignment="1">
      <alignment horizontal="center" wrapText="1"/>
    </xf>
    <xf numFmtId="49" fontId="2" fillId="2" borderId="0" xfId="0" applyNumberFormat="1" applyFont="1" applyFill="1" applyAlignment="1">
      <alignment horizontal="center"/>
    </xf>
    <xf numFmtId="0" fontId="2" fillId="9" borderId="1" xfId="0" quotePrefix="1" applyFont="1" applyFill="1" applyBorder="1" applyAlignment="1">
      <alignment horizontal="left"/>
    </xf>
    <xf numFmtId="0" fontId="2" fillId="9" borderId="1" xfId="0" applyFon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B680C-6474-419B-B70F-949326B51813}">
  <sheetPr>
    <pageSetUpPr fitToPage="1"/>
  </sheetPr>
  <dimension ref="A1:T50"/>
  <sheetViews>
    <sheetView tabSelected="1" view="pageLayout" topLeftCell="A26" zoomScaleNormal="100" workbookViewId="0">
      <selection activeCell="E51" sqref="E51"/>
    </sheetView>
  </sheetViews>
  <sheetFormatPr defaultRowHeight="14.25" x14ac:dyDescent="0.45"/>
  <cols>
    <col min="1" max="1" width="4.3984375" bestFit="1" customWidth="1"/>
    <col min="2" max="2" width="7.3984375" hidden="1" customWidth="1"/>
    <col min="3" max="3" width="6.1328125" hidden="1" customWidth="1"/>
    <col min="4" max="4" width="33.9296875" customWidth="1"/>
    <col min="5" max="5" width="24.46484375" style="2" customWidth="1"/>
    <col min="6" max="6" width="48" bestFit="1" customWidth="1"/>
    <col min="7" max="7" width="8.86328125" customWidth="1"/>
    <col min="8" max="8" width="8.265625" style="1" customWidth="1"/>
    <col min="9" max="9" width="6.3984375" customWidth="1"/>
    <col min="10" max="10" width="8.265625" customWidth="1"/>
    <col min="11" max="11" width="8.33203125" customWidth="1"/>
    <col min="12" max="12" width="8" customWidth="1"/>
    <col min="13" max="13" width="10.265625" customWidth="1"/>
    <col min="14" max="14" width="9" customWidth="1"/>
    <col min="15" max="15" width="8.73046875" customWidth="1"/>
    <col min="16" max="16" width="8.265625" customWidth="1"/>
    <col min="17" max="17" width="6.3984375" customWidth="1"/>
    <col min="18" max="19" width="7.3984375" customWidth="1"/>
    <col min="20" max="20" width="9.06640625" customWidth="1"/>
  </cols>
  <sheetData>
    <row r="1" spans="1:20" s="4" customFormat="1" ht="28.5" x14ac:dyDescent="0.45">
      <c r="A1" s="22" t="s">
        <v>53</v>
      </c>
      <c r="B1" s="22" t="s">
        <v>0</v>
      </c>
      <c r="C1" s="22" t="s">
        <v>1</v>
      </c>
      <c r="D1" s="22" t="s">
        <v>2</v>
      </c>
      <c r="E1" s="22" t="s">
        <v>3</v>
      </c>
      <c r="F1" s="22" t="s">
        <v>4</v>
      </c>
      <c r="G1" s="23" t="s">
        <v>64</v>
      </c>
      <c r="H1" s="24" t="s">
        <v>57</v>
      </c>
      <c r="I1" s="22" t="s">
        <v>54</v>
      </c>
      <c r="J1" s="23" t="s">
        <v>65</v>
      </c>
      <c r="K1" s="23" t="s">
        <v>55</v>
      </c>
      <c r="L1" s="22" t="s">
        <v>66</v>
      </c>
      <c r="M1" s="23" t="s">
        <v>63</v>
      </c>
      <c r="N1" s="23" t="s">
        <v>67</v>
      </c>
      <c r="O1" s="23" t="s">
        <v>109</v>
      </c>
      <c r="P1" s="23" t="s">
        <v>110</v>
      </c>
      <c r="Q1" s="23" t="s">
        <v>56</v>
      </c>
      <c r="R1" s="23" t="s">
        <v>68</v>
      </c>
      <c r="S1" s="25" t="s">
        <v>72</v>
      </c>
      <c r="T1" s="26" t="s">
        <v>58</v>
      </c>
    </row>
    <row r="2" spans="1:20" x14ac:dyDescent="0.45">
      <c r="A2" s="12">
        <v>1</v>
      </c>
      <c r="B2" s="12"/>
      <c r="C2" s="12"/>
      <c r="D2" s="12" t="s">
        <v>73</v>
      </c>
      <c r="E2" s="13" t="s">
        <v>5</v>
      </c>
      <c r="F2" s="12" t="s">
        <v>6</v>
      </c>
      <c r="G2" s="12">
        <v>9</v>
      </c>
      <c r="H2" s="14">
        <v>0.02</v>
      </c>
      <c r="I2" s="18">
        <v>8</v>
      </c>
      <c r="J2" s="19">
        <f>H2*I2</f>
        <v>0.16</v>
      </c>
      <c r="K2" s="12"/>
      <c r="L2" s="14">
        <f>H2*K2</f>
        <v>0</v>
      </c>
      <c r="M2" s="12">
        <v>1</v>
      </c>
      <c r="N2" s="14">
        <f>H2*M2</f>
        <v>0.02</v>
      </c>
      <c r="O2" s="12"/>
      <c r="P2" s="14">
        <f>H2*O2</f>
        <v>0</v>
      </c>
      <c r="Q2" s="12">
        <v>-1</v>
      </c>
      <c r="R2" s="14">
        <f>Q2*H2</f>
        <v>-0.02</v>
      </c>
      <c r="S2" s="17"/>
      <c r="T2">
        <f>I2+K2+M2+O2+S2</f>
        <v>9</v>
      </c>
    </row>
    <row r="3" spans="1:20" x14ac:dyDescent="0.45">
      <c r="A3" s="12">
        <v>2</v>
      </c>
      <c r="B3" s="12"/>
      <c r="C3" s="12"/>
      <c r="D3" s="12" t="s">
        <v>74</v>
      </c>
      <c r="E3" s="13" t="s">
        <v>7</v>
      </c>
      <c r="F3" s="12" t="s">
        <v>6</v>
      </c>
      <c r="G3" s="12">
        <v>2</v>
      </c>
      <c r="H3" s="14">
        <v>0.02</v>
      </c>
      <c r="I3" s="18">
        <v>2</v>
      </c>
      <c r="J3" s="19">
        <f t="shared" ref="J3:J42" si="0">H3*I3</f>
        <v>0.04</v>
      </c>
      <c r="K3" s="12"/>
      <c r="L3" s="14">
        <f t="shared" ref="L3:L42" si="1">H3*K3</f>
        <v>0</v>
      </c>
      <c r="M3" s="12"/>
      <c r="N3" s="14">
        <f t="shared" ref="N3:N42" si="2">H3*M3</f>
        <v>0</v>
      </c>
      <c r="O3" s="12"/>
      <c r="P3" s="14">
        <f t="shared" ref="P3:P42" si="3">H3*O3</f>
        <v>0</v>
      </c>
      <c r="Q3" s="12"/>
      <c r="R3" s="14">
        <f t="shared" ref="R3:R42" si="4">Q3*H3</f>
        <v>0</v>
      </c>
      <c r="S3" s="17"/>
      <c r="T3">
        <f t="shared" ref="T3:T42" si="5">I3+K3+M3+O3+S3</f>
        <v>2</v>
      </c>
    </row>
    <row r="4" spans="1:20" x14ac:dyDescent="0.45">
      <c r="A4" s="12">
        <v>3</v>
      </c>
      <c r="B4" s="12"/>
      <c r="C4" s="12"/>
      <c r="D4" s="12" t="s">
        <v>8</v>
      </c>
      <c r="E4" s="13" t="s">
        <v>75</v>
      </c>
      <c r="F4" s="12" t="s">
        <v>6</v>
      </c>
      <c r="G4" s="12">
        <v>1</v>
      </c>
      <c r="H4" s="14">
        <v>0.02</v>
      </c>
      <c r="I4" s="18">
        <v>1</v>
      </c>
      <c r="J4" s="19">
        <f t="shared" si="0"/>
        <v>0.02</v>
      </c>
      <c r="K4" s="12"/>
      <c r="L4" s="14">
        <f t="shared" si="1"/>
        <v>0</v>
      </c>
      <c r="M4" s="12"/>
      <c r="N4" s="14">
        <f t="shared" si="2"/>
        <v>0</v>
      </c>
      <c r="O4" s="12"/>
      <c r="P4" s="14">
        <f t="shared" si="3"/>
        <v>0</v>
      </c>
      <c r="Q4" s="12">
        <v>-1</v>
      </c>
      <c r="R4" s="14">
        <f t="shared" si="4"/>
        <v>-0.02</v>
      </c>
      <c r="S4" s="17"/>
      <c r="T4">
        <f t="shared" si="5"/>
        <v>1</v>
      </c>
    </row>
    <row r="5" spans="1:20" x14ac:dyDescent="0.45">
      <c r="A5" s="12">
        <v>4</v>
      </c>
      <c r="B5" s="12"/>
      <c r="C5" s="12"/>
      <c r="D5" s="12" t="s">
        <v>76</v>
      </c>
      <c r="E5" s="13" t="s">
        <v>77</v>
      </c>
      <c r="F5" s="12" t="s">
        <v>6</v>
      </c>
      <c r="G5" s="12">
        <v>1</v>
      </c>
      <c r="H5" s="14">
        <v>0.05</v>
      </c>
      <c r="I5" s="18">
        <v>1</v>
      </c>
      <c r="J5" s="19">
        <f t="shared" si="0"/>
        <v>0.05</v>
      </c>
      <c r="K5" s="12"/>
      <c r="L5" s="14">
        <f t="shared" si="1"/>
        <v>0</v>
      </c>
      <c r="M5" s="12"/>
      <c r="N5" s="14">
        <f t="shared" si="2"/>
        <v>0</v>
      </c>
      <c r="O5" s="12"/>
      <c r="P5" s="14">
        <f t="shared" si="3"/>
        <v>0</v>
      </c>
      <c r="Q5" s="12">
        <v>-1</v>
      </c>
      <c r="R5" s="14">
        <f t="shared" si="4"/>
        <v>-0.05</v>
      </c>
      <c r="S5" s="17"/>
      <c r="T5">
        <f t="shared" si="5"/>
        <v>1</v>
      </c>
    </row>
    <row r="6" spans="1:20" x14ac:dyDescent="0.45">
      <c r="A6" s="12">
        <v>5</v>
      </c>
      <c r="B6" s="12"/>
      <c r="C6" s="12"/>
      <c r="D6" s="12" t="s">
        <v>78</v>
      </c>
      <c r="E6" s="13" t="s">
        <v>9</v>
      </c>
      <c r="F6" s="12" t="s">
        <v>10</v>
      </c>
      <c r="G6" s="12">
        <v>1</v>
      </c>
      <c r="H6" s="14">
        <v>1.5</v>
      </c>
      <c r="I6" s="18">
        <v>0</v>
      </c>
      <c r="J6" s="19">
        <f t="shared" si="0"/>
        <v>0</v>
      </c>
      <c r="K6" s="12"/>
      <c r="L6" s="14">
        <f t="shared" si="1"/>
        <v>0</v>
      </c>
      <c r="M6" s="12">
        <v>1</v>
      </c>
      <c r="N6" s="14">
        <f t="shared" si="2"/>
        <v>1.5</v>
      </c>
      <c r="O6" s="12"/>
      <c r="P6" s="14">
        <f t="shared" si="3"/>
        <v>0</v>
      </c>
      <c r="Q6" s="12"/>
      <c r="R6" s="14">
        <f t="shared" si="4"/>
        <v>0</v>
      </c>
      <c r="S6" s="17"/>
      <c r="T6">
        <f t="shared" si="5"/>
        <v>1</v>
      </c>
    </row>
    <row r="7" spans="1:20" x14ac:dyDescent="0.45">
      <c r="A7" s="12">
        <v>6</v>
      </c>
      <c r="B7" s="12"/>
      <c r="C7" s="12"/>
      <c r="D7" s="12" t="s">
        <v>79</v>
      </c>
      <c r="E7" s="13" t="s">
        <v>11</v>
      </c>
      <c r="F7" s="12" t="s">
        <v>12</v>
      </c>
      <c r="G7" s="12">
        <v>4</v>
      </c>
      <c r="H7" s="14">
        <v>0.03</v>
      </c>
      <c r="I7" s="18">
        <v>4</v>
      </c>
      <c r="J7" s="19">
        <f t="shared" si="0"/>
        <v>0.12</v>
      </c>
      <c r="K7" s="12"/>
      <c r="L7" s="14">
        <f t="shared" si="1"/>
        <v>0</v>
      </c>
      <c r="M7" s="12"/>
      <c r="N7" s="14">
        <f t="shared" si="2"/>
        <v>0</v>
      </c>
      <c r="O7" s="12"/>
      <c r="P7" s="14">
        <f t="shared" si="3"/>
        <v>0</v>
      </c>
      <c r="Q7" s="12"/>
      <c r="R7" s="14">
        <f t="shared" si="4"/>
        <v>0</v>
      </c>
      <c r="S7" s="17"/>
      <c r="T7">
        <f t="shared" si="5"/>
        <v>4</v>
      </c>
    </row>
    <row r="8" spans="1:20" x14ac:dyDescent="0.45">
      <c r="A8" s="12">
        <v>7</v>
      </c>
      <c r="B8" s="12"/>
      <c r="C8" s="12"/>
      <c r="D8" s="12" t="s">
        <v>80</v>
      </c>
      <c r="E8" s="13">
        <v>470</v>
      </c>
      <c r="F8" s="12" t="s">
        <v>12</v>
      </c>
      <c r="G8" s="12">
        <v>1</v>
      </c>
      <c r="H8" s="14">
        <v>0.03</v>
      </c>
      <c r="I8" s="18">
        <v>0</v>
      </c>
      <c r="J8" s="19">
        <f t="shared" si="0"/>
        <v>0</v>
      </c>
      <c r="K8" s="12"/>
      <c r="L8" s="14">
        <f t="shared" si="1"/>
        <v>0</v>
      </c>
      <c r="M8" s="12"/>
      <c r="N8" s="14">
        <f t="shared" si="2"/>
        <v>0</v>
      </c>
      <c r="O8" s="12">
        <v>1</v>
      </c>
      <c r="P8" s="14">
        <f t="shared" si="3"/>
        <v>0.03</v>
      </c>
      <c r="Q8" s="12"/>
      <c r="R8" s="14">
        <f t="shared" si="4"/>
        <v>0</v>
      </c>
      <c r="S8" s="17"/>
      <c r="T8">
        <f t="shared" si="5"/>
        <v>1</v>
      </c>
    </row>
    <row r="9" spans="1:20" x14ac:dyDescent="0.45">
      <c r="A9" s="12">
        <v>8</v>
      </c>
      <c r="B9" s="12"/>
      <c r="C9" s="12"/>
      <c r="D9" s="12" t="s">
        <v>81</v>
      </c>
      <c r="E9" s="13">
        <v>27</v>
      </c>
      <c r="F9" s="12" t="s">
        <v>12</v>
      </c>
      <c r="G9" s="12">
        <v>2</v>
      </c>
      <c r="H9" s="14">
        <v>0.03</v>
      </c>
      <c r="I9" s="18">
        <v>2</v>
      </c>
      <c r="J9" s="19">
        <f t="shared" si="0"/>
        <v>0.06</v>
      </c>
      <c r="K9" s="12"/>
      <c r="L9" s="14">
        <f t="shared" si="1"/>
        <v>0</v>
      </c>
      <c r="M9" s="12"/>
      <c r="N9" s="14">
        <f t="shared" si="2"/>
        <v>0</v>
      </c>
      <c r="O9" s="12"/>
      <c r="P9" s="14">
        <f t="shared" si="3"/>
        <v>0</v>
      </c>
      <c r="Q9" s="12">
        <v>-2</v>
      </c>
      <c r="R9" s="14">
        <f t="shared" si="4"/>
        <v>-0.06</v>
      </c>
      <c r="S9" s="17"/>
      <c r="T9">
        <f t="shared" si="5"/>
        <v>2</v>
      </c>
    </row>
    <row r="10" spans="1:20" x14ac:dyDescent="0.45">
      <c r="A10" s="12">
        <v>9</v>
      </c>
      <c r="B10" s="12"/>
      <c r="C10" s="12"/>
      <c r="D10" s="12" t="s">
        <v>82</v>
      </c>
      <c r="E10" s="13" t="s">
        <v>13</v>
      </c>
      <c r="F10" s="12" t="s">
        <v>12</v>
      </c>
      <c r="G10" s="12">
        <v>2</v>
      </c>
      <c r="H10" s="14">
        <v>0.03</v>
      </c>
      <c r="I10" s="18">
        <v>2</v>
      </c>
      <c r="J10" s="19">
        <f t="shared" si="0"/>
        <v>0.06</v>
      </c>
      <c r="K10" s="12"/>
      <c r="L10" s="14">
        <f t="shared" si="1"/>
        <v>0</v>
      </c>
      <c r="M10" s="12"/>
      <c r="N10" s="14">
        <f t="shared" si="2"/>
        <v>0</v>
      </c>
      <c r="O10" s="12"/>
      <c r="P10" s="14">
        <f t="shared" si="3"/>
        <v>0</v>
      </c>
      <c r="Q10" s="12"/>
      <c r="R10" s="14">
        <f t="shared" si="4"/>
        <v>0</v>
      </c>
      <c r="S10" s="17"/>
      <c r="T10">
        <f t="shared" si="5"/>
        <v>2</v>
      </c>
    </row>
    <row r="11" spans="1:20" x14ac:dyDescent="0.45">
      <c r="A11" s="12">
        <v>10</v>
      </c>
      <c r="B11" s="12"/>
      <c r="C11" s="12"/>
      <c r="D11" s="12" t="s">
        <v>83</v>
      </c>
      <c r="E11" s="13" t="s">
        <v>14</v>
      </c>
      <c r="F11" s="12" t="s">
        <v>12</v>
      </c>
      <c r="G11" s="12">
        <v>2</v>
      </c>
      <c r="H11" s="14">
        <v>0.03</v>
      </c>
      <c r="I11" s="18">
        <v>2</v>
      </c>
      <c r="J11" s="19">
        <f t="shared" si="0"/>
        <v>0.06</v>
      </c>
      <c r="K11" s="12"/>
      <c r="L11" s="14">
        <f t="shared" si="1"/>
        <v>0</v>
      </c>
      <c r="M11" s="12"/>
      <c r="N11" s="14">
        <f t="shared" si="2"/>
        <v>0</v>
      </c>
      <c r="O11" s="12"/>
      <c r="P11" s="14">
        <f t="shared" si="3"/>
        <v>0</v>
      </c>
      <c r="Q11" s="12"/>
      <c r="R11" s="14">
        <f t="shared" si="4"/>
        <v>0</v>
      </c>
      <c r="S11" s="17"/>
      <c r="T11">
        <f t="shared" si="5"/>
        <v>2</v>
      </c>
    </row>
    <row r="12" spans="1:20" x14ac:dyDescent="0.45">
      <c r="A12" s="12">
        <v>11</v>
      </c>
      <c r="B12" s="12"/>
      <c r="C12" s="12"/>
      <c r="D12" s="12" t="s">
        <v>84</v>
      </c>
      <c r="E12" s="13" t="s">
        <v>15</v>
      </c>
      <c r="F12" s="12" t="s">
        <v>12</v>
      </c>
      <c r="G12" s="12">
        <v>2</v>
      </c>
      <c r="H12" s="14">
        <v>0.03</v>
      </c>
      <c r="I12" s="18">
        <v>2</v>
      </c>
      <c r="J12" s="19">
        <f t="shared" si="0"/>
        <v>0.06</v>
      </c>
      <c r="K12" s="12"/>
      <c r="L12" s="14">
        <f t="shared" si="1"/>
        <v>0</v>
      </c>
      <c r="M12" s="12"/>
      <c r="N12" s="14">
        <f t="shared" si="2"/>
        <v>0</v>
      </c>
      <c r="O12" s="12"/>
      <c r="P12" s="14">
        <f t="shared" si="3"/>
        <v>0</v>
      </c>
      <c r="Q12" s="12"/>
      <c r="R12" s="14">
        <f t="shared" si="4"/>
        <v>0</v>
      </c>
      <c r="S12" s="17"/>
      <c r="T12">
        <f t="shared" si="5"/>
        <v>2</v>
      </c>
    </row>
    <row r="13" spans="1:20" x14ac:dyDescent="0.45">
      <c r="A13" s="12">
        <v>12</v>
      </c>
      <c r="B13" s="12"/>
      <c r="C13" s="12"/>
      <c r="D13" s="12" t="s">
        <v>85</v>
      </c>
      <c r="E13" s="13" t="s">
        <v>17</v>
      </c>
      <c r="F13" s="12" t="s">
        <v>12</v>
      </c>
      <c r="G13" s="12">
        <v>1</v>
      </c>
      <c r="H13" s="14">
        <v>0.03</v>
      </c>
      <c r="I13" s="18">
        <v>0</v>
      </c>
      <c r="J13" s="19">
        <f t="shared" si="0"/>
        <v>0</v>
      </c>
      <c r="K13" s="12"/>
      <c r="L13" s="14">
        <f t="shared" si="1"/>
        <v>0</v>
      </c>
      <c r="M13" s="12"/>
      <c r="N13" s="14">
        <f t="shared" si="2"/>
        <v>0</v>
      </c>
      <c r="O13" s="12">
        <v>1</v>
      </c>
      <c r="P13" s="14">
        <f t="shared" si="3"/>
        <v>0.03</v>
      </c>
      <c r="Q13" s="12"/>
      <c r="R13" s="14">
        <f t="shared" si="4"/>
        <v>0</v>
      </c>
      <c r="S13" s="17"/>
      <c r="T13">
        <f t="shared" si="5"/>
        <v>1</v>
      </c>
    </row>
    <row r="14" spans="1:20" x14ac:dyDescent="0.45">
      <c r="A14" s="12">
        <v>13</v>
      </c>
      <c r="B14" s="12"/>
      <c r="C14" s="12"/>
      <c r="D14" s="12" t="s">
        <v>16</v>
      </c>
      <c r="E14" s="13" t="s">
        <v>86</v>
      </c>
      <c r="F14" s="12" t="s">
        <v>12</v>
      </c>
      <c r="G14" s="12">
        <v>1</v>
      </c>
      <c r="H14" s="14">
        <v>0.03</v>
      </c>
      <c r="I14" s="18">
        <v>1</v>
      </c>
      <c r="J14" s="19">
        <f t="shared" si="0"/>
        <v>0.03</v>
      </c>
      <c r="K14" s="12"/>
      <c r="L14" s="14">
        <f t="shared" si="1"/>
        <v>0</v>
      </c>
      <c r="M14" s="12"/>
      <c r="N14" s="14">
        <f t="shared" si="2"/>
        <v>0</v>
      </c>
      <c r="O14" s="12"/>
      <c r="P14" s="14">
        <f t="shared" si="3"/>
        <v>0</v>
      </c>
      <c r="Q14" s="12">
        <v>-1</v>
      </c>
      <c r="R14" s="14">
        <f t="shared" si="4"/>
        <v>-0.03</v>
      </c>
      <c r="S14" s="17"/>
      <c r="T14">
        <f t="shared" si="5"/>
        <v>1</v>
      </c>
    </row>
    <row r="15" spans="1:20" x14ac:dyDescent="0.45">
      <c r="A15" s="12">
        <v>14</v>
      </c>
      <c r="B15" s="12"/>
      <c r="C15" s="12"/>
      <c r="D15" s="12" t="s">
        <v>87</v>
      </c>
      <c r="E15" s="13" t="s">
        <v>88</v>
      </c>
      <c r="F15" s="12" t="s">
        <v>89</v>
      </c>
      <c r="G15" s="12">
        <v>1</v>
      </c>
      <c r="H15" s="14">
        <v>0.15</v>
      </c>
      <c r="I15" s="18">
        <v>1</v>
      </c>
      <c r="J15" s="19">
        <f t="shared" si="0"/>
        <v>0.15</v>
      </c>
      <c r="K15" s="12"/>
      <c r="L15" s="14">
        <f t="shared" si="1"/>
        <v>0</v>
      </c>
      <c r="M15" s="12"/>
      <c r="N15" s="14">
        <f t="shared" si="2"/>
        <v>0</v>
      </c>
      <c r="O15" s="12"/>
      <c r="P15" s="14">
        <f t="shared" si="3"/>
        <v>0</v>
      </c>
      <c r="Q15" s="12"/>
      <c r="R15" s="14">
        <f t="shared" si="4"/>
        <v>0</v>
      </c>
      <c r="S15" s="17"/>
      <c r="T15">
        <f t="shared" si="5"/>
        <v>1</v>
      </c>
    </row>
    <row r="16" spans="1:20" x14ac:dyDescent="0.45">
      <c r="A16" s="12">
        <v>15</v>
      </c>
      <c r="B16" s="12"/>
      <c r="C16" s="12"/>
      <c r="D16" s="12" t="s">
        <v>18</v>
      </c>
      <c r="E16" s="13" t="s">
        <v>19</v>
      </c>
      <c r="F16" s="12" t="s">
        <v>20</v>
      </c>
      <c r="G16" s="12">
        <v>5</v>
      </c>
      <c r="H16" s="14">
        <v>0.05</v>
      </c>
      <c r="I16" s="18">
        <v>5</v>
      </c>
      <c r="J16" s="19">
        <f t="shared" si="0"/>
        <v>0.25</v>
      </c>
      <c r="K16" s="12"/>
      <c r="L16" s="14">
        <f t="shared" si="1"/>
        <v>0</v>
      </c>
      <c r="M16" s="12"/>
      <c r="N16" s="14">
        <f t="shared" si="2"/>
        <v>0</v>
      </c>
      <c r="O16" s="12"/>
      <c r="P16" s="14">
        <f t="shared" si="3"/>
        <v>0</v>
      </c>
      <c r="Q16" s="12"/>
      <c r="R16" s="14">
        <f t="shared" si="4"/>
        <v>0</v>
      </c>
      <c r="S16" s="17"/>
      <c r="T16">
        <f t="shared" si="5"/>
        <v>5</v>
      </c>
    </row>
    <row r="17" spans="1:20" x14ac:dyDescent="0.45">
      <c r="A17" s="12">
        <v>16</v>
      </c>
      <c r="B17" s="12"/>
      <c r="C17" s="12"/>
      <c r="D17" s="12" t="s">
        <v>90</v>
      </c>
      <c r="E17" s="13" t="s">
        <v>21</v>
      </c>
      <c r="F17" s="12" t="s">
        <v>20</v>
      </c>
      <c r="G17" s="12">
        <v>3</v>
      </c>
      <c r="H17" s="14">
        <v>0.15</v>
      </c>
      <c r="I17" s="18">
        <v>3</v>
      </c>
      <c r="J17" s="19">
        <f t="shared" si="0"/>
        <v>0.44999999999999996</v>
      </c>
      <c r="K17" s="12"/>
      <c r="L17" s="14">
        <f t="shared" si="1"/>
        <v>0</v>
      </c>
      <c r="M17" s="12"/>
      <c r="N17" s="14">
        <f t="shared" si="2"/>
        <v>0</v>
      </c>
      <c r="O17" s="12"/>
      <c r="P17" s="14">
        <f t="shared" si="3"/>
        <v>0</v>
      </c>
      <c r="Q17" s="12"/>
      <c r="R17" s="14">
        <f t="shared" si="4"/>
        <v>0</v>
      </c>
      <c r="S17" s="17"/>
      <c r="T17">
        <f t="shared" si="5"/>
        <v>3</v>
      </c>
    </row>
    <row r="18" spans="1:20" x14ac:dyDescent="0.45">
      <c r="A18" s="12">
        <v>17</v>
      </c>
      <c r="B18" s="12"/>
      <c r="C18" s="12"/>
      <c r="D18" s="12" t="s">
        <v>24</v>
      </c>
      <c r="E18" s="13" t="s">
        <v>91</v>
      </c>
      <c r="F18" s="12" t="s">
        <v>20</v>
      </c>
      <c r="G18" s="12">
        <v>1</v>
      </c>
      <c r="H18" s="14">
        <v>0.15</v>
      </c>
      <c r="I18" s="18">
        <v>1</v>
      </c>
      <c r="J18" s="19">
        <f t="shared" si="0"/>
        <v>0.15</v>
      </c>
      <c r="K18" s="12"/>
      <c r="L18" s="14">
        <f t="shared" si="1"/>
        <v>0</v>
      </c>
      <c r="M18" s="12"/>
      <c r="N18" s="14">
        <f t="shared" si="2"/>
        <v>0</v>
      </c>
      <c r="O18" s="12"/>
      <c r="P18" s="14">
        <f t="shared" si="3"/>
        <v>0</v>
      </c>
      <c r="Q18" s="12"/>
      <c r="R18" s="14">
        <f t="shared" si="4"/>
        <v>0</v>
      </c>
      <c r="S18" s="17"/>
      <c r="T18">
        <f t="shared" si="5"/>
        <v>1</v>
      </c>
    </row>
    <row r="19" spans="1:20" x14ac:dyDescent="0.45">
      <c r="A19" s="12">
        <v>18</v>
      </c>
      <c r="B19" s="12"/>
      <c r="C19" s="12"/>
      <c r="D19" s="12" t="s">
        <v>92</v>
      </c>
      <c r="E19" s="13" t="s">
        <v>23</v>
      </c>
      <c r="F19" s="12" t="s">
        <v>20</v>
      </c>
      <c r="G19" s="12">
        <v>1</v>
      </c>
      <c r="H19" s="14">
        <v>0.08</v>
      </c>
      <c r="I19" s="18">
        <v>1</v>
      </c>
      <c r="J19" s="19">
        <f t="shared" si="0"/>
        <v>0.08</v>
      </c>
      <c r="K19" s="12"/>
      <c r="L19" s="14">
        <f t="shared" si="1"/>
        <v>0</v>
      </c>
      <c r="M19" s="12"/>
      <c r="N19" s="14">
        <f t="shared" si="2"/>
        <v>0</v>
      </c>
      <c r="O19" s="12"/>
      <c r="P19" s="14">
        <f t="shared" si="3"/>
        <v>0</v>
      </c>
      <c r="Q19" s="12"/>
      <c r="R19" s="14">
        <f t="shared" si="4"/>
        <v>0</v>
      </c>
      <c r="S19" s="17"/>
      <c r="T19">
        <f t="shared" si="5"/>
        <v>1</v>
      </c>
    </row>
    <row r="20" spans="1:20" x14ac:dyDescent="0.45">
      <c r="A20" s="12">
        <v>19</v>
      </c>
      <c r="B20" s="12"/>
      <c r="C20" s="12"/>
      <c r="D20" s="12" t="s">
        <v>25</v>
      </c>
      <c r="E20" s="13" t="s">
        <v>26</v>
      </c>
      <c r="F20" s="12" t="s">
        <v>27</v>
      </c>
      <c r="G20" s="12">
        <v>1</v>
      </c>
      <c r="H20" s="14">
        <v>0.5</v>
      </c>
      <c r="I20" s="18">
        <v>1</v>
      </c>
      <c r="J20" s="19">
        <f t="shared" si="0"/>
        <v>0.5</v>
      </c>
      <c r="K20" s="12"/>
      <c r="L20" s="14">
        <f t="shared" si="1"/>
        <v>0</v>
      </c>
      <c r="M20" s="12"/>
      <c r="N20" s="14">
        <f t="shared" si="2"/>
        <v>0</v>
      </c>
      <c r="O20" s="12"/>
      <c r="P20" s="14">
        <f t="shared" si="3"/>
        <v>0</v>
      </c>
      <c r="Q20" s="12"/>
      <c r="R20" s="14">
        <f t="shared" si="4"/>
        <v>0</v>
      </c>
      <c r="S20" s="17"/>
      <c r="T20">
        <f t="shared" si="5"/>
        <v>1</v>
      </c>
    </row>
    <row r="21" spans="1:20" x14ac:dyDescent="0.45">
      <c r="A21" s="12">
        <v>20</v>
      </c>
      <c r="B21" s="12"/>
      <c r="C21" s="12"/>
      <c r="D21" s="12" t="s">
        <v>93</v>
      </c>
      <c r="E21" s="13" t="s">
        <v>94</v>
      </c>
      <c r="F21" s="12" t="s">
        <v>95</v>
      </c>
      <c r="G21" s="12">
        <v>1</v>
      </c>
      <c r="H21" s="14">
        <v>3.5</v>
      </c>
      <c r="I21" s="18">
        <v>1</v>
      </c>
      <c r="J21" s="19">
        <f t="shared" si="0"/>
        <v>3.5</v>
      </c>
      <c r="K21" s="12"/>
      <c r="L21" s="14">
        <f t="shared" si="1"/>
        <v>0</v>
      </c>
      <c r="M21" s="12"/>
      <c r="N21" s="14">
        <f t="shared" si="2"/>
        <v>0</v>
      </c>
      <c r="O21" s="12"/>
      <c r="P21" s="14">
        <f t="shared" si="3"/>
        <v>0</v>
      </c>
      <c r="Q21" s="12">
        <v>-1</v>
      </c>
      <c r="R21" s="14">
        <f t="shared" si="4"/>
        <v>-3.5</v>
      </c>
      <c r="S21" s="17"/>
      <c r="T21">
        <f t="shared" si="5"/>
        <v>1</v>
      </c>
    </row>
    <row r="22" spans="1:20" x14ac:dyDescent="0.45">
      <c r="A22" s="12">
        <v>21</v>
      </c>
      <c r="B22" s="12"/>
      <c r="C22" s="12"/>
      <c r="D22" s="12" t="s">
        <v>96</v>
      </c>
      <c r="E22" s="13" t="s">
        <v>22</v>
      </c>
      <c r="F22" s="12" t="s">
        <v>97</v>
      </c>
      <c r="G22" s="12">
        <v>1</v>
      </c>
      <c r="H22" s="14">
        <v>0.3</v>
      </c>
      <c r="I22" s="18">
        <v>0</v>
      </c>
      <c r="J22" s="19">
        <f t="shared" si="0"/>
        <v>0</v>
      </c>
      <c r="K22" s="12"/>
      <c r="L22" s="14">
        <f t="shared" si="1"/>
        <v>0</v>
      </c>
      <c r="M22" s="12">
        <v>1</v>
      </c>
      <c r="N22" s="14">
        <f t="shared" si="2"/>
        <v>0.3</v>
      </c>
      <c r="O22" s="12"/>
      <c r="P22" s="14">
        <f t="shared" si="3"/>
        <v>0</v>
      </c>
      <c r="Q22" s="12"/>
      <c r="R22" s="14">
        <f t="shared" si="4"/>
        <v>0</v>
      </c>
      <c r="S22" s="17"/>
      <c r="T22">
        <f t="shared" si="5"/>
        <v>1</v>
      </c>
    </row>
    <row r="23" spans="1:20" x14ac:dyDescent="0.45">
      <c r="A23" s="12">
        <v>22</v>
      </c>
      <c r="B23" s="12"/>
      <c r="C23" s="12"/>
      <c r="D23" s="12" t="s">
        <v>30</v>
      </c>
      <c r="E23" s="13" t="s">
        <v>29</v>
      </c>
      <c r="F23" s="12" t="s">
        <v>28</v>
      </c>
      <c r="G23" s="12">
        <v>1</v>
      </c>
      <c r="H23" s="14">
        <v>0.01</v>
      </c>
      <c r="I23" s="18">
        <v>1</v>
      </c>
      <c r="J23" s="19">
        <f t="shared" si="0"/>
        <v>0.01</v>
      </c>
      <c r="K23" s="12"/>
      <c r="L23" s="14">
        <f t="shared" si="1"/>
        <v>0</v>
      </c>
      <c r="M23" s="12"/>
      <c r="N23" s="14">
        <f t="shared" si="2"/>
        <v>0</v>
      </c>
      <c r="O23" s="12"/>
      <c r="P23" s="14">
        <f t="shared" si="3"/>
        <v>0</v>
      </c>
      <c r="Q23" s="12"/>
      <c r="R23" s="14">
        <f t="shared" si="4"/>
        <v>0</v>
      </c>
      <c r="S23" s="17"/>
      <c r="T23">
        <f t="shared" si="5"/>
        <v>1</v>
      </c>
    </row>
    <row r="24" spans="1:20" x14ac:dyDescent="0.45">
      <c r="A24" s="12">
        <v>23</v>
      </c>
      <c r="B24" s="12"/>
      <c r="C24" s="12"/>
      <c r="D24" s="12" t="s">
        <v>31</v>
      </c>
      <c r="E24" s="13" t="s">
        <v>98</v>
      </c>
      <c r="F24" s="12" t="s">
        <v>28</v>
      </c>
      <c r="G24" s="12">
        <v>1</v>
      </c>
      <c r="H24" s="14">
        <v>0.01</v>
      </c>
      <c r="I24" s="18">
        <v>1</v>
      </c>
      <c r="J24" s="19">
        <f t="shared" si="0"/>
        <v>0.01</v>
      </c>
      <c r="K24" s="12"/>
      <c r="L24" s="14">
        <f t="shared" si="1"/>
        <v>0</v>
      </c>
      <c r="M24" s="12"/>
      <c r="N24" s="14">
        <f t="shared" si="2"/>
        <v>0</v>
      </c>
      <c r="O24" s="12"/>
      <c r="P24" s="14">
        <f t="shared" si="3"/>
        <v>0</v>
      </c>
      <c r="Q24" s="12"/>
      <c r="R24" s="14">
        <f t="shared" si="4"/>
        <v>0</v>
      </c>
      <c r="S24" s="17"/>
      <c r="T24">
        <f t="shared" si="5"/>
        <v>1</v>
      </c>
    </row>
    <row r="25" spans="1:20" x14ac:dyDescent="0.45">
      <c r="A25" s="12">
        <v>24</v>
      </c>
      <c r="B25" s="12"/>
      <c r="C25" s="12"/>
      <c r="D25" s="12" t="s">
        <v>32</v>
      </c>
      <c r="E25" s="13" t="s">
        <v>99</v>
      </c>
      <c r="F25" s="12" t="s">
        <v>28</v>
      </c>
      <c r="G25" s="12">
        <v>1</v>
      </c>
      <c r="H25" s="14">
        <v>0.01</v>
      </c>
      <c r="I25" s="18">
        <v>1</v>
      </c>
      <c r="J25" s="19">
        <f t="shared" si="0"/>
        <v>0.01</v>
      </c>
      <c r="K25" s="12"/>
      <c r="L25" s="14">
        <f t="shared" si="1"/>
        <v>0</v>
      </c>
      <c r="M25" s="12"/>
      <c r="N25" s="14">
        <f t="shared" si="2"/>
        <v>0</v>
      </c>
      <c r="O25" s="12"/>
      <c r="P25" s="14">
        <f t="shared" si="3"/>
        <v>0</v>
      </c>
      <c r="Q25" s="12"/>
      <c r="R25" s="14">
        <f t="shared" si="4"/>
        <v>0</v>
      </c>
      <c r="S25" s="17"/>
      <c r="T25">
        <f t="shared" si="5"/>
        <v>1</v>
      </c>
    </row>
    <row r="26" spans="1:20" x14ac:dyDescent="0.45">
      <c r="A26" s="12">
        <v>25</v>
      </c>
      <c r="B26" s="12"/>
      <c r="C26" s="12"/>
      <c r="D26" s="12" t="s">
        <v>33</v>
      </c>
      <c r="E26" s="13" t="s">
        <v>34</v>
      </c>
      <c r="F26" s="12" t="s">
        <v>35</v>
      </c>
      <c r="G26" s="12">
        <v>1</v>
      </c>
      <c r="H26" s="14">
        <v>0.1</v>
      </c>
      <c r="I26" s="18">
        <v>0</v>
      </c>
      <c r="J26" s="19">
        <f t="shared" si="0"/>
        <v>0</v>
      </c>
      <c r="K26" s="12"/>
      <c r="L26" s="14">
        <f t="shared" si="1"/>
        <v>0</v>
      </c>
      <c r="M26" s="12"/>
      <c r="N26" s="14">
        <f t="shared" si="2"/>
        <v>0</v>
      </c>
      <c r="O26" s="12">
        <v>1</v>
      </c>
      <c r="P26" s="14">
        <f t="shared" si="3"/>
        <v>0.1</v>
      </c>
      <c r="Q26" s="12"/>
      <c r="R26" s="14">
        <f t="shared" si="4"/>
        <v>0</v>
      </c>
      <c r="S26" s="17"/>
      <c r="T26">
        <f t="shared" si="5"/>
        <v>1</v>
      </c>
    </row>
    <row r="27" spans="1:20" x14ac:dyDescent="0.45">
      <c r="A27" s="12">
        <v>26</v>
      </c>
      <c r="B27" s="12"/>
      <c r="C27" s="12"/>
      <c r="D27" s="12" t="s">
        <v>100</v>
      </c>
      <c r="E27" s="13" t="s">
        <v>101</v>
      </c>
      <c r="F27" s="12" t="s">
        <v>35</v>
      </c>
      <c r="G27" s="12">
        <v>0</v>
      </c>
      <c r="H27" s="14">
        <v>0.1</v>
      </c>
      <c r="I27" s="18">
        <v>0</v>
      </c>
      <c r="J27" s="19">
        <f t="shared" si="0"/>
        <v>0</v>
      </c>
      <c r="K27" s="12"/>
      <c r="L27" s="14">
        <f t="shared" si="1"/>
        <v>0</v>
      </c>
      <c r="M27" s="12"/>
      <c r="N27" s="14">
        <f t="shared" si="2"/>
        <v>0</v>
      </c>
      <c r="O27" s="12"/>
      <c r="P27" s="14">
        <f t="shared" si="3"/>
        <v>0</v>
      </c>
      <c r="Q27" s="12"/>
      <c r="R27" s="14">
        <f t="shared" si="4"/>
        <v>0</v>
      </c>
      <c r="S27" s="17"/>
      <c r="T27">
        <f t="shared" si="5"/>
        <v>0</v>
      </c>
    </row>
    <row r="28" spans="1:20" x14ac:dyDescent="0.45">
      <c r="A28" s="12">
        <v>27</v>
      </c>
      <c r="B28" s="12"/>
      <c r="C28" s="12"/>
      <c r="D28" s="12" t="s">
        <v>36</v>
      </c>
      <c r="E28" s="13" t="s">
        <v>102</v>
      </c>
      <c r="F28" s="12" t="s">
        <v>37</v>
      </c>
      <c r="G28" s="12">
        <v>1</v>
      </c>
      <c r="H28" s="14">
        <v>0.03</v>
      </c>
      <c r="I28" s="18">
        <v>0</v>
      </c>
      <c r="J28" s="19">
        <f t="shared" si="0"/>
        <v>0</v>
      </c>
      <c r="K28" s="12"/>
      <c r="L28" s="14">
        <f t="shared" si="1"/>
        <v>0</v>
      </c>
      <c r="M28" s="12">
        <v>1</v>
      </c>
      <c r="N28" s="14">
        <f t="shared" si="2"/>
        <v>0.03</v>
      </c>
      <c r="O28" s="12"/>
      <c r="P28" s="14">
        <f t="shared" si="3"/>
        <v>0</v>
      </c>
      <c r="Q28" s="12"/>
      <c r="R28" s="14">
        <f t="shared" si="4"/>
        <v>0</v>
      </c>
      <c r="S28" s="17"/>
      <c r="T28">
        <f t="shared" si="5"/>
        <v>1</v>
      </c>
    </row>
    <row r="29" spans="1:20" x14ac:dyDescent="0.45">
      <c r="A29" s="12">
        <v>28</v>
      </c>
      <c r="B29" s="12"/>
      <c r="C29" s="12"/>
      <c r="D29" s="12" t="s">
        <v>38</v>
      </c>
      <c r="E29" s="13" t="s">
        <v>41</v>
      </c>
      <c r="F29" s="12" t="s">
        <v>39</v>
      </c>
      <c r="G29" s="12">
        <v>1</v>
      </c>
      <c r="H29" s="14">
        <v>0.04</v>
      </c>
      <c r="I29" s="18">
        <v>0</v>
      </c>
      <c r="J29" s="19">
        <f t="shared" si="0"/>
        <v>0</v>
      </c>
      <c r="K29" s="12"/>
      <c r="L29" s="14">
        <f t="shared" si="1"/>
        <v>0</v>
      </c>
      <c r="M29" s="12"/>
      <c r="N29" s="14">
        <f t="shared" si="2"/>
        <v>0</v>
      </c>
      <c r="O29" s="12">
        <v>1</v>
      </c>
      <c r="P29" s="14">
        <f t="shared" si="3"/>
        <v>0.04</v>
      </c>
      <c r="Q29" s="12"/>
      <c r="R29" s="14">
        <f t="shared" si="4"/>
        <v>0</v>
      </c>
      <c r="S29" s="17"/>
      <c r="T29">
        <f t="shared" si="5"/>
        <v>1</v>
      </c>
    </row>
    <row r="30" spans="1:20" x14ac:dyDescent="0.45">
      <c r="A30" s="12">
        <v>29</v>
      </c>
      <c r="B30" s="12"/>
      <c r="C30" s="12"/>
      <c r="D30" s="12" t="s">
        <v>40</v>
      </c>
      <c r="E30" s="13" t="s">
        <v>103</v>
      </c>
      <c r="F30" s="12" t="s">
        <v>39</v>
      </c>
      <c r="G30" s="12">
        <v>1</v>
      </c>
      <c r="H30" s="14">
        <v>0.35</v>
      </c>
      <c r="I30" s="18">
        <v>1</v>
      </c>
      <c r="J30" s="19">
        <f t="shared" si="0"/>
        <v>0.35</v>
      </c>
      <c r="K30" s="12"/>
      <c r="L30" s="14">
        <f t="shared" si="1"/>
        <v>0</v>
      </c>
      <c r="M30" s="12"/>
      <c r="N30" s="14">
        <f t="shared" si="2"/>
        <v>0</v>
      </c>
      <c r="O30" s="12"/>
      <c r="P30" s="14">
        <f t="shared" si="3"/>
        <v>0</v>
      </c>
      <c r="Q30" s="12"/>
      <c r="R30" s="14">
        <f t="shared" si="4"/>
        <v>0</v>
      </c>
      <c r="S30" s="17"/>
      <c r="T30">
        <f t="shared" si="5"/>
        <v>1</v>
      </c>
    </row>
    <row r="31" spans="1:20" x14ac:dyDescent="0.45">
      <c r="A31" s="12">
        <v>30</v>
      </c>
      <c r="B31" s="12"/>
      <c r="C31" s="12"/>
      <c r="D31" s="12" t="s">
        <v>42</v>
      </c>
      <c r="E31" s="13" t="s">
        <v>44</v>
      </c>
      <c r="F31" s="12" t="s">
        <v>104</v>
      </c>
      <c r="G31" s="12">
        <v>1</v>
      </c>
      <c r="H31" s="14">
        <v>0.35</v>
      </c>
      <c r="I31" s="18">
        <v>1</v>
      </c>
      <c r="J31" s="19">
        <f t="shared" si="0"/>
        <v>0.35</v>
      </c>
      <c r="K31" s="12"/>
      <c r="L31" s="14">
        <f t="shared" si="1"/>
        <v>0</v>
      </c>
      <c r="M31" s="12"/>
      <c r="N31" s="14">
        <f t="shared" si="2"/>
        <v>0</v>
      </c>
      <c r="O31" s="12"/>
      <c r="P31" s="14">
        <f t="shared" si="3"/>
        <v>0</v>
      </c>
      <c r="Q31" s="12"/>
      <c r="R31" s="14">
        <f t="shared" si="4"/>
        <v>0</v>
      </c>
      <c r="S31" s="17"/>
      <c r="T31">
        <f t="shared" si="5"/>
        <v>1</v>
      </c>
    </row>
    <row r="32" spans="1:20" x14ac:dyDescent="0.45">
      <c r="A32" s="12">
        <v>31</v>
      </c>
      <c r="B32" s="12"/>
      <c r="C32" s="12"/>
      <c r="D32" s="12" t="s">
        <v>43</v>
      </c>
      <c r="E32" s="13" t="s">
        <v>105</v>
      </c>
      <c r="F32" s="12" t="s">
        <v>104</v>
      </c>
      <c r="G32" s="12">
        <v>1</v>
      </c>
      <c r="H32" s="14">
        <v>0.35</v>
      </c>
      <c r="I32" s="18">
        <v>1</v>
      </c>
      <c r="J32" s="19">
        <f t="shared" si="0"/>
        <v>0.35</v>
      </c>
      <c r="K32" s="12"/>
      <c r="L32" s="14">
        <f t="shared" si="1"/>
        <v>0</v>
      </c>
      <c r="M32" s="12"/>
      <c r="N32" s="14">
        <f t="shared" si="2"/>
        <v>0</v>
      </c>
      <c r="O32" s="12"/>
      <c r="P32" s="14">
        <f t="shared" si="3"/>
        <v>0</v>
      </c>
      <c r="Q32" s="12"/>
      <c r="R32" s="14">
        <f t="shared" si="4"/>
        <v>0</v>
      </c>
      <c r="S32" s="17"/>
      <c r="T32">
        <f t="shared" si="5"/>
        <v>1</v>
      </c>
    </row>
    <row r="33" spans="1:20" x14ac:dyDescent="0.45">
      <c r="A33" s="12">
        <v>32</v>
      </c>
      <c r="B33" s="12"/>
      <c r="C33" s="12"/>
      <c r="D33" s="12" t="s">
        <v>45</v>
      </c>
      <c r="E33" s="13" t="s">
        <v>46</v>
      </c>
      <c r="F33" s="12" t="s">
        <v>47</v>
      </c>
      <c r="G33" s="12">
        <v>1</v>
      </c>
      <c r="H33" s="14">
        <v>0.7</v>
      </c>
      <c r="I33" s="18">
        <v>0</v>
      </c>
      <c r="J33" s="19">
        <f t="shared" si="0"/>
        <v>0</v>
      </c>
      <c r="K33" s="12"/>
      <c r="L33" s="14">
        <f t="shared" si="1"/>
        <v>0</v>
      </c>
      <c r="M33" s="12">
        <v>1</v>
      </c>
      <c r="N33" s="14">
        <f t="shared" si="2"/>
        <v>0.7</v>
      </c>
      <c r="O33" s="12"/>
      <c r="P33" s="14">
        <f t="shared" si="3"/>
        <v>0</v>
      </c>
      <c r="Q33" s="12"/>
      <c r="R33" s="14">
        <f t="shared" si="4"/>
        <v>0</v>
      </c>
      <c r="S33" s="17"/>
      <c r="T33">
        <f t="shared" si="5"/>
        <v>1</v>
      </c>
    </row>
    <row r="34" spans="1:20" x14ac:dyDescent="0.45">
      <c r="A34" s="12">
        <v>33</v>
      </c>
      <c r="B34" s="12"/>
      <c r="C34" s="12"/>
      <c r="D34" s="12" t="s">
        <v>48</v>
      </c>
      <c r="E34" s="13" t="s">
        <v>52</v>
      </c>
      <c r="F34" s="12" t="s">
        <v>106</v>
      </c>
      <c r="G34" s="12">
        <v>1</v>
      </c>
      <c r="H34" s="14">
        <v>1.5</v>
      </c>
      <c r="I34" s="18">
        <v>0</v>
      </c>
      <c r="J34" s="19">
        <f t="shared" si="0"/>
        <v>0</v>
      </c>
      <c r="K34" s="12">
        <v>1</v>
      </c>
      <c r="L34" s="14">
        <f t="shared" si="1"/>
        <v>1.5</v>
      </c>
      <c r="M34" s="12"/>
      <c r="N34" s="14">
        <f t="shared" si="2"/>
        <v>0</v>
      </c>
      <c r="O34" s="12"/>
      <c r="P34" s="14">
        <f t="shared" si="3"/>
        <v>0</v>
      </c>
      <c r="Q34" s="12"/>
      <c r="R34" s="14">
        <f t="shared" si="4"/>
        <v>0</v>
      </c>
      <c r="S34" s="17"/>
      <c r="T34">
        <f t="shared" si="5"/>
        <v>1</v>
      </c>
    </row>
    <row r="35" spans="1:20" x14ac:dyDescent="0.45">
      <c r="A35" s="12">
        <v>34</v>
      </c>
      <c r="B35" s="12"/>
      <c r="C35" s="12"/>
      <c r="D35" s="12" t="s">
        <v>49</v>
      </c>
      <c r="E35" s="13" t="s">
        <v>107</v>
      </c>
      <c r="F35" s="12" t="s">
        <v>108</v>
      </c>
      <c r="G35" s="12">
        <v>1</v>
      </c>
      <c r="H35" s="14">
        <v>0.5</v>
      </c>
      <c r="I35" s="18">
        <v>1</v>
      </c>
      <c r="J35" s="19">
        <f t="shared" si="0"/>
        <v>0.5</v>
      </c>
      <c r="K35" s="12"/>
      <c r="L35" s="14">
        <f t="shared" si="1"/>
        <v>0</v>
      </c>
      <c r="M35" s="12"/>
      <c r="N35" s="14">
        <f t="shared" si="2"/>
        <v>0</v>
      </c>
      <c r="O35" s="12"/>
      <c r="P35" s="14">
        <f t="shared" si="3"/>
        <v>0</v>
      </c>
      <c r="Q35" s="12">
        <v>-1</v>
      </c>
      <c r="R35" s="14">
        <f t="shared" si="4"/>
        <v>-0.5</v>
      </c>
      <c r="S35" s="17"/>
      <c r="T35">
        <f t="shared" si="5"/>
        <v>1</v>
      </c>
    </row>
    <row r="36" spans="1:20" x14ac:dyDescent="0.45">
      <c r="A36" s="12">
        <v>35</v>
      </c>
      <c r="B36" s="12"/>
      <c r="C36" s="12"/>
      <c r="D36" s="12" t="s">
        <v>50</v>
      </c>
      <c r="E36" s="13" t="s">
        <v>51</v>
      </c>
      <c r="F36" s="12" t="s">
        <v>120</v>
      </c>
      <c r="G36" s="12">
        <v>1</v>
      </c>
      <c r="H36" s="14">
        <v>3.5</v>
      </c>
      <c r="I36" s="18">
        <v>0</v>
      </c>
      <c r="J36" s="19">
        <f t="shared" si="0"/>
        <v>0</v>
      </c>
      <c r="K36" s="12"/>
      <c r="L36" s="14">
        <f t="shared" si="1"/>
        <v>0</v>
      </c>
      <c r="M36" s="12"/>
      <c r="N36" s="14">
        <f t="shared" si="2"/>
        <v>0</v>
      </c>
      <c r="O36" s="12"/>
      <c r="P36" s="14">
        <f t="shared" si="3"/>
        <v>0</v>
      </c>
      <c r="Q36" s="12">
        <v>1</v>
      </c>
      <c r="R36" s="14">
        <f t="shared" si="4"/>
        <v>3.5</v>
      </c>
      <c r="S36" s="17"/>
      <c r="T36">
        <f t="shared" si="5"/>
        <v>0</v>
      </c>
    </row>
    <row r="37" spans="1:20" x14ac:dyDescent="0.45">
      <c r="A37" s="12">
        <v>36</v>
      </c>
      <c r="B37" s="12"/>
      <c r="C37" s="12"/>
      <c r="D37" s="12" t="s">
        <v>59</v>
      </c>
      <c r="E37" s="13" t="s">
        <v>114</v>
      </c>
      <c r="F37" s="12" t="s">
        <v>71</v>
      </c>
      <c r="G37" s="12">
        <v>1</v>
      </c>
      <c r="H37" s="14">
        <v>7.5</v>
      </c>
      <c r="I37" s="18">
        <v>1</v>
      </c>
      <c r="J37" s="19">
        <f>H37*I37</f>
        <v>7.5</v>
      </c>
      <c r="K37" s="12"/>
      <c r="L37" s="14">
        <f t="shared" si="1"/>
        <v>0</v>
      </c>
      <c r="M37" s="12"/>
      <c r="N37" s="14">
        <f t="shared" si="2"/>
        <v>0</v>
      </c>
      <c r="O37" s="12"/>
      <c r="P37" s="14">
        <f t="shared" si="3"/>
        <v>0</v>
      </c>
      <c r="Q37" s="12"/>
      <c r="R37" s="14">
        <f>Q37*H37</f>
        <v>0</v>
      </c>
      <c r="S37" s="17"/>
      <c r="T37">
        <f t="shared" si="5"/>
        <v>1</v>
      </c>
    </row>
    <row r="38" spans="1:20" x14ac:dyDescent="0.45">
      <c r="A38" s="12">
        <v>37</v>
      </c>
      <c r="B38" s="12"/>
      <c r="C38" s="12"/>
      <c r="D38" s="12" t="s">
        <v>111</v>
      </c>
      <c r="E38" s="13" t="s">
        <v>113</v>
      </c>
      <c r="F38" s="12" t="s">
        <v>112</v>
      </c>
      <c r="G38" s="12">
        <v>2</v>
      </c>
      <c r="H38" s="14">
        <v>1</v>
      </c>
      <c r="I38" s="18">
        <v>2</v>
      </c>
      <c r="J38" s="19">
        <f t="shared" si="0"/>
        <v>2</v>
      </c>
      <c r="K38" s="12"/>
      <c r="L38" s="14">
        <f t="shared" si="1"/>
        <v>0</v>
      </c>
      <c r="M38" s="12"/>
      <c r="N38" s="14">
        <f t="shared" si="2"/>
        <v>0</v>
      </c>
      <c r="O38" s="12"/>
      <c r="P38" s="14">
        <f t="shared" si="3"/>
        <v>0</v>
      </c>
      <c r="Q38" s="12">
        <v>-1</v>
      </c>
      <c r="R38" s="14">
        <f t="shared" si="4"/>
        <v>-1</v>
      </c>
      <c r="S38" s="17"/>
      <c r="T38">
        <f t="shared" si="5"/>
        <v>2</v>
      </c>
    </row>
    <row r="39" spans="1:20" x14ac:dyDescent="0.45">
      <c r="A39" s="12">
        <v>38</v>
      </c>
      <c r="B39" s="12"/>
      <c r="C39" s="12"/>
      <c r="D39" s="12" t="s">
        <v>60</v>
      </c>
      <c r="E39" s="13" t="s">
        <v>61</v>
      </c>
      <c r="F39" s="12" t="s">
        <v>70</v>
      </c>
      <c r="G39" s="12">
        <v>1</v>
      </c>
      <c r="H39" s="14">
        <v>4</v>
      </c>
      <c r="I39" s="18">
        <v>1</v>
      </c>
      <c r="J39" s="19">
        <f t="shared" si="0"/>
        <v>4</v>
      </c>
      <c r="K39" s="12"/>
      <c r="L39" s="14">
        <f t="shared" si="1"/>
        <v>0</v>
      </c>
      <c r="M39" s="12"/>
      <c r="N39" s="14">
        <f t="shared" si="2"/>
        <v>0</v>
      </c>
      <c r="O39" s="12"/>
      <c r="P39" s="14">
        <f t="shared" si="3"/>
        <v>0</v>
      </c>
      <c r="Q39" s="12"/>
      <c r="R39" s="14">
        <f t="shared" si="4"/>
        <v>0</v>
      </c>
      <c r="S39" s="17"/>
      <c r="T39">
        <f t="shared" si="5"/>
        <v>1</v>
      </c>
    </row>
    <row r="40" spans="1:20" x14ac:dyDescent="0.45">
      <c r="A40" s="12">
        <v>39</v>
      </c>
      <c r="B40" s="12"/>
      <c r="C40" s="12"/>
      <c r="D40" s="12" t="s">
        <v>117</v>
      </c>
      <c r="E40" s="13" t="s">
        <v>118</v>
      </c>
      <c r="F40" s="12" t="s">
        <v>119</v>
      </c>
      <c r="G40" s="12">
        <v>1</v>
      </c>
      <c r="H40" s="14">
        <v>1</v>
      </c>
      <c r="I40" s="18">
        <v>1</v>
      </c>
      <c r="J40" s="19">
        <f t="shared" si="0"/>
        <v>1</v>
      </c>
      <c r="K40" s="12"/>
      <c r="L40" s="14">
        <f t="shared" si="1"/>
        <v>0</v>
      </c>
      <c r="M40" s="12"/>
      <c r="N40" s="14">
        <f t="shared" si="2"/>
        <v>0</v>
      </c>
      <c r="O40" s="12"/>
      <c r="P40" s="14">
        <f t="shared" si="3"/>
        <v>0</v>
      </c>
      <c r="Q40" s="12">
        <v>-1</v>
      </c>
      <c r="R40" s="14">
        <f t="shared" si="4"/>
        <v>-1</v>
      </c>
      <c r="S40" s="17"/>
      <c r="T40">
        <f t="shared" si="5"/>
        <v>1</v>
      </c>
    </row>
    <row r="41" spans="1:20" x14ac:dyDescent="0.45">
      <c r="A41" s="12">
        <v>40</v>
      </c>
      <c r="B41" s="12"/>
      <c r="C41" s="12"/>
      <c r="D41" s="12" t="s">
        <v>115</v>
      </c>
      <c r="E41" s="13"/>
      <c r="F41" s="12" t="s">
        <v>116</v>
      </c>
      <c r="G41" s="12">
        <v>1</v>
      </c>
      <c r="H41" s="14">
        <v>2</v>
      </c>
      <c r="I41" s="18">
        <v>1</v>
      </c>
      <c r="J41" s="19">
        <f t="shared" si="0"/>
        <v>2</v>
      </c>
      <c r="K41" s="12"/>
      <c r="L41" s="14">
        <f t="shared" si="1"/>
        <v>0</v>
      </c>
      <c r="M41" s="12"/>
      <c r="N41" s="14">
        <f t="shared" si="2"/>
        <v>0</v>
      </c>
      <c r="O41" s="12"/>
      <c r="P41" s="14">
        <f t="shared" si="3"/>
        <v>0</v>
      </c>
      <c r="Q41" s="12">
        <v>-1</v>
      </c>
      <c r="R41" s="14">
        <f t="shared" si="4"/>
        <v>-2</v>
      </c>
      <c r="S41" s="17"/>
      <c r="T41">
        <f t="shared" si="5"/>
        <v>1</v>
      </c>
    </row>
    <row r="42" spans="1:20" x14ac:dyDescent="0.45">
      <c r="A42" s="12"/>
      <c r="B42" s="12"/>
      <c r="C42" s="12"/>
      <c r="D42" s="12"/>
      <c r="E42" s="13"/>
      <c r="F42" s="12"/>
      <c r="G42" s="12"/>
      <c r="H42" s="14"/>
      <c r="I42" s="18"/>
      <c r="J42" s="19">
        <f t="shared" si="0"/>
        <v>0</v>
      </c>
      <c r="K42" s="12"/>
      <c r="L42" s="14">
        <f t="shared" si="1"/>
        <v>0</v>
      </c>
      <c r="M42" s="12"/>
      <c r="N42" s="14">
        <f t="shared" si="2"/>
        <v>0</v>
      </c>
      <c r="O42" s="12"/>
      <c r="P42" s="14">
        <f t="shared" si="3"/>
        <v>0</v>
      </c>
      <c r="Q42" s="12"/>
      <c r="R42" s="14">
        <f t="shared" si="4"/>
        <v>0</v>
      </c>
      <c r="S42" s="17"/>
      <c r="T42">
        <f t="shared" si="5"/>
        <v>0</v>
      </c>
    </row>
    <row r="43" spans="1:20" ht="14.65" thickBot="1" x14ac:dyDescent="0.5">
      <c r="S43" s="17"/>
    </row>
    <row r="44" spans="1:20" ht="14.65" thickBot="1" x14ac:dyDescent="0.5">
      <c r="F44" s="15" t="s">
        <v>62</v>
      </c>
      <c r="G44" s="16">
        <f>SUM(G2:G43)</f>
        <v>62</v>
      </c>
      <c r="I44">
        <f t="shared" ref="I44:S44" si="6">SUM(I2:I43)</f>
        <v>51</v>
      </c>
      <c r="J44" s="5">
        <f t="shared" si="6"/>
        <v>23.82</v>
      </c>
      <c r="K44">
        <f t="shared" si="6"/>
        <v>1</v>
      </c>
      <c r="L44" s="20">
        <f t="shared" si="6"/>
        <v>1.5</v>
      </c>
      <c r="M44">
        <f t="shared" si="6"/>
        <v>5</v>
      </c>
      <c r="N44" s="20">
        <f t="shared" si="6"/>
        <v>2.5499999999999998</v>
      </c>
      <c r="O44">
        <f t="shared" si="6"/>
        <v>4</v>
      </c>
      <c r="P44" s="20">
        <f t="shared" si="6"/>
        <v>0.2</v>
      </c>
      <c r="Q44">
        <f t="shared" si="6"/>
        <v>-10</v>
      </c>
      <c r="R44" s="20">
        <f t="shared" si="6"/>
        <v>-4.68</v>
      </c>
      <c r="S44" s="17">
        <f t="shared" si="6"/>
        <v>0</v>
      </c>
      <c r="T44">
        <f>$G44-($I44+$K44+$M44+$O44+$S44)</f>
        <v>1</v>
      </c>
    </row>
    <row r="45" spans="1:20" ht="14.65" thickBot="1" x14ac:dyDescent="0.5"/>
    <row r="46" spans="1:20" ht="14.65" thickBot="1" x14ac:dyDescent="0.5">
      <c r="E46" s="10" t="s">
        <v>123</v>
      </c>
      <c r="F46" s="6" t="s">
        <v>121</v>
      </c>
      <c r="H46" s="7">
        <f>$J44+$L44+$N44+$P44</f>
        <v>28.07</v>
      </c>
      <c r="J46" s="3"/>
      <c r="N46" s="3"/>
      <c r="P46" s="3"/>
    </row>
    <row r="47" spans="1:20" ht="14.65" thickBot="1" x14ac:dyDescent="0.5"/>
    <row r="48" spans="1:20" ht="14.65" thickBot="1" x14ac:dyDescent="0.5">
      <c r="E48" s="11" t="s">
        <v>124</v>
      </c>
      <c r="F48" s="9" t="s">
        <v>69</v>
      </c>
      <c r="H48" s="8">
        <f>$J44+$N44</f>
        <v>26.37</v>
      </c>
      <c r="J48" s="3"/>
      <c r="N48" s="3"/>
    </row>
    <row r="49" spans="5:8" ht="14.65" thickBot="1" x14ac:dyDescent="0.5"/>
    <row r="50" spans="5:8" ht="14.65" thickBot="1" x14ac:dyDescent="0.5">
      <c r="E50" s="27" t="s">
        <v>125</v>
      </c>
      <c r="F50" s="28" t="s">
        <v>122</v>
      </c>
      <c r="H50" s="21">
        <f>$J44</f>
        <v>23.82</v>
      </c>
    </row>
  </sheetData>
  <printOptions horizontalCentered="1" verticalCentered="1"/>
  <pageMargins left="0.25" right="0.25" top="0.75" bottom="0.75" header="0.3" footer="0.3"/>
  <pageSetup scale="57" orientation="landscape" horizontalDpi="360" verticalDpi="360" r:id="rId1"/>
  <headerFooter>
    <oddHeader>&amp;LMuKOB IF-Mk V  -  Costed BOM (Options Broken Out)</oddHeader>
    <oddFooter>&amp;LEd Silky&amp;CPage &amp;P&amp;R&amp;D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 Silky</dc:creator>
  <cp:lastModifiedBy>Ed Silky</cp:lastModifiedBy>
  <cp:lastPrinted>2024-10-01T20:45:57Z</cp:lastPrinted>
  <dcterms:created xsi:type="dcterms:W3CDTF">2024-06-10T05:16:50Z</dcterms:created>
  <dcterms:modified xsi:type="dcterms:W3CDTF">2025-10-02T16:52:11Z</dcterms:modified>
</cp:coreProperties>
</file>