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tauacil-my.sharepoint.com/personal/mortenfeld_mail_tau_ac_il/Documents/Thesis/Shared Folder/"/>
    </mc:Choice>
  </mc:AlternateContent>
  <xr:revisionPtr revIDLastSave="879" documentId="11_E60897F41BE170836B02CE998F75CCDC64E183C8" xr6:coauthVersionLast="47" xr6:coauthVersionMax="47" xr10:uidLastSave="{6DDA5ECA-0B11-417F-91AD-DFB7E50E2869}"/>
  <bookViews>
    <workbookView xWindow="-110" yWindow="-110" windowWidth="19420" windowHeight="10300" firstSheet="1" activeTab="1" xr2:uid="{00000000-000D-0000-FFFF-FFFF00000000}"/>
  </bookViews>
  <sheets>
    <sheet name="Salt to Density" sheetId="1" r:id="rId1"/>
    <sheet name="Density - precision weight" sheetId="2" r:id="rId2"/>
    <sheet name="Density - image procces" sheetId="6" r:id="rId3"/>
    <sheet name="Density - free fall" sheetId="3" r:id="rId4"/>
    <sheet name="Daimeter -caliber" sheetId="4" r:id="rId5"/>
    <sheet name="Sheet1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G16" i="2"/>
  <c r="G18" i="2"/>
  <c r="F16" i="2"/>
  <c r="F17" i="2"/>
  <c r="G17" i="2" s="1"/>
  <c r="F18" i="2"/>
  <c r="F19" i="2"/>
  <c r="G19" i="2" s="1"/>
  <c r="F20" i="2"/>
  <c r="G20" i="2" s="1"/>
  <c r="F15" i="2"/>
  <c r="G15" i="2" s="1"/>
  <c r="F2" i="2"/>
  <c r="G2" i="2" s="1"/>
  <c r="D20" i="2"/>
  <c r="D19" i="2"/>
  <c r="D18" i="2"/>
  <c r="D17" i="2"/>
  <c r="D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F3" i="2"/>
  <c r="G3" i="2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H2" i="4"/>
  <c r="R2" i="4"/>
  <c r="G17" i="4"/>
  <c r="H17" i="4" s="1"/>
  <c r="J17" i="4" s="1"/>
  <c r="K17" i="4" s="1"/>
  <c r="F17" i="4"/>
  <c r="G16" i="4"/>
  <c r="H16" i="4" s="1"/>
  <c r="F16" i="4"/>
  <c r="G15" i="4"/>
  <c r="H15" i="4" s="1"/>
  <c r="J15" i="4" s="1"/>
  <c r="F15" i="4"/>
  <c r="G14" i="4"/>
  <c r="H14" i="4" s="1"/>
  <c r="J14" i="4" s="1"/>
  <c r="K14" i="4" s="1"/>
  <c r="F14" i="4"/>
  <c r="H13" i="4"/>
  <c r="J13" i="4" s="1"/>
  <c r="G13" i="4"/>
  <c r="F13" i="4"/>
  <c r="G12" i="4"/>
  <c r="H12" i="4" s="1"/>
  <c r="F12" i="4"/>
  <c r="G3" i="4"/>
  <c r="H3" i="4" s="1"/>
  <c r="J3" i="4" s="1"/>
  <c r="G4" i="4"/>
  <c r="H4" i="4" s="1"/>
  <c r="G5" i="4"/>
  <c r="H5" i="4" s="1"/>
  <c r="J5" i="4" s="1"/>
  <c r="K5" i="4" s="1"/>
  <c r="G6" i="4"/>
  <c r="H6" i="4" s="1"/>
  <c r="J6" i="4" s="1"/>
  <c r="K6" i="4" s="1"/>
  <c r="G7" i="4"/>
  <c r="H7" i="4" s="1"/>
  <c r="J7" i="4" s="1"/>
  <c r="K7" i="4" s="1"/>
  <c r="G8" i="4"/>
  <c r="H8" i="4" s="1"/>
  <c r="G9" i="4"/>
  <c r="H9" i="4" s="1"/>
  <c r="J9" i="4" s="1"/>
  <c r="G10" i="4"/>
  <c r="H10" i="4" s="1"/>
  <c r="G11" i="4"/>
  <c r="H11" i="4" s="1"/>
  <c r="J11" i="4" s="1"/>
  <c r="F3" i="4"/>
  <c r="F4" i="4"/>
  <c r="F5" i="4"/>
  <c r="F6" i="4"/>
  <c r="F7" i="4"/>
  <c r="F8" i="4"/>
  <c r="F9" i="4"/>
  <c r="F10" i="4"/>
  <c r="F11" i="4"/>
  <c r="G2" i="4"/>
  <c r="F2" i="4"/>
  <c r="N5" i="4" s="1"/>
  <c r="H20" i="2" l="1"/>
  <c r="H2" i="2"/>
  <c r="F23" i="2"/>
  <c r="J10" i="4"/>
  <c r="K10" i="4" s="1"/>
  <c r="J12" i="4"/>
  <c r="K12" i="4" s="1"/>
  <c r="J16" i="4"/>
  <c r="K16" i="4" s="1"/>
  <c r="J8" i="4"/>
  <c r="K8" i="4" s="1"/>
  <c r="J4" i="4"/>
  <c r="K4" i="4" s="1"/>
  <c r="J2" i="4"/>
  <c r="O5" i="4" s="1"/>
  <c r="K15" i="4"/>
  <c r="K11" i="4"/>
  <c r="K3" i="4"/>
  <c r="K9" i="4"/>
  <c r="K2" i="4"/>
  <c r="K13" i="4"/>
  <c r="L22" i="3"/>
  <c r="J19" i="3"/>
  <c r="J20" i="3"/>
  <c r="J21" i="3"/>
  <c r="I19" i="3"/>
  <c r="I20" i="3"/>
  <c r="I21" i="3"/>
  <c r="H19" i="3"/>
  <c r="H20" i="3"/>
  <c r="H21" i="3"/>
  <c r="G19" i="3"/>
  <c r="G20" i="3"/>
  <c r="G21" i="3"/>
  <c r="E21" i="3"/>
  <c r="E20" i="3"/>
  <c r="E19" i="3"/>
  <c r="H13" i="3"/>
  <c r="H14" i="3"/>
  <c r="H15" i="3"/>
  <c r="H16" i="3"/>
  <c r="H17" i="3"/>
  <c r="H18" i="3"/>
  <c r="H12" i="3"/>
  <c r="G18" i="3"/>
  <c r="E18" i="3"/>
  <c r="I18" i="3" s="1"/>
  <c r="J18" i="3" s="1"/>
  <c r="G17" i="3"/>
  <c r="E17" i="3"/>
  <c r="G16" i="3"/>
  <c r="E16" i="3"/>
  <c r="I16" i="3" s="1"/>
  <c r="G15" i="3"/>
  <c r="E15" i="3"/>
  <c r="G14" i="3"/>
  <c r="E14" i="3"/>
  <c r="I14" i="3" s="1"/>
  <c r="J14" i="3" s="1"/>
  <c r="G13" i="3"/>
  <c r="E13" i="3"/>
  <c r="G12" i="3"/>
  <c r="E12" i="3"/>
  <c r="I12" i="3" s="1"/>
  <c r="G9" i="3"/>
  <c r="E9" i="3"/>
  <c r="I9" i="3" s="1"/>
  <c r="J9" i="3" s="1"/>
  <c r="E4" i="3"/>
  <c r="G4" i="3"/>
  <c r="E5" i="3"/>
  <c r="I5" i="3" s="1"/>
  <c r="J5" i="3" s="1"/>
  <c r="G5" i="3"/>
  <c r="E6" i="3"/>
  <c r="G6" i="3"/>
  <c r="E7" i="3"/>
  <c r="G7" i="3"/>
  <c r="E8" i="3"/>
  <c r="G8" i="3"/>
  <c r="E3" i="3"/>
  <c r="I3" i="3" s="1"/>
  <c r="J3" i="3" s="1"/>
  <c r="G3" i="3"/>
  <c r="M4" i="2"/>
  <c r="O4" i="2" s="1"/>
  <c r="P4" i="2" s="1"/>
  <c r="M5" i="2"/>
  <c r="O5" i="2" s="1"/>
  <c r="P5" i="2" s="1"/>
  <c r="M6" i="2"/>
  <c r="O6" i="2" s="1"/>
  <c r="P6" i="2" s="1"/>
  <c r="M7" i="2"/>
  <c r="O7" i="2" s="1"/>
  <c r="P7" i="2" s="1"/>
  <c r="M8" i="2"/>
  <c r="O8" i="2" s="1"/>
  <c r="P8" i="2" s="1"/>
  <c r="M3" i="2"/>
  <c r="O3" i="2" s="1"/>
  <c r="P3" i="2" s="1"/>
  <c r="I15" i="3" l="1"/>
  <c r="J15" i="3" s="1"/>
  <c r="I13" i="3"/>
  <c r="J13" i="3" s="1"/>
  <c r="I17" i="3"/>
  <c r="J17" i="3" s="1"/>
  <c r="J16" i="3"/>
  <c r="J12" i="3"/>
  <c r="I8" i="3"/>
  <c r="J8" i="3" s="1"/>
  <c r="I6" i="3"/>
  <c r="J6" i="3" s="1"/>
  <c r="I7" i="3"/>
  <c r="J7" i="3" s="1"/>
  <c r="I4" i="3"/>
  <c r="J4" i="3" s="1"/>
</calcChain>
</file>

<file path=xl/sharedStrings.xml><?xml version="1.0" encoding="utf-8"?>
<sst xmlns="http://schemas.openxmlformats.org/spreadsheetml/2006/main" count="108" uniqueCount="92">
  <si>
    <t>Salt [g\liter]</t>
  </si>
  <si>
    <t>Density [g\cm^3]</t>
  </si>
  <si>
    <t>salt type</t>
  </si>
  <si>
    <t>salt ammount [kg]</t>
  </si>
  <si>
    <t>liquid [m^3]</t>
  </si>
  <si>
    <t>density [kg/m^3]</t>
  </si>
  <si>
    <t>mgcl</t>
  </si>
  <si>
    <t>sample num</t>
  </si>
  <si>
    <t>particle num</t>
  </si>
  <si>
    <t>mass [mg]</t>
  </si>
  <si>
    <t>mass [kg]</t>
  </si>
  <si>
    <t>Diameter [mm]</t>
  </si>
  <si>
    <t>Diameter [m]</t>
  </si>
  <si>
    <t>volume [m^3]</t>
  </si>
  <si>
    <t>Density [kg\m^3]</t>
  </si>
  <si>
    <t>Visccometer callibration</t>
  </si>
  <si>
    <t>time [sec]</t>
  </si>
  <si>
    <t>temp [c]</t>
  </si>
  <si>
    <t>K [m^2/sec^2]</t>
  </si>
  <si>
    <t>The real constant</t>
  </si>
  <si>
    <t>density [kg\m^3]</t>
  </si>
  <si>
    <t>viscosity [m^2/sec]</t>
  </si>
  <si>
    <t>image num</t>
  </si>
  <si>
    <t>radious [m]</t>
  </si>
  <si>
    <t>nominal length [mm]</t>
  </si>
  <si>
    <t>nominal image</t>
  </si>
  <si>
    <t>03_05</t>
  </si>
  <si>
    <t>1_2</t>
  </si>
  <si>
    <t>06_08</t>
  </si>
  <si>
    <t>09_11</t>
  </si>
  <si>
    <t>12_14</t>
  </si>
  <si>
    <t>15_17</t>
  </si>
  <si>
    <t>18_20</t>
  </si>
  <si>
    <t>21_23</t>
  </si>
  <si>
    <t>24_26</t>
  </si>
  <si>
    <t>105_106</t>
  </si>
  <si>
    <t>27_29</t>
  </si>
  <si>
    <t>30_32</t>
  </si>
  <si>
    <t>33_35</t>
  </si>
  <si>
    <t>36_38</t>
  </si>
  <si>
    <t>39_41</t>
  </si>
  <si>
    <t>42_44</t>
  </si>
  <si>
    <t>45_47</t>
  </si>
  <si>
    <t>48_50</t>
  </si>
  <si>
    <t>51_53</t>
  </si>
  <si>
    <t>54_56</t>
  </si>
  <si>
    <t>57_59</t>
  </si>
  <si>
    <t>60_62</t>
  </si>
  <si>
    <t>63_65</t>
  </si>
  <si>
    <t>66_68</t>
  </si>
  <si>
    <t>69_71</t>
  </si>
  <si>
    <t>72_74</t>
  </si>
  <si>
    <t>75_77</t>
  </si>
  <si>
    <t>78_80</t>
  </si>
  <si>
    <t>81_83</t>
  </si>
  <si>
    <t>84_86</t>
  </si>
  <si>
    <t>87-89</t>
  </si>
  <si>
    <t>90_92</t>
  </si>
  <si>
    <t>93_95</t>
  </si>
  <si>
    <t>96_98</t>
  </si>
  <si>
    <t xml:space="preserve">density </t>
  </si>
  <si>
    <t>depth [m]</t>
  </si>
  <si>
    <t>water level [m]</t>
  </si>
  <si>
    <t>for 1 liter plastic tank</t>
  </si>
  <si>
    <t xml:space="preserve">frame in </t>
  </si>
  <si>
    <t>frame out</t>
  </si>
  <si>
    <t>delta frame</t>
  </si>
  <si>
    <t>fps</t>
  </si>
  <si>
    <t>dt [sec]</t>
  </si>
  <si>
    <t>distance [m]</t>
  </si>
  <si>
    <t>tot time [sec]</t>
  </si>
  <si>
    <t>velocity [m/sec]</t>
  </si>
  <si>
    <t>big tank 60 cm hight</t>
  </si>
  <si>
    <t>instrument - signet 75430 caliber</t>
  </si>
  <si>
    <t>sphere id number</t>
  </si>
  <si>
    <t>measurment 1 [mm]</t>
  </si>
  <si>
    <t>measurment 2 [mm]</t>
  </si>
  <si>
    <t>measurment 3 [mm]</t>
  </si>
  <si>
    <t>avg time [mm]</t>
  </si>
  <si>
    <t>שגיאה סטטיטסטית [mm]</t>
  </si>
  <si>
    <t>אי וודאות ממוצע [mm]</t>
  </si>
  <si>
    <t>אי וודאות כוללת  [mm]</t>
  </si>
  <si>
    <t xml:space="preserve"> [mm] 95 אחוז</t>
  </si>
  <si>
    <t>error [%]</t>
  </si>
  <si>
    <t>ZERO ORDER [mm]</t>
  </si>
  <si>
    <t>caliber reuslotion [mm]</t>
  </si>
  <si>
    <t>u_d [mm]</t>
  </si>
  <si>
    <t>מקדם ל 95 אחוז בטחון (התפלגות סטודנט נובע בגלל כמות המדידות אם היה יותר מדידות היה כאן משהו אחר)</t>
  </si>
  <si>
    <t>OTHER SET</t>
  </si>
  <si>
    <t>to delete</t>
  </si>
  <si>
    <t>sub with</t>
  </si>
  <si>
    <t>scaling factor [pixel/m]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</si>
</sst>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</xdr:colOff>
      <xdr:row>10</xdr:row>
      <xdr:rowOff>114300</xdr:rowOff>
    </xdr:from>
    <xdr:to>
      <xdr:col>28</xdr:col>
      <xdr:colOff>97086</xdr:colOff>
      <xdr:row>24</xdr:row>
      <xdr:rowOff>49119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F0955-CCAB-9A7E-0B61-8894C37F1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54225" y="2019300"/>
          <a:ext cx="7393236" cy="2601819"/>
        </a:xfrm>
        <a:prstGeom prst="rect">
          <a:avLst/>
        </a:prstGeom>
      </xdr:spPr>
    </xdr:pic>
    <xdr:clientData/>
  </xdr:twoCellAnchor>
  <xdr:twoCellAnchor>
    <xdr:from>
      <xdr:col>16</xdr:col>
      <xdr:colOff>485775</xdr:colOff>
      <xdr:row>19</xdr:row>
      <xdr:rowOff>66675</xdr:rowOff>
    </xdr:from>
    <xdr:to>
      <xdr:col>18</xdr:col>
      <xdr:colOff>180975</xdr:colOff>
      <xdr:row>22</xdr:row>
      <xdr:rowOff>47625</xdr:rowOff>
    </xdr:to>
    <xdr:sp macro="" textlink="">
      <xdr:nvSpPr>
        <xdr:cNvPr id="4" name="Callout: Line 3">
          <a:extLst>
            <a:ext uri="{FF2B5EF4-FFF2-40B4-BE49-F238E27FC236}">
              <a16:creationId xmlns:a16="http://schemas.microsoft.com/office/drawing/2014/main" id="{F9DA2571-9ADE-A82C-0911-AB03D6CAB099}"/>
            </a:ext>
          </a:extLst>
        </xdr:cNvPr>
        <xdr:cNvSpPr/>
      </xdr:nvSpPr>
      <xdr:spPr>
        <a:xfrm>
          <a:off x="15220950" y="3686175"/>
          <a:ext cx="914400" cy="552450"/>
        </a:xfrm>
        <a:prstGeom prst="borderCallout1">
          <a:avLst>
            <a:gd name="adj1" fmla="val 13578"/>
            <a:gd name="adj2" fmla="val 101042"/>
            <a:gd name="adj3" fmla="val -223707"/>
            <a:gd name="adj4" fmla="val 385625"/>
          </a:avLst>
        </a:prstGeom>
        <a:solidFill>
          <a:sysClr val="window" lastClr="FFFFFF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using this constant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workbookViewId="0">
      <selection activeCell="E4" sqref="E4"/>
    </sheetView>
  </sheetViews>
  <sheetFormatPr defaultColWidth="8.81640625" defaultRowHeight="14.5" x14ac:dyDescent="0.35"/>
  <cols>
    <col min="1" max="1" width="11.453125" style="1" customWidth="1"/>
    <col min="2" max="2" width="16.1796875" style="1" customWidth="1"/>
    <col min="3" max="3" width="8.81640625" style="1"/>
    <col min="4" max="4" width="19.1796875" style="1" customWidth="1"/>
    <col min="5" max="5" width="17.81640625" style="1" customWidth="1"/>
    <col min="6" max="16384" width="8.81640625" style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L1" s="1" t="s">
        <v>3</v>
      </c>
      <c r="M1" s="1" t="s">
        <v>4</v>
      </c>
      <c r="N1" s="1" t="s">
        <v>5</v>
      </c>
    </row>
    <row r="2" spans="1:14" x14ac:dyDescent="0.35">
      <c r="A2" s="1">
        <v>0</v>
      </c>
      <c r="B2" s="1">
        <v>0.998</v>
      </c>
      <c r="C2" s="1" t="s">
        <v>6</v>
      </c>
      <c r="D2" s="1">
        <v>200</v>
      </c>
      <c r="E2" s="1">
        <v>1075</v>
      </c>
      <c r="L2" s="1">
        <v>0.02</v>
      </c>
      <c r="M2" s="1">
        <v>1E-3</v>
      </c>
      <c r="N2" s="1">
        <v>1230</v>
      </c>
    </row>
    <row r="3" spans="1:14" x14ac:dyDescent="0.35">
      <c r="A3" s="1">
        <v>100</v>
      </c>
      <c r="B3" s="1">
        <v>1.0449999999999999</v>
      </c>
      <c r="D3" s="1">
        <v>250</v>
      </c>
      <c r="E3" s="1">
        <v>1098</v>
      </c>
    </row>
    <row r="4" spans="1:14" x14ac:dyDescent="0.35">
      <c r="A4" s="1">
        <v>200</v>
      </c>
      <c r="B4" s="1">
        <v>1.0920000000000001</v>
      </c>
    </row>
    <row r="5" spans="1:14" x14ac:dyDescent="0.35">
      <c r="A5" s="1">
        <v>300</v>
      </c>
      <c r="B5" s="1">
        <v>1.123</v>
      </c>
    </row>
    <row r="6" spans="1:14" x14ac:dyDescent="0.35">
      <c r="A6" s="1">
        <v>400</v>
      </c>
      <c r="B6" s="1">
        <v>1.159</v>
      </c>
    </row>
    <row r="7" spans="1:14" x14ac:dyDescent="0.35">
      <c r="A7" s="1">
        <v>500</v>
      </c>
      <c r="B7" s="1">
        <v>1.1930000000000001</v>
      </c>
    </row>
    <row r="8" spans="1:14" x14ac:dyDescent="0.35">
      <c r="A8" s="1">
        <v>600</v>
      </c>
      <c r="B8" s="1">
        <v>1.22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0997-3C19-4E11-945B-901FCB13DA37}">
  <dimension ref="A1:P23"/>
  <sheetViews>
    <sheetView tabSelected="1" workbookViewId="0">
      <selection activeCell="F15" sqref="F15"/>
    </sheetView>
  </sheetViews>
  <sheetFormatPr defaultRowHeight="14.5" x14ac:dyDescent="0.35"/>
  <cols>
    <col min="1" max="1" width="13.1796875" customWidth="1"/>
    <col min="2" max="2" width="14.453125" customWidth="1"/>
    <col min="3" max="3" width="11.7265625" customWidth="1"/>
    <col min="4" max="4" width="10" bestFit="1" customWidth="1"/>
    <col min="5" max="6" width="16" customWidth="1"/>
    <col min="7" max="7" width="16.7265625" customWidth="1"/>
    <col min="8" max="8" width="17" customWidth="1"/>
    <col min="12" max="13" width="17.54296875" customWidth="1"/>
    <col min="14" max="14" width="16.54296875" customWidth="1"/>
    <col min="15" max="15" width="20.1796875" customWidth="1"/>
  </cols>
  <sheetData>
    <row r="1" spans="1:16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J1" s="8" t="s">
        <v>15</v>
      </c>
      <c r="K1" s="8"/>
      <c r="L1" s="8"/>
      <c r="M1" s="8"/>
      <c r="N1" s="8"/>
      <c r="O1" s="9"/>
    </row>
    <row r="2" spans="1:16" x14ac:dyDescent="0.35">
      <c r="A2">
        <v>1</v>
      </c>
      <c r="B2">
        <v>1</v>
      </c>
      <c r="C2">
        <v>516.70000000000005</v>
      </c>
      <c r="D2">
        <f>C2/1000000</f>
        <v>5.1670000000000004E-4</v>
      </c>
      <c r="E2">
        <v>9.5250000000000004</v>
      </c>
      <c r="F2">
        <f t="shared" ref="F2:F15" si="0">E2/1000</f>
        <v>9.5250000000000005E-3</v>
      </c>
      <c r="G2">
        <f t="shared" ref="G2:G15" si="1">(4/3)*PI()*(F2/2)^3</f>
        <v>4.5247394422534373E-7</v>
      </c>
      <c r="H2">
        <f>D2/G2</f>
        <v>1141.9442082673165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/>
    </row>
    <row r="3" spans="1:16" x14ac:dyDescent="0.35">
      <c r="A3">
        <v>2</v>
      </c>
      <c r="B3">
        <v>1</v>
      </c>
      <c r="C3">
        <v>518.70000000000005</v>
      </c>
      <c r="D3">
        <f t="shared" ref="D3:D20" si="2">C3/1000000</f>
        <v>5.1870000000000009E-4</v>
      </c>
      <c r="E3">
        <v>9.5250000000000004</v>
      </c>
      <c r="F3">
        <f t="shared" si="0"/>
        <v>9.5250000000000005E-3</v>
      </c>
      <c r="G3">
        <f t="shared" si="1"/>
        <v>4.5247394422534373E-7</v>
      </c>
      <c r="H3">
        <f t="shared" ref="H3:H20" si="3">D3/G3</f>
        <v>1146.3643522900272</v>
      </c>
      <c r="J3" s="2">
        <v>45</v>
      </c>
      <c r="K3" s="2">
        <v>23.18</v>
      </c>
      <c r="L3" s="2">
        <v>2.22667557336896E-5</v>
      </c>
      <c r="M3" s="2">
        <f xml:space="preserve"> L3/1000</f>
        <v>2.2266755733689601E-8</v>
      </c>
      <c r="N3" s="2">
        <v>998</v>
      </c>
      <c r="O3" s="2">
        <f>J3*M3</f>
        <v>1.002004008016032E-6</v>
      </c>
      <c r="P3" s="2">
        <f>O3*10^6</f>
        <v>1.002004008016032</v>
      </c>
    </row>
    <row r="4" spans="1:16" x14ac:dyDescent="0.35">
      <c r="A4">
        <v>3</v>
      </c>
      <c r="B4">
        <v>1</v>
      </c>
      <c r="C4">
        <v>518.5</v>
      </c>
      <c r="D4">
        <f t="shared" si="2"/>
        <v>5.1849999999999997E-4</v>
      </c>
      <c r="E4">
        <v>9.5250000000000004</v>
      </c>
      <c r="F4">
        <f t="shared" si="0"/>
        <v>9.5250000000000005E-3</v>
      </c>
      <c r="G4">
        <f t="shared" si="1"/>
        <v>4.5247394422534373E-7</v>
      </c>
      <c r="H4">
        <f t="shared" si="3"/>
        <v>1145.9223378877559</v>
      </c>
      <c r="J4" s="2">
        <v>62.03</v>
      </c>
      <c r="K4" s="2"/>
      <c r="L4" s="2">
        <v>2.22667557336896E-5</v>
      </c>
      <c r="M4" s="2">
        <f t="shared" ref="M4:M8" si="4" xml:space="preserve"> L4/1000</f>
        <v>2.2266755733689601E-8</v>
      </c>
      <c r="N4" s="2">
        <v>1090</v>
      </c>
      <c r="O4" s="2">
        <f t="shared" ref="O4:O8" si="5">J4*M4</f>
        <v>1.3812068581607659E-6</v>
      </c>
      <c r="P4" s="2">
        <f t="shared" ref="P4:P8" si="6">O4*10^6</f>
        <v>1.3812068581607659</v>
      </c>
    </row>
    <row r="5" spans="1:16" x14ac:dyDescent="0.35">
      <c r="A5">
        <v>4</v>
      </c>
      <c r="B5">
        <v>1</v>
      </c>
      <c r="C5">
        <v>517.29999999999995</v>
      </c>
      <c r="D5">
        <f t="shared" si="2"/>
        <v>5.1729999999999994E-4</v>
      </c>
      <c r="E5">
        <v>9.5250000000000004</v>
      </c>
      <c r="F5">
        <f t="shared" si="0"/>
        <v>9.5250000000000005E-3</v>
      </c>
      <c r="G5">
        <f t="shared" si="1"/>
        <v>4.5247394422534373E-7</v>
      </c>
      <c r="H5">
        <f t="shared" si="3"/>
        <v>1143.2702514741295</v>
      </c>
      <c r="J5" s="2">
        <v>62.58</v>
      </c>
      <c r="K5" s="2"/>
      <c r="L5" s="2">
        <v>2.22667557336896E-5</v>
      </c>
      <c r="M5" s="2">
        <f t="shared" si="4"/>
        <v>2.2266755733689601E-8</v>
      </c>
      <c r="N5" s="2">
        <v>1090</v>
      </c>
      <c r="O5" s="2">
        <f t="shared" si="5"/>
        <v>1.3934535738142952E-6</v>
      </c>
      <c r="P5" s="2">
        <f t="shared" si="6"/>
        <v>1.3934535738142952</v>
      </c>
    </row>
    <row r="6" spans="1:16" x14ac:dyDescent="0.35">
      <c r="A6">
        <v>5</v>
      </c>
      <c r="B6">
        <v>1</v>
      </c>
      <c r="C6">
        <v>517.20000000000005</v>
      </c>
      <c r="D6">
        <f t="shared" si="2"/>
        <v>5.1719999999999999E-4</v>
      </c>
      <c r="E6">
        <v>9.5250000000000004</v>
      </c>
      <c r="F6">
        <f t="shared" si="0"/>
        <v>9.5250000000000005E-3</v>
      </c>
      <c r="G6">
        <f t="shared" si="1"/>
        <v>4.5247394422534373E-7</v>
      </c>
      <c r="H6">
        <f t="shared" si="3"/>
        <v>1143.049244272994</v>
      </c>
      <c r="J6" s="2">
        <v>65.3</v>
      </c>
      <c r="K6" s="2"/>
      <c r="L6" s="2">
        <v>2.22667557336896E-5</v>
      </c>
      <c r="M6" s="2">
        <f t="shared" si="4"/>
        <v>2.2266755733689601E-8</v>
      </c>
      <c r="N6" s="2">
        <v>1108</v>
      </c>
      <c r="O6" s="2">
        <f t="shared" si="5"/>
        <v>1.4540191494099308E-6</v>
      </c>
      <c r="P6" s="2">
        <f t="shared" si="6"/>
        <v>1.4540191494099308</v>
      </c>
    </row>
    <row r="7" spans="1:16" x14ac:dyDescent="0.35">
      <c r="A7">
        <v>6</v>
      </c>
      <c r="B7">
        <v>1</v>
      </c>
      <c r="C7">
        <v>519.6</v>
      </c>
      <c r="D7">
        <f t="shared" si="2"/>
        <v>5.1960000000000005E-4</v>
      </c>
      <c r="E7">
        <v>9.5250000000000004</v>
      </c>
      <c r="F7">
        <f t="shared" si="0"/>
        <v>9.5250000000000005E-3</v>
      </c>
      <c r="G7">
        <f t="shared" si="1"/>
        <v>4.5247394422534373E-7</v>
      </c>
      <c r="H7">
        <f t="shared" si="3"/>
        <v>1148.353417100247</v>
      </c>
      <c r="J7" s="2">
        <v>65.05</v>
      </c>
      <c r="K7" s="2"/>
      <c r="L7" s="2">
        <v>2.22667557336896E-5</v>
      </c>
      <c r="M7" s="2">
        <f t="shared" si="4"/>
        <v>2.2266755733689601E-8</v>
      </c>
      <c r="N7" s="2">
        <v>1108</v>
      </c>
      <c r="O7" s="2">
        <f t="shared" si="5"/>
        <v>1.4484524604765084E-6</v>
      </c>
      <c r="P7" s="2">
        <f t="shared" si="6"/>
        <v>1.4484524604765086</v>
      </c>
    </row>
    <row r="8" spans="1:16" x14ac:dyDescent="0.35">
      <c r="A8">
        <v>7</v>
      </c>
      <c r="B8">
        <v>1</v>
      </c>
      <c r="C8">
        <v>515.9</v>
      </c>
      <c r="D8">
        <f t="shared" si="2"/>
        <v>5.1590000000000002E-4</v>
      </c>
      <c r="E8">
        <v>9.5250000000000004</v>
      </c>
      <c r="F8">
        <f t="shared" si="0"/>
        <v>9.5250000000000005E-3</v>
      </c>
      <c r="G8">
        <f t="shared" si="1"/>
        <v>4.5247394422534373E-7</v>
      </c>
      <c r="H8">
        <f t="shared" si="3"/>
        <v>1140.176150658232</v>
      </c>
      <c r="J8" s="2">
        <v>65.42</v>
      </c>
      <c r="K8" s="2"/>
      <c r="L8" s="2">
        <v>2.22667557336896E-5</v>
      </c>
      <c r="M8" s="2">
        <f t="shared" si="4"/>
        <v>2.2266755733689601E-8</v>
      </c>
      <c r="N8" s="2">
        <v>1108</v>
      </c>
      <c r="O8" s="2">
        <f t="shared" si="5"/>
        <v>1.4566911600979736E-6</v>
      </c>
      <c r="P8" s="2">
        <f t="shared" si="6"/>
        <v>1.4566911600979737</v>
      </c>
    </row>
    <row r="9" spans="1:16" x14ac:dyDescent="0.35">
      <c r="A9">
        <v>8</v>
      </c>
      <c r="B9">
        <v>1</v>
      </c>
      <c r="C9">
        <v>518.4</v>
      </c>
      <c r="D9">
        <f t="shared" si="2"/>
        <v>5.1840000000000002E-4</v>
      </c>
      <c r="E9">
        <v>9.5250000000000004</v>
      </c>
      <c r="F9">
        <f t="shared" si="0"/>
        <v>9.5250000000000005E-3</v>
      </c>
      <c r="G9">
        <f t="shared" si="1"/>
        <v>4.5247394422534373E-7</v>
      </c>
      <c r="H9">
        <f t="shared" si="3"/>
        <v>1145.7013306866204</v>
      </c>
    </row>
    <row r="10" spans="1:16" x14ac:dyDescent="0.35">
      <c r="A10">
        <v>9</v>
      </c>
      <c r="B10">
        <v>1</v>
      </c>
      <c r="C10">
        <v>518</v>
      </c>
      <c r="D10">
        <f t="shared" si="2"/>
        <v>5.1800000000000001E-4</v>
      </c>
      <c r="E10">
        <v>9.5250000000000004</v>
      </c>
      <c r="F10">
        <f t="shared" si="0"/>
        <v>9.5250000000000005E-3</v>
      </c>
      <c r="G10">
        <f t="shared" si="1"/>
        <v>4.5247394422534373E-7</v>
      </c>
      <c r="H10">
        <f t="shared" si="3"/>
        <v>1144.8173018820783</v>
      </c>
    </row>
    <row r="11" spans="1:16" x14ac:dyDescent="0.35">
      <c r="A11">
        <v>10</v>
      </c>
      <c r="B11">
        <v>1</v>
      </c>
      <c r="C11">
        <v>517.79999999999995</v>
      </c>
      <c r="D11">
        <f t="shared" si="2"/>
        <v>5.177999999999999E-4</v>
      </c>
      <c r="E11">
        <v>9.5250000000000004</v>
      </c>
      <c r="F11">
        <f t="shared" si="0"/>
        <v>9.5250000000000005E-3</v>
      </c>
      <c r="G11">
        <f t="shared" si="1"/>
        <v>4.5247394422534373E-7</v>
      </c>
      <c r="H11">
        <f t="shared" si="3"/>
        <v>1144.375287479807</v>
      </c>
    </row>
    <row r="12" spans="1:16" x14ac:dyDescent="0.35">
      <c r="A12">
        <v>11</v>
      </c>
      <c r="B12">
        <v>1</v>
      </c>
      <c r="C12">
        <v>518.20000000000005</v>
      </c>
      <c r="D12">
        <f t="shared" si="2"/>
        <v>5.1820000000000002E-4</v>
      </c>
      <c r="E12">
        <v>9.5250000000000004</v>
      </c>
      <c r="F12">
        <f t="shared" si="0"/>
        <v>9.5250000000000005E-3</v>
      </c>
      <c r="G12">
        <f t="shared" si="1"/>
        <v>4.5247394422534373E-7</v>
      </c>
      <c r="H12">
        <f t="shared" si="3"/>
        <v>1145.2593162843493</v>
      </c>
    </row>
    <row r="13" spans="1:16" x14ac:dyDescent="0.35">
      <c r="A13">
        <v>12</v>
      </c>
      <c r="B13">
        <v>1</v>
      </c>
      <c r="C13">
        <v>519.29999999999995</v>
      </c>
      <c r="D13">
        <f t="shared" si="2"/>
        <v>5.1929999999999999E-4</v>
      </c>
      <c r="E13">
        <v>9.5250000000000004</v>
      </c>
      <c r="F13">
        <f t="shared" si="0"/>
        <v>9.5250000000000005E-3</v>
      </c>
      <c r="G13">
        <f t="shared" si="1"/>
        <v>4.5247394422534373E-7</v>
      </c>
      <c r="H13">
        <f t="shared" si="3"/>
        <v>1147.6903954968402</v>
      </c>
    </row>
    <row r="14" spans="1:16" x14ac:dyDescent="0.35">
      <c r="A14">
        <v>13</v>
      </c>
      <c r="B14">
        <v>1</v>
      </c>
      <c r="C14">
        <v>518.5</v>
      </c>
      <c r="D14">
        <f t="shared" si="2"/>
        <v>5.1849999999999997E-4</v>
      </c>
      <c r="E14">
        <v>9.5250000000000004</v>
      </c>
      <c r="F14">
        <f t="shared" si="0"/>
        <v>9.5250000000000005E-3</v>
      </c>
      <c r="G14">
        <f t="shared" si="1"/>
        <v>4.5247394422534373E-7</v>
      </c>
      <c r="H14">
        <f t="shared" si="3"/>
        <v>1145.9223378877559</v>
      </c>
    </row>
    <row r="15" spans="1:16" x14ac:dyDescent="0.35">
      <c r="A15">
        <v>14</v>
      </c>
      <c r="B15">
        <v>1</v>
      </c>
      <c r="C15">
        <v>518.9</v>
      </c>
      <c r="D15">
        <f t="shared" si="2"/>
        <v>5.1889999999999998E-4</v>
      </c>
      <c r="E15">
        <v>9.5250000000000004</v>
      </c>
      <c r="F15">
        <f t="shared" si="0"/>
        <v>9.5250000000000005E-3</v>
      </c>
      <c r="G15">
        <f t="shared" si="1"/>
        <v>4.5247394422534373E-7</v>
      </c>
      <c r="H15">
        <f t="shared" si="3"/>
        <v>1146.8063666922981</v>
      </c>
    </row>
    <row r="16" spans="1:16" x14ac:dyDescent="0.35">
      <c r="A16">
        <v>15</v>
      </c>
      <c r="B16">
        <v>1</v>
      </c>
      <c r="C16">
        <v>518.1</v>
      </c>
      <c r="D16">
        <f t="shared" si="2"/>
        <v>5.1810000000000007E-4</v>
      </c>
      <c r="E16">
        <v>9.5250000000000004</v>
      </c>
      <c r="F16">
        <f t="shared" ref="F16:F20" si="7">E16/1000</f>
        <v>9.5250000000000005E-3</v>
      </c>
      <c r="G16">
        <f t="shared" ref="G16:G20" si="8">(4/3)*PI()*(F16/2)^3</f>
        <v>4.5247394422534373E-7</v>
      </c>
      <c r="H16">
        <f t="shared" si="3"/>
        <v>1145.038309083214</v>
      </c>
    </row>
    <row r="17" spans="1:8" x14ac:dyDescent="0.35">
      <c r="A17">
        <v>16</v>
      </c>
      <c r="B17">
        <v>1</v>
      </c>
      <c r="C17">
        <v>519.1</v>
      </c>
      <c r="D17">
        <f t="shared" si="2"/>
        <v>5.1909999999999999E-4</v>
      </c>
      <c r="E17">
        <v>9.5250000000000004</v>
      </c>
      <c r="F17">
        <f t="shared" si="7"/>
        <v>9.5250000000000005E-3</v>
      </c>
      <c r="G17">
        <f t="shared" si="8"/>
        <v>4.5247394422534373E-7</v>
      </c>
      <c r="H17">
        <f t="shared" si="3"/>
        <v>1147.2483810945691</v>
      </c>
    </row>
    <row r="18" spans="1:8" x14ac:dyDescent="0.35">
      <c r="A18">
        <v>17</v>
      </c>
      <c r="B18">
        <v>1</v>
      </c>
      <c r="C18">
        <v>518.6</v>
      </c>
      <c r="D18">
        <f t="shared" si="2"/>
        <v>5.1860000000000003E-4</v>
      </c>
      <c r="E18">
        <v>9.5250000000000004</v>
      </c>
      <c r="F18">
        <f t="shared" si="7"/>
        <v>9.5250000000000005E-3</v>
      </c>
      <c r="G18">
        <f t="shared" si="8"/>
        <v>4.5247394422534373E-7</v>
      </c>
      <c r="H18">
        <f t="shared" si="3"/>
        <v>1146.1433450888917</v>
      </c>
    </row>
    <row r="19" spans="1:8" x14ac:dyDescent="0.35">
      <c r="A19">
        <v>18</v>
      </c>
      <c r="B19">
        <v>1</v>
      </c>
      <c r="C19">
        <v>519.20000000000005</v>
      </c>
      <c r="D19">
        <f t="shared" si="2"/>
        <v>5.1920000000000004E-4</v>
      </c>
      <c r="E19">
        <v>9.5250000000000004</v>
      </c>
      <c r="F19">
        <f t="shared" si="7"/>
        <v>9.5250000000000005E-3</v>
      </c>
      <c r="G19">
        <f t="shared" si="8"/>
        <v>4.5247394422534373E-7</v>
      </c>
      <c r="H19">
        <f t="shared" si="3"/>
        <v>1147.4693882957049</v>
      </c>
    </row>
    <row r="20" spans="1:8" x14ac:dyDescent="0.35">
      <c r="A20">
        <v>19</v>
      </c>
      <c r="B20">
        <v>1</v>
      </c>
      <c r="C20">
        <v>522</v>
      </c>
      <c r="D20">
        <f t="shared" si="2"/>
        <v>5.22E-4</v>
      </c>
      <c r="E20">
        <v>9</v>
      </c>
      <c r="F20">
        <f t="shared" si="7"/>
        <v>8.9999999999999993E-3</v>
      </c>
      <c r="G20">
        <f t="shared" si="8"/>
        <v>3.8170350741115974E-7</v>
      </c>
      <c r="H20">
        <f t="shared" si="3"/>
        <v>1367.553585085916</v>
      </c>
    </row>
    <row r="23" spans="1:8" x14ac:dyDescent="0.35">
      <c r="F23">
        <f>AVERAGE(D2:D15)</f>
        <v>5.1807142857142861E-4</v>
      </c>
    </row>
  </sheetData>
  <mergeCells count="1">
    <mergeCell ref="J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D637D-B439-4497-A636-12163212B00D}">
  <dimension ref="A1:J33"/>
  <sheetViews>
    <sheetView workbookViewId="0">
      <selection activeCell="E17" sqref="E17"/>
    </sheetView>
  </sheetViews>
  <sheetFormatPr defaultRowHeight="14.5" x14ac:dyDescent="0.35"/>
  <cols>
    <col min="1" max="1" width="16" style="1" customWidth="1"/>
    <col min="2" max="2" width="21.453125" style="1" customWidth="1"/>
    <col min="3" max="4" width="9.1796875" style="1"/>
    <col min="5" max="5" width="13.54296875" style="1" customWidth="1"/>
    <col min="6" max="7" width="12.7265625" style="1" customWidth="1"/>
    <col min="8" max="8" width="20" style="1" customWidth="1"/>
    <col min="9" max="9" width="15.1796875" style="1" customWidth="1"/>
  </cols>
  <sheetData>
    <row r="1" spans="1:10" x14ac:dyDescent="0.35">
      <c r="A1" s="1" t="s">
        <v>8</v>
      </c>
      <c r="B1" s="1" t="s">
        <v>22</v>
      </c>
      <c r="C1" s="1" t="s">
        <v>9</v>
      </c>
      <c r="D1" s="1" t="s">
        <v>10</v>
      </c>
      <c r="E1" s="1" t="s">
        <v>12</v>
      </c>
      <c r="F1" s="1" t="s">
        <v>23</v>
      </c>
      <c r="H1" s="1" t="s">
        <v>24</v>
      </c>
      <c r="I1" s="1" t="s">
        <v>25</v>
      </c>
      <c r="J1" s="1" t="s">
        <v>91</v>
      </c>
    </row>
    <row r="2" spans="1:10" x14ac:dyDescent="0.35">
      <c r="A2" s="1">
        <v>1</v>
      </c>
      <c r="B2" s="7" t="s">
        <v>26</v>
      </c>
      <c r="C2" s="1">
        <v>518.5</v>
      </c>
      <c r="H2" s="1">
        <v>1.004</v>
      </c>
      <c r="I2" s="1" t="s">
        <v>27</v>
      </c>
      <c r="J2" s="1">
        <v>48263.801504660398</v>
      </c>
    </row>
    <row r="3" spans="1:10" x14ac:dyDescent="0.35">
      <c r="A3" s="1">
        <v>2</v>
      </c>
      <c r="B3" s="7" t="s">
        <v>28</v>
      </c>
      <c r="C3" s="1">
        <v>519.20000000000005</v>
      </c>
      <c r="H3" s="1">
        <v>8</v>
      </c>
      <c r="I3" s="1">
        <v>99</v>
      </c>
    </row>
    <row r="4" spans="1:10" x14ac:dyDescent="0.35">
      <c r="A4" s="1">
        <v>3</v>
      </c>
      <c r="B4" s="1" t="s">
        <v>29</v>
      </c>
      <c r="C4" s="1">
        <v>519.70000000000005</v>
      </c>
      <c r="H4" s="1">
        <v>7.5</v>
      </c>
      <c r="I4" s="1">
        <v>100</v>
      </c>
    </row>
    <row r="5" spans="1:10" x14ac:dyDescent="0.35">
      <c r="A5" s="1">
        <v>4</v>
      </c>
      <c r="B5" s="1" t="s">
        <v>30</v>
      </c>
      <c r="C5" s="1">
        <v>518.4</v>
      </c>
      <c r="H5" s="1">
        <v>7</v>
      </c>
      <c r="I5" s="1">
        <v>101</v>
      </c>
    </row>
    <row r="6" spans="1:10" x14ac:dyDescent="0.35">
      <c r="A6" s="1">
        <v>5</v>
      </c>
      <c r="B6" s="1" t="s">
        <v>31</v>
      </c>
      <c r="C6" s="1">
        <v>517.4</v>
      </c>
      <c r="H6" s="1">
        <v>6.5</v>
      </c>
      <c r="I6" s="1">
        <v>102</v>
      </c>
    </row>
    <row r="7" spans="1:10" x14ac:dyDescent="0.35">
      <c r="A7" s="1">
        <v>6</v>
      </c>
      <c r="B7" s="1" t="s">
        <v>32</v>
      </c>
      <c r="C7" s="1">
        <v>517.1</v>
      </c>
      <c r="H7" s="1">
        <v>6</v>
      </c>
      <c r="I7" s="1">
        <v>103</v>
      </c>
    </row>
    <row r="8" spans="1:10" x14ac:dyDescent="0.35">
      <c r="A8" s="1">
        <v>7</v>
      </c>
      <c r="B8" s="1" t="s">
        <v>33</v>
      </c>
      <c r="C8" s="1">
        <v>518.4</v>
      </c>
      <c r="H8" s="1">
        <v>1.008</v>
      </c>
      <c r="I8" s="1">
        <v>104</v>
      </c>
    </row>
    <row r="9" spans="1:10" x14ac:dyDescent="0.35">
      <c r="A9" s="1">
        <v>8</v>
      </c>
      <c r="B9" s="1" t="s">
        <v>34</v>
      </c>
      <c r="C9" s="1">
        <v>519.20000000000005</v>
      </c>
      <c r="H9" s="1">
        <v>1.0089999999999999</v>
      </c>
      <c r="I9" s="1" t="s">
        <v>35</v>
      </c>
    </row>
    <row r="10" spans="1:10" x14ac:dyDescent="0.35">
      <c r="A10" s="1">
        <v>9</v>
      </c>
      <c r="B10" s="1" t="s">
        <v>36</v>
      </c>
      <c r="C10" s="1">
        <v>517.1</v>
      </c>
      <c r="H10" s="1">
        <v>1.0004999999999999</v>
      </c>
      <c r="I10" s="1">
        <v>107</v>
      </c>
    </row>
    <row r="11" spans="1:10" x14ac:dyDescent="0.35">
      <c r="A11" s="1">
        <v>10</v>
      </c>
      <c r="B11" s="1" t="s">
        <v>37</v>
      </c>
      <c r="C11" s="1">
        <v>516.29999999999995</v>
      </c>
    </row>
    <row r="12" spans="1:10" x14ac:dyDescent="0.35">
      <c r="A12" s="1">
        <v>11</v>
      </c>
      <c r="B12" s="1" t="s">
        <v>38</v>
      </c>
      <c r="C12" s="1">
        <v>517.9</v>
      </c>
      <c r="I12" s="1" t="s">
        <v>89</v>
      </c>
      <c r="J12" t="s">
        <v>90</v>
      </c>
    </row>
    <row r="13" spans="1:10" x14ac:dyDescent="0.35">
      <c r="A13" s="1">
        <v>12</v>
      </c>
      <c r="B13" s="1" t="s">
        <v>39</v>
      </c>
      <c r="C13" s="1">
        <v>517.79999999999995</v>
      </c>
      <c r="I13" s="1">
        <v>44</v>
      </c>
      <c r="J13">
        <v>43</v>
      </c>
    </row>
    <row r="14" spans="1:10" x14ac:dyDescent="0.35">
      <c r="A14" s="1">
        <v>13</v>
      </c>
      <c r="B14" s="1" t="s">
        <v>40</v>
      </c>
      <c r="C14" s="1">
        <v>519</v>
      </c>
      <c r="I14" s="1">
        <v>55</v>
      </c>
      <c r="J14">
        <v>54</v>
      </c>
    </row>
    <row r="15" spans="1:10" x14ac:dyDescent="0.35">
      <c r="A15" s="1">
        <v>14</v>
      </c>
      <c r="B15" s="1" t="s">
        <v>41</v>
      </c>
      <c r="C15" s="1">
        <v>518.4</v>
      </c>
      <c r="I15" s="1">
        <v>59</v>
      </c>
      <c r="J15">
        <v>58</v>
      </c>
    </row>
    <row r="16" spans="1:10" x14ac:dyDescent="0.35">
      <c r="A16" s="1">
        <v>15</v>
      </c>
      <c r="B16" s="1" t="s">
        <v>42</v>
      </c>
      <c r="C16" s="1">
        <v>518.70000000000005</v>
      </c>
      <c r="I16" s="1">
        <v>72</v>
      </c>
    </row>
    <row r="17" spans="1:9" x14ac:dyDescent="0.35">
      <c r="A17" s="1">
        <v>16</v>
      </c>
      <c r="B17" s="1" t="s">
        <v>43</v>
      </c>
      <c r="C17" s="1">
        <v>518.79999999999995</v>
      </c>
      <c r="I17" s="1">
        <v>73</v>
      </c>
    </row>
    <row r="18" spans="1:9" x14ac:dyDescent="0.35">
      <c r="A18" s="1">
        <v>17</v>
      </c>
      <c r="B18" s="1" t="s">
        <v>44</v>
      </c>
      <c r="C18" s="1">
        <v>518.79999999999995</v>
      </c>
    </row>
    <row r="19" spans="1:9" x14ac:dyDescent="0.35">
      <c r="A19" s="1">
        <v>18</v>
      </c>
      <c r="B19" s="1" t="s">
        <v>45</v>
      </c>
      <c r="C19" s="1">
        <v>517.70000000000005</v>
      </c>
    </row>
    <row r="20" spans="1:9" x14ac:dyDescent="0.35">
      <c r="A20" s="1">
        <v>19</v>
      </c>
      <c r="B20" s="1" t="s">
        <v>46</v>
      </c>
      <c r="C20" s="1">
        <v>519.4</v>
      </c>
    </row>
    <row r="21" spans="1:9" x14ac:dyDescent="0.35">
      <c r="A21" s="1">
        <v>20</v>
      </c>
      <c r="B21" s="1" t="s">
        <v>47</v>
      </c>
      <c r="C21" s="1">
        <v>516.70000000000005</v>
      </c>
    </row>
    <row r="22" spans="1:9" x14ac:dyDescent="0.35">
      <c r="A22" s="1">
        <v>21</v>
      </c>
      <c r="B22" s="1" t="s">
        <v>48</v>
      </c>
      <c r="C22" s="1">
        <v>517.4</v>
      </c>
    </row>
    <row r="23" spans="1:9" x14ac:dyDescent="0.35">
      <c r="A23" s="1">
        <v>22</v>
      </c>
      <c r="B23" s="1" t="s">
        <v>49</v>
      </c>
      <c r="C23" s="1">
        <v>519.29999999999995</v>
      </c>
    </row>
    <row r="24" spans="1:9" x14ac:dyDescent="0.35">
      <c r="A24" s="1">
        <v>23</v>
      </c>
      <c r="B24" s="1" t="s">
        <v>50</v>
      </c>
      <c r="C24" s="1">
        <v>517.29999999999995</v>
      </c>
    </row>
    <row r="25" spans="1:9" x14ac:dyDescent="0.35">
      <c r="A25" s="1">
        <v>24</v>
      </c>
      <c r="B25" s="1" t="s">
        <v>51</v>
      </c>
      <c r="C25" s="1">
        <v>516.29999999999995</v>
      </c>
    </row>
    <row r="26" spans="1:9" x14ac:dyDescent="0.35">
      <c r="A26" s="1">
        <v>25</v>
      </c>
      <c r="B26" s="1" t="s">
        <v>52</v>
      </c>
      <c r="C26" s="1">
        <v>516.5</v>
      </c>
    </row>
    <row r="27" spans="1:9" x14ac:dyDescent="0.35">
      <c r="A27" s="1">
        <v>26</v>
      </c>
      <c r="B27" s="1" t="s">
        <v>53</v>
      </c>
      <c r="C27" s="1">
        <v>518.4</v>
      </c>
    </row>
    <row r="28" spans="1:9" x14ac:dyDescent="0.35">
      <c r="A28" s="1">
        <v>27</v>
      </c>
      <c r="B28" s="1" t="s">
        <v>54</v>
      </c>
      <c r="C28" s="1">
        <v>517.6</v>
      </c>
    </row>
    <row r="29" spans="1:9" x14ac:dyDescent="0.35">
      <c r="A29" s="1">
        <v>28</v>
      </c>
      <c r="B29" s="1" t="s">
        <v>55</v>
      </c>
      <c r="C29" s="1">
        <v>516.5</v>
      </c>
    </row>
    <row r="30" spans="1:9" x14ac:dyDescent="0.35">
      <c r="A30" s="1">
        <v>29</v>
      </c>
      <c r="B30" s="1" t="s">
        <v>56</v>
      </c>
      <c r="C30" s="1">
        <v>517.70000000000005</v>
      </c>
    </row>
    <row r="31" spans="1:9" x14ac:dyDescent="0.35">
      <c r="A31" s="1">
        <v>30</v>
      </c>
      <c r="B31" s="1" t="s">
        <v>57</v>
      </c>
      <c r="C31" s="1">
        <v>519.5</v>
      </c>
    </row>
    <row r="32" spans="1:9" x14ac:dyDescent="0.35">
      <c r="A32" s="1">
        <v>31</v>
      </c>
      <c r="B32" s="1" t="s">
        <v>58</v>
      </c>
      <c r="C32" s="1">
        <v>519.29999999999995</v>
      </c>
    </row>
    <row r="33" spans="1:3" x14ac:dyDescent="0.35">
      <c r="A33" s="1">
        <v>32</v>
      </c>
      <c r="B33" s="1" t="s">
        <v>59</v>
      </c>
      <c r="C33" s="1">
        <v>519.29999999999995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5D71-0C98-4D38-A92C-B9B642833D9D}">
  <dimension ref="A1:L22"/>
  <sheetViews>
    <sheetView workbookViewId="0">
      <selection activeCell="E16" sqref="E16"/>
    </sheetView>
  </sheetViews>
  <sheetFormatPr defaultRowHeight="14.5" x14ac:dyDescent="0.35"/>
  <cols>
    <col min="5" max="5" width="14" customWidth="1"/>
    <col min="8" max="8" width="14.26953125" customWidth="1"/>
    <col min="9" max="9" width="14.7265625" customWidth="1"/>
    <col min="10" max="10" width="17.7265625" customWidth="1"/>
  </cols>
  <sheetData>
    <row r="1" spans="1:10" x14ac:dyDescent="0.35">
      <c r="A1" t="s">
        <v>63</v>
      </c>
    </row>
    <row r="2" spans="1:10" x14ac:dyDescent="0.35">
      <c r="B2" t="s">
        <v>7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</row>
    <row r="3" spans="1:10" x14ac:dyDescent="0.35">
      <c r="B3">
        <v>1</v>
      </c>
      <c r="C3">
        <v>506</v>
      </c>
      <c r="D3">
        <v>707</v>
      </c>
      <c r="E3">
        <f>D3-C3</f>
        <v>201</v>
      </c>
      <c r="F3">
        <v>500</v>
      </c>
      <c r="G3">
        <f>1/F3</f>
        <v>2E-3</v>
      </c>
      <c r="H3">
        <v>7.3999999999999996E-2</v>
      </c>
      <c r="I3">
        <f>E3*G3</f>
        <v>0.40200000000000002</v>
      </c>
      <c r="J3">
        <f>H3/I3</f>
        <v>0.18407960199004972</v>
      </c>
    </row>
    <row r="4" spans="1:10" x14ac:dyDescent="0.35">
      <c r="B4">
        <v>2</v>
      </c>
      <c r="C4">
        <v>502</v>
      </c>
      <c r="D4">
        <v>723</v>
      </c>
      <c r="E4">
        <f t="shared" ref="E4:E9" si="0">D4-C4</f>
        <v>221</v>
      </c>
      <c r="F4">
        <v>500</v>
      </c>
      <c r="G4">
        <f t="shared" ref="G4:G9" si="1">1/F4</f>
        <v>2E-3</v>
      </c>
      <c r="H4">
        <v>7.3999999999999996E-2</v>
      </c>
      <c r="I4">
        <f t="shared" ref="I4:I8" si="2">E4*G4</f>
        <v>0.442</v>
      </c>
      <c r="J4">
        <f t="shared" ref="J4:J9" si="3">H4/I4</f>
        <v>0.167420814479638</v>
      </c>
    </row>
    <row r="5" spans="1:10" x14ac:dyDescent="0.35">
      <c r="B5">
        <v>3</v>
      </c>
      <c r="C5">
        <v>483</v>
      </c>
      <c r="D5">
        <v>682</v>
      </c>
      <c r="E5">
        <f t="shared" si="0"/>
        <v>199</v>
      </c>
      <c r="F5">
        <v>500</v>
      </c>
      <c r="G5">
        <f t="shared" si="1"/>
        <v>2E-3</v>
      </c>
      <c r="H5">
        <v>7.3999999999999996E-2</v>
      </c>
      <c r="I5">
        <f t="shared" si="2"/>
        <v>0.39800000000000002</v>
      </c>
      <c r="J5">
        <f t="shared" si="3"/>
        <v>0.185929648241206</v>
      </c>
    </row>
    <row r="6" spans="1:10" x14ac:dyDescent="0.35">
      <c r="B6">
        <v>4</v>
      </c>
      <c r="C6">
        <v>551</v>
      </c>
      <c r="D6">
        <v>754</v>
      </c>
      <c r="E6">
        <f t="shared" si="0"/>
        <v>203</v>
      </c>
      <c r="F6">
        <v>500</v>
      </c>
      <c r="G6">
        <f t="shared" si="1"/>
        <v>2E-3</v>
      </c>
      <c r="H6">
        <v>7.3999999999999996E-2</v>
      </c>
      <c r="I6">
        <f t="shared" si="2"/>
        <v>0.40600000000000003</v>
      </c>
      <c r="J6">
        <f t="shared" si="3"/>
        <v>0.18226600985221672</v>
      </c>
    </row>
    <row r="7" spans="1:10" x14ac:dyDescent="0.35">
      <c r="B7">
        <v>5</v>
      </c>
      <c r="C7">
        <v>779</v>
      </c>
      <c r="D7">
        <v>978</v>
      </c>
      <c r="E7">
        <f t="shared" si="0"/>
        <v>199</v>
      </c>
      <c r="F7">
        <v>500</v>
      </c>
      <c r="G7">
        <f t="shared" si="1"/>
        <v>2E-3</v>
      </c>
      <c r="H7">
        <v>7.3999999999999996E-2</v>
      </c>
      <c r="I7">
        <f t="shared" si="2"/>
        <v>0.39800000000000002</v>
      </c>
      <c r="J7">
        <f t="shared" si="3"/>
        <v>0.185929648241206</v>
      </c>
    </row>
    <row r="8" spans="1:10" x14ac:dyDescent="0.35">
      <c r="B8">
        <v>6</v>
      </c>
      <c r="C8">
        <v>921</v>
      </c>
      <c r="D8">
        <v>1130</v>
      </c>
      <c r="E8">
        <f t="shared" si="0"/>
        <v>209</v>
      </c>
      <c r="F8">
        <v>500</v>
      </c>
      <c r="G8">
        <f t="shared" si="1"/>
        <v>2E-3</v>
      </c>
      <c r="H8">
        <v>7.3999999999999996E-2</v>
      </c>
      <c r="I8">
        <f t="shared" si="2"/>
        <v>0.41799999999999998</v>
      </c>
      <c r="J8">
        <f t="shared" si="3"/>
        <v>0.17703349282296652</v>
      </c>
    </row>
    <row r="9" spans="1:10" x14ac:dyDescent="0.35">
      <c r="C9">
        <v>763</v>
      </c>
      <c r="D9">
        <v>972</v>
      </c>
      <c r="E9">
        <f t="shared" si="0"/>
        <v>209</v>
      </c>
      <c r="F9">
        <v>500</v>
      </c>
      <c r="G9">
        <f t="shared" si="1"/>
        <v>2E-3</v>
      </c>
      <c r="H9">
        <v>7.3999999999999996E-2</v>
      </c>
      <c r="I9">
        <f>E9*G9</f>
        <v>0.41799999999999998</v>
      </c>
      <c r="J9">
        <f t="shared" si="3"/>
        <v>0.17703349282296652</v>
      </c>
    </row>
    <row r="10" spans="1:10" x14ac:dyDescent="0.35">
      <c r="A10" t="s">
        <v>72</v>
      </c>
    </row>
    <row r="11" spans="1:10" x14ac:dyDescent="0.35">
      <c r="B11" t="s">
        <v>7</v>
      </c>
      <c r="C11" t="s">
        <v>64</v>
      </c>
      <c r="D11" t="s">
        <v>65</v>
      </c>
      <c r="E11" t="s">
        <v>66</v>
      </c>
      <c r="F11" t="s">
        <v>67</v>
      </c>
      <c r="G11" t="s">
        <v>68</v>
      </c>
      <c r="H11" t="s">
        <v>69</v>
      </c>
      <c r="I11" t="s">
        <v>70</v>
      </c>
      <c r="J11" t="s">
        <v>71</v>
      </c>
    </row>
    <row r="12" spans="1:10" x14ac:dyDescent="0.35">
      <c r="B12">
        <v>1</v>
      </c>
      <c r="C12">
        <v>520</v>
      </c>
      <c r="D12">
        <v>597</v>
      </c>
      <c r="E12">
        <f>D12-C12</f>
        <v>77</v>
      </c>
      <c r="F12">
        <v>500</v>
      </c>
      <c r="G12">
        <f>1/F12</f>
        <v>2E-3</v>
      </c>
      <c r="H12">
        <f>2.5/100</f>
        <v>2.5000000000000001E-2</v>
      </c>
      <c r="I12">
        <f>E12*G12</f>
        <v>0.154</v>
      </c>
      <c r="J12">
        <f>H12/I12</f>
        <v>0.16233766233766234</v>
      </c>
    </row>
    <row r="13" spans="1:10" x14ac:dyDescent="0.35">
      <c r="B13">
        <v>2</v>
      </c>
      <c r="C13">
        <v>1176</v>
      </c>
      <c r="D13">
        <v>1246</v>
      </c>
      <c r="E13">
        <f t="shared" ref="E13:E21" si="4">D13-C13</f>
        <v>70</v>
      </c>
      <c r="F13">
        <v>500</v>
      </c>
      <c r="G13">
        <f t="shared" ref="G13:G21" si="5">1/F13</f>
        <v>2E-3</v>
      </c>
      <c r="H13">
        <f t="shared" ref="H13:H21" si="6">2.5/100</f>
        <v>2.5000000000000001E-2</v>
      </c>
      <c r="I13">
        <f t="shared" ref="I13:I17" si="7">E13*G13</f>
        <v>0.14000000000000001</v>
      </c>
      <c r="J13">
        <f t="shared" ref="J13:J21" si="8">H13/I13</f>
        <v>0.17857142857142858</v>
      </c>
    </row>
    <row r="14" spans="1:10" x14ac:dyDescent="0.35">
      <c r="B14">
        <v>3</v>
      </c>
      <c r="C14">
        <v>1034</v>
      </c>
      <c r="D14">
        <v>1111</v>
      </c>
      <c r="E14">
        <f t="shared" si="4"/>
        <v>77</v>
      </c>
      <c r="F14">
        <v>500</v>
      </c>
      <c r="G14">
        <f t="shared" si="5"/>
        <v>2E-3</v>
      </c>
      <c r="H14">
        <f t="shared" si="6"/>
        <v>2.5000000000000001E-2</v>
      </c>
      <c r="I14">
        <f t="shared" si="7"/>
        <v>0.154</v>
      </c>
      <c r="J14">
        <f t="shared" si="8"/>
        <v>0.16233766233766234</v>
      </c>
    </row>
    <row r="15" spans="1:10" x14ac:dyDescent="0.35">
      <c r="B15">
        <v>4</v>
      </c>
      <c r="C15">
        <v>783</v>
      </c>
      <c r="D15">
        <v>854</v>
      </c>
      <c r="E15">
        <f t="shared" si="4"/>
        <v>71</v>
      </c>
      <c r="F15">
        <v>500</v>
      </c>
      <c r="G15">
        <f t="shared" si="5"/>
        <v>2E-3</v>
      </c>
      <c r="H15">
        <f t="shared" si="6"/>
        <v>2.5000000000000001E-2</v>
      </c>
      <c r="I15">
        <f t="shared" si="7"/>
        <v>0.14200000000000002</v>
      </c>
      <c r="J15">
        <f t="shared" si="8"/>
        <v>0.176056338028169</v>
      </c>
    </row>
    <row r="16" spans="1:10" x14ac:dyDescent="0.35">
      <c r="B16">
        <v>5</v>
      </c>
      <c r="C16">
        <v>1986</v>
      </c>
      <c r="D16">
        <v>2061</v>
      </c>
      <c r="E16">
        <f t="shared" si="4"/>
        <v>75</v>
      </c>
      <c r="F16">
        <v>500</v>
      </c>
      <c r="G16">
        <f t="shared" si="5"/>
        <v>2E-3</v>
      </c>
      <c r="H16">
        <f t="shared" si="6"/>
        <v>2.5000000000000001E-2</v>
      </c>
      <c r="I16">
        <f t="shared" si="7"/>
        <v>0.15</v>
      </c>
      <c r="J16">
        <f t="shared" si="8"/>
        <v>0.16666666666666669</v>
      </c>
    </row>
    <row r="17" spans="2:12" x14ac:dyDescent="0.35">
      <c r="B17">
        <v>6</v>
      </c>
      <c r="C17">
        <v>1662</v>
      </c>
      <c r="D17">
        <v>1739</v>
      </c>
      <c r="E17">
        <f t="shared" si="4"/>
        <v>77</v>
      </c>
      <c r="F17">
        <v>500</v>
      </c>
      <c r="G17">
        <f t="shared" si="5"/>
        <v>2E-3</v>
      </c>
      <c r="H17">
        <f t="shared" si="6"/>
        <v>2.5000000000000001E-2</v>
      </c>
      <c r="I17">
        <f t="shared" si="7"/>
        <v>0.154</v>
      </c>
      <c r="J17">
        <f t="shared" si="8"/>
        <v>0.16233766233766234</v>
      </c>
    </row>
    <row r="18" spans="2:12" x14ac:dyDescent="0.35">
      <c r="B18">
        <v>7</v>
      </c>
      <c r="C18">
        <v>1991</v>
      </c>
      <c r="D18">
        <v>2063</v>
      </c>
      <c r="E18">
        <f t="shared" si="4"/>
        <v>72</v>
      </c>
      <c r="F18">
        <v>500</v>
      </c>
      <c r="G18">
        <f t="shared" si="5"/>
        <v>2E-3</v>
      </c>
      <c r="H18">
        <f t="shared" si="6"/>
        <v>2.5000000000000001E-2</v>
      </c>
      <c r="I18">
        <f>E18*G18</f>
        <v>0.14400000000000002</v>
      </c>
      <c r="J18">
        <f t="shared" si="8"/>
        <v>0.1736111111111111</v>
      </c>
    </row>
    <row r="19" spans="2:12" x14ac:dyDescent="0.35">
      <c r="B19">
        <v>8</v>
      </c>
      <c r="C19">
        <v>1611</v>
      </c>
      <c r="D19">
        <v>1685</v>
      </c>
      <c r="E19">
        <f t="shared" si="4"/>
        <v>74</v>
      </c>
      <c r="F19">
        <v>500</v>
      </c>
      <c r="G19">
        <f t="shared" si="5"/>
        <v>2E-3</v>
      </c>
      <c r="H19">
        <f t="shared" si="6"/>
        <v>2.5000000000000001E-2</v>
      </c>
      <c r="I19">
        <f t="shared" ref="I19:I21" si="9">E19*G19</f>
        <v>0.14799999999999999</v>
      </c>
      <c r="J19">
        <f t="shared" si="8"/>
        <v>0.16891891891891894</v>
      </c>
    </row>
    <row r="20" spans="2:12" x14ac:dyDescent="0.35">
      <c r="B20">
        <v>9</v>
      </c>
      <c r="C20">
        <v>1370</v>
      </c>
      <c r="D20">
        <v>1440</v>
      </c>
      <c r="E20">
        <f t="shared" si="4"/>
        <v>70</v>
      </c>
      <c r="F20">
        <v>500</v>
      </c>
      <c r="G20">
        <f t="shared" si="5"/>
        <v>2E-3</v>
      </c>
      <c r="H20">
        <f t="shared" si="6"/>
        <v>2.5000000000000001E-2</v>
      </c>
      <c r="I20">
        <f t="shared" si="9"/>
        <v>0.14000000000000001</v>
      </c>
      <c r="J20">
        <f t="shared" si="8"/>
        <v>0.17857142857142858</v>
      </c>
    </row>
    <row r="21" spans="2:12" x14ac:dyDescent="0.35">
      <c r="B21">
        <v>10</v>
      </c>
      <c r="C21">
        <v>1066</v>
      </c>
      <c r="D21">
        <v>1142</v>
      </c>
      <c r="E21">
        <f t="shared" si="4"/>
        <v>76</v>
      </c>
      <c r="F21">
        <v>500</v>
      </c>
      <c r="G21">
        <f t="shared" si="5"/>
        <v>2E-3</v>
      </c>
      <c r="H21">
        <f t="shared" si="6"/>
        <v>2.5000000000000001E-2</v>
      </c>
      <c r="I21">
        <f t="shared" si="9"/>
        <v>0.152</v>
      </c>
      <c r="J21">
        <f t="shared" si="8"/>
        <v>0.16447368421052633</v>
      </c>
    </row>
    <row r="22" spans="2:12" x14ac:dyDescent="0.35">
      <c r="L22">
        <f>AVERAGE(J12:J21)</f>
        <v>0.16938825630912363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420E-6076-4052-A2AA-4E3FEF7D2E47}">
  <dimension ref="A1:S17"/>
  <sheetViews>
    <sheetView workbookViewId="0">
      <selection activeCell="I19" sqref="I19"/>
    </sheetView>
  </sheetViews>
  <sheetFormatPr defaultColWidth="9" defaultRowHeight="14.5" x14ac:dyDescent="0.35"/>
  <cols>
    <col min="1" max="5" width="9" style="1"/>
    <col min="6" max="6" width="8.453125" style="1" customWidth="1"/>
    <col min="7" max="10" width="9" style="1"/>
    <col min="11" max="11" width="10.7265625" style="1" bestFit="1" customWidth="1"/>
    <col min="12" max="16384" width="9" style="1"/>
  </cols>
  <sheetData>
    <row r="1" spans="1:19" x14ac:dyDescent="0.35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5" t="s">
        <v>78</v>
      </c>
      <c r="G1" s="3" t="s">
        <v>79</v>
      </c>
      <c r="H1" s="3" t="s">
        <v>80</v>
      </c>
      <c r="I1" s="3" t="s">
        <v>81</v>
      </c>
      <c r="J1" s="4" t="s">
        <v>82</v>
      </c>
      <c r="K1" s="1" t="s">
        <v>83</v>
      </c>
      <c r="P1" s="1" t="s">
        <v>84</v>
      </c>
      <c r="Q1" s="1" t="s">
        <v>85</v>
      </c>
      <c r="R1" s="1" t="s">
        <v>86</v>
      </c>
      <c r="S1" s="3" t="s">
        <v>87</v>
      </c>
    </row>
    <row r="2" spans="1:19" x14ac:dyDescent="0.35">
      <c r="B2" s="1">
        <v>1</v>
      </c>
      <c r="C2" s="1">
        <v>9.52</v>
      </c>
      <c r="D2" s="1">
        <v>9.51</v>
      </c>
      <c r="E2" s="1">
        <v>9.51</v>
      </c>
      <c r="F2" s="6">
        <f>AVERAGE(C2:E2)</f>
        <v>9.5133333333333336</v>
      </c>
      <c r="G2" s="3">
        <f>_xlfn.STDEV.S(C2:E2)</f>
        <v>5.7735026918961348E-3</v>
      </c>
      <c r="H2" s="3">
        <f>G2/((3)^0.5)</f>
        <v>3.3333333333332624E-3</v>
      </c>
      <c r="I2" s="3">
        <f>(H2^2+$R$2^2)^0.5</f>
        <v>2.2607766610417551E-2</v>
      </c>
      <c r="J2" s="4">
        <f>I2*$S$2</f>
        <v>7.1946956460992806E-2</v>
      </c>
      <c r="K2" s="1">
        <f>100*J2/F2</f>
        <v>0.75627494528023265</v>
      </c>
      <c r="P2" s="1">
        <v>0.02</v>
      </c>
      <c r="Q2" s="1">
        <v>0.01</v>
      </c>
      <c r="R2" s="1">
        <f>SQRT(P2^2+Q2^2)</f>
        <v>2.2360679774997897E-2</v>
      </c>
      <c r="S2" s="3">
        <v>3.1823999999999999</v>
      </c>
    </row>
    <row r="3" spans="1:19" x14ac:dyDescent="0.35">
      <c r="B3" s="1">
        <v>2</v>
      </c>
      <c r="C3" s="1">
        <v>9.51</v>
      </c>
      <c r="D3" s="1">
        <v>9.52</v>
      </c>
      <c r="E3" s="1">
        <v>9.52</v>
      </c>
      <c r="F3" s="6">
        <f t="shared" ref="F3:F11" si="0">AVERAGE(C3:E3)</f>
        <v>9.5166666666666675</v>
      </c>
      <c r="G3" s="3">
        <f t="shared" ref="G3:G11" si="1">_xlfn.STDEV.S(C3:E3)</f>
        <v>5.7735026918961348E-3</v>
      </c>
      <c r="H3" s="3">
        <f t="shared" ref="H3:H11" si="2">G3/((3)^0.5)</f>
        <v>3.3333333333332624E-3</v>
      </c>
      <c r="I3" s="3">
        <f>(H3^2+$R$2^2)^0.5</f>
        <v>2.2607766610417551E-2</v>
      </c>
      <c r="J3" s="4">
        <f t="shared" ref="J3:J11" si="3">I3*$S$2</f>
        <v>7.1946956460992806E-2</v>
      </c>
      <c r="K3" s="1">
        <f t="shared" ref="K3:K11" si="4">100*J3/F3</f>
        <v>0.75601005037820801</v>
      </c>
    </row>
    <row r="4" spans="1:19" x14ac:dyDescent="0.35">
      <c r="B4" s="1">
        <v>3</v>
      </c>
      <c r="C4" s="1">
        <v>9.51</v>
      </c>
      <c r="D4" s="1">
        <v>9.52</v>
      </c>
      <c r="E4" s="1">
        <v>9.52</v>
      </c>
      <c r="F4" s="6">
        <f t="shared" si="0"/>
        <v>9.5166666666666675</v>
      </c>
      <c r="G4" s="3">
        <f t="shared" si="1"/>
        <v>5.7735026918961348E-3</v>
      </c>
      <c r="H4" s="3">
        <f t="shared" si="2"/>
        <v>3.3333333333332624E-3</v>
      </c>
      <c r="I4" s="3">
        <f t="shared" ref="I4:I17" si="5">(H4^2+$R$2^2)^0.5</f>
        <v>2.2607766610417551E-2</v>
      </c>
      <c r="J4" s="4">
        <f t="shared" si="3"/>
        <v>7.1946956460992806E-2</v>
      </c>
      <c r="K4" s="1">
        <f t="shared" si="4"/>
        <v>0.75601005037820801</v>
      </c>
    </row>
    <row r="5" spans="1:19" x14ac:dyDescent="0.35">
      <c r="B5" s="1">
        <v>4</v>
      </c>
      <c r="C5" s="1">
        <v>9.51</v>
      </c>
      <c r="D5" s="1">
        <v>9.51</v>
      </c>
      <c r="E5" s="1">
        <v>9.51</v>
      </c>
      <c r="F5" s="6">
        <f t="shared" si="0"/>
        <v>9.51</v>
      </c>
      <c r="G5" s="3">
        <f t="shared" si="1"/>
        <v>0</v>
      </c>
      <c r="H5" s="3">
        <f t="shared" si="2"/>
        <v>0</v>
      </c>
      <c r="I5" s="3">
        <f t="shared" si="5"/>
        <v>2.2360679774997897E-2</v>
      </c>
      <c r="J5" s="4">
        <f t="shared" si="3"/>
        <v>7.1160627315953309E-2</v>
      </c>
      <c r="K5" s="1">
        <f t="shared" si="4"/>
        <v>0.74827158060939347</v>
      </c>
      <c r="N5" s="1">
        <f>AVERAGE(F2:F17)</f>
        <v>9.5216666666666647</v>
      </c>
      <c r="O5" s="1">
        <f>AVERAGE(J2:J17)</f>
        <v>7.1991403358781472E-2</v>
      </c>
    </row>
    <row r="6" spans="1:19" x14ac:dyDescent="0.35">
      <c r="B6" s="1">
        <v>5</v>
      </c>
      <c r="C6" s="1">
        <v>9.52</v>
      </c>
      <c r="D6" s="1">
        <v>9.5</v>
      </c>
      <c r="E6" s="1">
        <v>9.52</v>
      </c>
      <c r="F6" s="6">
        <f t="shared" si="0"/>
        <v>9.5133333333333336</v>
      </c>
      <c r="G6" s="3">
        <f t="shared" si="1"/>
        <v>1.154700538379227E-2</v>
      </c>
      <c r="H6" s="3">
        <f t="shared" si="2"/>
        <v>6.6666666666665248E-3</v>
      </c>
      <c r="I6" s="3">
        <f t="shared" si="5"/>
        <v>2.3333333333333293E-2</v>
      </c>
      <c r="J6" s="4">
        <f t="shared" si="3"/>
        <v>7.4255999999999864E-2</v>
      </c>
      <c r="K6" s="1">
        <f t="shared" si="4"/>
        <v>0.78054660126138597</v>
      </c>
    </row>
    <row r="7" spans="1:19" x14ac:dyDescent="0.35">
      <c r="B7" s="1">
        <v>6</v>
      </c>
      <c r="C7" s="1">
        <v>9.52</v>
      </c>
      <c r="D7" s="1">
        <v>9.51</v>
      </c>
      <c r="E7" s="1">
        <v>9.51</v>
      </c>
      <c r="F7" s="6">
        <f t="shared" si="0"/>
        <v>9.5133333333333336</v>
      </c>
      <c r="G7" s="3">
        <f t="shared" si="1"/>
        <v>5.7735026918961348E-3</v>
      </c>
      <c r="H7" s="3">
        <f t="shared" si="2"/>
        <v>3.3333333333332624E-3</v>
      </c>
      <c r="I7" s="3">
        <f t="shared" si="5"/>
        <v>2.2607766610417551E-2</v>
      </c>
      <c r="J7" s="4">
        <f t="shared" si="3"/>
        <v>7.1946956460992806E-2</v>
      </c>
      <c r="K7" s="1">
        <f t="shared" si="4"/>
        <v>0.75627494528023265</v>
      </c>
    </row>
    <row r="8" spans="1:19" x14ac:dyDescent="0.35">
      <c r="B8" s="1">
        <v>7</v>
      </c>
      <c r="C8" s="1">
        <v>9.52</v>
      </c>
      <c r="D8" s="1">
        <v>9.52</v>
      </c>
      <c r="E8" s="1">
        <v>9.51</v>
      </c>
      <c r="F8" s="6">
        <f t="shared" si="0"/>
        <v>9.5166666666666657</v>
      </c>
      <c r="G8" s="3">
        <f t="shared" si="1"/>
        <v>5.7735026918961348E-3</v>
      </c>
      <c r="H8" s="3">
        <f t="shared" si="2"/>
        <v>3.3333333333332624E-3</v>
      </c>
      <c r="I8" s="3">
        <f t="shared" si="5"/>
        <v>2.2607766610417551E-2</v>
      </c>
      <c r="J8" s="4">
        <f t="shared" si="3"/>
        <v>7.1946956460992806E-2</v>
      </c>
      <c r="K8" s="1">
        <f t="shared" si="4"/>
        <v>0.75601005037820812</v>
      </c>
    </row>
    <row r="9" spans="1:19" x14ac:dyDescent="0.35">
      <c r="B9" s="1">
        <v>8</v>
      </c>
      <c r="C9" s="1">
        <v>9.51</v>
      </c>
      <c r="D9" s="1">
        <v>9.51</v>
      </c>
      <c r="E9" s="1">
        <v>9.51</v>
      </c>
      <c r="F9" s="6">
        <f t="shared" si="0"/>
        <v>9.51</v>
      </c>
      <c r="G9" s="3">
        <f t="shared" si="1"/>
        <v>0</v>
      </c>
      <c r="H9" s="3">
        <f t="shared" si="2"/>
        <v>0</v>
      </c>
      <c r="I9" s="3">
        <f t="shared" si="5"/>
        <v>2.2360679774997897E-2</v>
      </c>
      <c r="J9" s="4">
        <f t="shared" si="3"/>
        <v>7.1160627315953309E-2</v>
      </c>
      <c r="K9" s="1">
        <f t="shared" si="4"/>
        <v>0.74827158060939347</v>
      </c>
    </row>
    <row r="10" spans="1:19" x14ac:dyDescent="0.35">
      <c r="B10" s="1">
        <v>9</v>
      </c>
      <c r="C10" s="1">
        <v>9.52</v>
      </c>
      <c r="D10" s="1">
        <v>9.52</v>
      </c>
      <c r="E10" s="1">
        <v>9.52</v>
      </c>
      <c r="F10" s="6">
        <f t="shared" si="0"/>
        <v>9.52</v>
      </c>
      <c r="G10" s="3">
        <f t="shared" si="1"/>
        <v>0</v>
      </c>
      <c r="H10" s="3">
        <f t="shared" si="2"/>
        <v>0</v>
      </c>
      <c r="I10" s="3">
        <f t="shared" si="5"/>
        <v>2.2360679774997897E-2</v>
      </c>
      <c r="J10" s="4">
        <f t="shared" si="3"/>
        <v>7.1160627315953309E-2</v>
      </c>
      <c r="K10" s="1">
        <f t="shared" si="4"/>
        <v>0.74748558104992979</v>
      </c>
    </row>
    <row r="11" spans="1:19" x14ac:dyDescent="0.35">
      <c r="B11" s="1">
        <v>10</v>
      </c>
      <c r="C11" s="1">
        <v>9.52</v>
      </c>
      <c r="D11" s="1">
        <v>9.5299999999999994</v>
      </c>
      <c r="E11" s="1">
        <v>9.52</v>
      </c>
      <c r="F11" s="6">
        <f t="shared" si="0"/>
        <v>9.5233333333333317</v>
      </c>
      <c r="G11" s="3">
        <f t="shared" si="1"/>
        <v>5.7735026918961348E-3</v>
      </c>
      <c r="H11" s="3">
        <f t="shared" si="2"/>
        <v>3.3333333333332624E-3</v>
      </c>
      <c r="I11" s="3">
        <f t="shared" si="5"/>
        <v>2.2607766610417551E-2</v>
      </c>
      <c r="J11" s="4">
        <f t="shared" si="3"/>
        <v>7.1946956460992806E-2</v>
      </c>
      <c r="K11" s="1">
        <f t="shared" si="4"/>
        <v>0.75548081688126856</v>
      </c>
    </row>
    <row r="12" spans="1:19" x14ac:dyDescent="0.35">
      <c r="A12" s="1" t="s">
        <v>88</v>
      </c>
      <c r="B12" s="1">
        <v>11</v>
      </c>
      <c r="C12" s="1">
        <v>9.5299999999999994</v>
      </c>
      <c r="D12" s="1">
        <v>9.5299999999999994</v>
      </c>
      <c r="E12" s="1">
        <v>9.5399999999999991</v>
      </c>
      <c r="F12" s="6">
        <f>AVERAGE(C12:E12)</f>
        <v>9.5333333333333332</v>
      </c>
      <c r="G12" s="3">
        <f>_xlfn.STDEV.S(C12:E12)</f>
        <v>5.7735026918961348E-3</v>
      </c>
      <c r="H12" s="3">
        <f>G12/((3)^0.5)</f>
        <v>3.3333333333332624E-3</v>
      </c>
      <c r="I12" s="3">
        <f t="shared" si="5"/>
        <v>2.2607766610417551E-2</v>
      </c>
      <c r="J12" s="4">
        <f t="shared" ref="J12:J17" si="6">I12*$S$2</f>
        <v>7.1946956460992806E-2</v>
      </c>
      <c r="K12" s="1">
        <f>100*J12/F12</f>
        <v>0.75468835448593852</v>
      </c>
    </row>
    <row r="13" spans="1:19" x14ac:dyDescent="0.35">
      <c r="B13" s="1">
        <v>12</v>
      </c>
      <c r="C13" s="1">
        <v>9.52</v>
      </c>
      <c r="D13" s="1">
        <v>9.5299999999999994</v>
      </c>
      <c r="E13" s="1">
        <v>9.5299999999999994</v>
      </c>
      <c r="F13" s="6">
        <f t="shared" ref="F13:F17" si="7">AVERAGE(C13:E13)</f>
        <v>9.5266666666666655</v>
      </c>
      <c r="G13" s="3">
        <f t="shared" ref="G13:G17" si="8">_xlfn.STDEV.S(C13:E13)</f>
        <v>5.7735026918961348E-3</v>
      </c>
      <c r="H13" s="3">
        <f t="shared" ref="H13:H17" si="9">G13/((3)^0.5)</f>
        <v>3.3333333333332624E-3</v>
      </c>
      <c r="I13" s="3">
        <f t="shared" si="5"/>
        <v>2.2607766610417551E-2</v>
      </c>
      <c r="J13" s="4">
        <f t="shared" si="6"/>
        <v>7.1946956460992806E-2</v>
      </c>
      <c r="K13" s="1">
        <f t="shared" ref="K13:K17" si="10">100*J13/F13</f>
        <v>0.75521647789705537</v>
      </c>
    </row>
    <row r="14" spans="1:19" x14ac:dyDescent="0.35">
      <c r="B14" s="1">
        <v>13</v>
      </c>
      <c r="C14" s="1">
        <v>9.5399999999999991</v>
      </c>
      <c r="D14" s="1">
        <v>9.5399999999999991</v>
      </c>
      <c r="E14" s="1">
        <v>9.5299999999999994</v>
      </c>
      <c r="F14" s="6">
        <f t="shared" si="7"/>
        <v>9.5366666666666671</v>
      </c>
      <c r="G14" s="3">
        <f t="shared" si="8"/>
        <v>5.7735026918961348E-3</v>
      </c>
      <c r="H14" s="3">
        <f t="shared" si="9"/>
        <v>3.3333333333332624E-3</v>
      </c>
      <c r="I14" s="3">
        <f t="shared" si="5"/>
        <v>2.2607766610417551E-2</v>
      </c>
      <c r="J14" s="4">
        <f t="shared" si="6"/>
        <v>7.1946956460992806E-2</v>
      </c>
      <c r="K14" s="1">
        <f t="shared" si="10"/>
        <v>0.75442456967136806</v>
      </c>
    </row>
    <row r="15" spans="1:19" x14ac:dyDescent="0.35">
      <c r="B15" s="1">
        <v>14</v>
      </c>
      <c r="C15" s="1">
        <v>9.5299999999999994</v>
      </c>
      <c r="D15" s="1">
        <v>9.5299999999999994</v>
      </c>
      <c r="E15" s="1">
        <v>9.5299999999999994</v>
      </c>
      <c r="F15" s="6">
        <f t="shared" si="7"/>
        <v>9.5299999999999994</v>
      </c>
      <c r="G15" s="3">
        <f t="shared" si="8"/>
        <v>0</v>
      </c>
      <c r="H15" s="3">
        <f t="shared" si="9"/>
        <v>0</v>
      </c>
      <c r="I15" s="3">
        <f t="shared" si="5"/>
        <v>2.2360679774997897E-2</v>
      </c>
      <c r="J15" s="4">
        <f t="shared" si="6"/>
        <v>7.1160627315953309E-2</v>
      </c>
      <c r="K15" s="1">
        <f t="shared" si="10"/>
        <v>0.74670123101734853</v>
      </c>
    </row>
    <row r="16" spans="1:19" x14ac:dyDescent="0.35">
      <c r="B16" s="1">
        <v>15</v>
      </c>
      <c r="C16" s="1">
        <v>9.5299999999999994</v>
      </c>
      <c r="D16" s="1">
        <v>9.5399999999999991</v>
      </c>
      <c r="E16" s="1">
        <v>9.5399999999999991</v>
      </c>
      <c r="F16" s="6">
        <f t="shared" si="7"/>
        <v>9.5366666666666671</v>
      </c>
      <c r="G16" s="3">
        <f t="shared" si="8"/>
        <v>5.7735026918961348E-3</v>
      </c>
      <c r="H16" s="3">
        <f t="shared" si="9"/>
        <v>3.3333333333332624E-3</v>
      </c>
      <c r="I16" s="3">
        <f t="shared" si="5"/>
        <v>2.2607766610417551E-2</v>
      </c>
      <c r="J16" s="4">
        <f t="shared" si="6"/>
        <v>7.1946956460992806E-2</v>
      </c>
      <c r="K16" s="1">
        <f t="shared" si="10"/>
        <v>0.75442456967136806</v>
      </c>
    </row>
    <row r="17" spans="2:11" x14ac:dyDescent="0.35">
      <c r="B17" s="1">
        <v>16</v>
      </c>
      <c r="C17" s="1">
        <v>9.5299999999999994</v>
      </c>
      <c r="D17" s="1">
        <v>9.5399999999999991</v>
      </c>
      <c r="E17" s="1">
        <v>9.52</v>
      </c>
      <c r="F17" s="6">
        <f t="shared" si="7"/>
        <v>9.5299999999999994</v>
      </c>
      <c r="G17" s="3">
        <f t="shared" si="8"/>
        <v>9.9999999999997868E-3</v>
      </c>
      <c r="H17" s="3">
        <f t="shared" si="9"/>
        <v>5.7735026918961348E-3</v>
      </c>
      <c r="I17" s="3">
        <f t="shared" si="5"/>
        <v>2.3094010767585001E-2</v>
      </c>
      <c r="J17" s="4">
        <f t="shared" si="6"/>
        <v>7.3494379866762508E-2</v>
      </c>
      <c r="K17" s="1">
        <f t="shared" si="10"/>
        <v>0.7711897152860705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DAB98-9ACF-4337-849A-0FDB20D9D523}">
  <dimension ref="A1:C2"/>
  <sheetViews>
    <sheetView workbookViewId="0"/>
  </sheetViews>
  <sheetFormatPr defaultRowHeight="14.5" x14ac:dyDescent="0.35"/>
  <cols>
    <col min="3" max="3" width="16.54296875" customWidth="1"/>
  </cols>
  <sheetData>
    <row r="1" spans="1:3" x14ac:dyDescent="0.35">
      <c r="A1" t="s">
        <v>60</v>
      </c>
      <c r="B1" t="s">
        <v>61</v>
      </c>
      <c r="C1" t="s">
        <v>62</v>
      </c>
    </row>
    <row r="2" spans="1:3" x14ac:dyDescent="0.35">
      <c r="A2">
        <v>1164.5</v>
      </c>
      <c r="C2"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Salt to Density</vt:lpstr>
      <vt:lpstr>Density - precision weight</vt:lpstr>
      <vt:lpstr>Density - image procces</vt:lpstr>
      <vt:lpstr>Density - free fall</vt:lpstr>
      <vt:lpstr>Daimeter -caliber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Aviv Littman</cp:lastModifiedBy>
  <cp:revision/>
  <dcterms:created xsi:type="dcterms:W3CDTF">2023-08-06T11:48:31Z</dcterms:created>
  <dcterms:modified xsi:type="dcterms:W3CDTF">2023-12-20T19:26:01Z</dcterms:modified>
  <cp:category/>
  <cp:contentStatus/>
</cp:coreProperties>
</file>