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mailtauacil-my.sharepoint.com/personal/mortenfeld_mail_tau_ac_il/Documents/Thesis/Shared Folder/Excel Files/"/>
    </mc:Choice>
  </mc:AlternateContent>
  <xr:revisionPtr revIDLastSave="827" documentId="11_0F590EFC617043BAC26544D64275C76E7892CCD3" xr6:coauthVersionLast="47" xr6:coauthVersionMax="47" xr10:uidLastSave="{642CF135-DCFE-4B2C-B1AB-1A0E74917BCD}"/>
  <bookViews>
    <workbookView xWindow="-120" yWindow="-120" windowWidth="25440" windowHeight="15390" tabRatio="490" xr2:uid="{00000000-000D-0000-FFFF-FFFF00000000}"/>
  </bookViews>
  <sheets>
    <sheet name="goo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1" l="1"/>
  <c r="L67" i="1" s="1"/>
  <c r="M67" i="1" s="1"/>
  <c r="N67" i="1" s="1"/>
  <c r="P67" i="1" s="1"/>
  <c r="J67" i="1"/>
  <c r="O67" i="1" s="1"/>
  <c r="K66" i="1"/>
  <c r="L66" i="1" s="1"/>
  <c r="M66" i="1" s="1"/>
  <c r="N66" i="1" s="1"/>
  <c r="P66" i="1" s="1"/>
  <c r="J66" i="1"/>
  <c r="O66" i="1" s="1"/>
  <c r="K65" i="1"/>
  <c r="L65" i="1" s="1"/>
  <c r="J65" i="1"/>
  <c r="K64" i="1"/>
  <c r="L64" i="1" s="1"/>
  <c r="J64" i="1"/>
  <c r="K63" i="1"/>
  <c r="L63" i="1" s="1"/>
  <c r="K62" i="1"/>
  <c r="L62" i="1" s="1"/>
  <c r="J62" i="1"/>
  <c r="H61" i="1"/>
  <c r="J61" i="1" s="1"/>
  <c r="K60" i="1"/>
  <c r="L60" i="1" s="1"/>
  <c r="J60" i="1"/>
  <c r="T54" i="1"/>
  <c r="K59" i="1"/>
  <c r="L59" i="1" s="1"/>
  <c r="J59" i="1"/>
  <c r="K58" i="1"/>
  <c r="L58" i="1" s="1"/>
  <c r="J58" i="1"/>
  <c r="T49" i="1"/>
  <c r="K57" i="1"/>
  <c r="L57" i="1" s="1"/>
  <c r="K56" i="1"/>
  <c r="L56" i="1" s="1"/>
  <c r="J56" i="1"/>
  <c r="I55" i="1"/>
  <c r="H55" i="1"/>
  <c r="G55" i="1"/>
  <c r="T48" i="1"/>
  <c r="U48" i="1" s="1"/>
  <c r="J54" i="1"/>
  <c r="K54" i="1"/>
  <c r="L54" i="1" s="1"/>
  <c r="K55" i="1"/>
  <c r="L55" i="1" s="1"/>
  <c r="Q67" i="1" l="1"/>
  <c r="Q66" i="1"/>
  <c r="J63" i="1"/>
  <c r="K61" i="1"/>
  <c r="L61" i="1" s="1"/>
  <c r="J57" i="1"/>
  <c r="J55" i="1"/>
  <c r="V48" i="1"/>
  <c r="K53" i="1" l="1"/>
  <c r="L53" i="1" s="1"/>
  <c r="J53" i="1"/>
  <c r="K52" i="1"/>
  <c r="L52" i="1" s="1"/>
  <c r="J52" i="1"/>
  <c r="K51" i="1"/>
  <c r="L51" i="1" s="1"/>
  <c r="J51" i="1"/>
  <c r="K50" i="1"/>
  <c r="L50" i="1" s="1"/>
  <c r="J50" i="1"/>
  <c r="J49" i="1"/>
  <c r="K49" i="1"/>
  <c r="L49" i="1" s="1"/>
  <c r="J42" i="1" l="1"/>
  <c r="K42" i="1"/>
  <c r="L42" i="1" s="1"/>
  <c r="J43" i="1"/>
  <c r="K43" i="1"/>
  <c r="L43" i="1" s="1"/>
  <c r="J44" i="1"/>
  <c r="K44" i="1"/>
  <c r="L44" i="1" s="1"/>
  <c r="J45" i="1"/>
  <c r="K45" i="1"/>
  <c r="L45" i="1"/>
  <c r="J46" i="1"/>
  <c r="K46" i="1"/>
  <c r="L46" i="1" s="1"/>
  <c r="J47" i="1"/>
  <c r="K47" i="1"/>
  <c r="L47" i="1" s="1"/>
  <c r="J48" i="1"/>
  <c r="K48" i="1"/>
  <c r="L48" i="1" s="1"/>
  <c r="J41" i="1"/>
  <c r="K41" i="1"/>
  <c r="L41" i="1" s="1"/>
  <c r="J40" i="1"/>
  <c r="K40" i="1"/>
  <c r="L40" i="1" s="1"/>
  <c r="K39" i="1"/>
  <c r="L39" i="1" s="1"/>
  <c r="J39" i="1"/>
  <c r="J37" i="1"/>
  <c r="K37" i="1"/>
  <c r="L37" i="1" s="1"/>
  <c r="J38" i="1"/>
  <c r="K38" i="1"/>
  <c r="L38" i="1" s="1"/>
  <c r="J36" i="1"/>
  <c r="K36" i="1"/>
  <c r="L36" i="1" s="1"/>
  <c r="J33" i="1"/>
  <c r="K33" i="1"/>
  <c r="L33" i="1" s="1"/>
  <c r="J34" i="1"/>
  <c r="K34" i="1"/>
  <c r="L34" i="1" s="1"/>
  <c r="J35" i="1"/>
  <c r="K35" i="1"/>
  <c r="L35" i="1" s="1"/>
  <c r="J32" i="1"/>
  <c r="K32" i="1"/>
  <c r="L32" i="1" s="1"/>
  <c r="G29" i="1"/>
  <c r="J29" i="1" s="1"/>
  <c r="K29" i="1"/>
  <c r="L29" i="1" s="1"/>
  <c r="J30" i="1"/>
  <c r="K30" i="1"/>
  <c r="L30" i="1" s="1"/>
  <c r="J31" i="1"/>
  <c r="K31" i="1"/>
  <c r="L31" i="1" s="1"/>
  <c r="J28" i="1"/>
  <c r="K28" i="1"/>
  <c r="L28" i="1" s="1"/>
  <c r="K26" i="1" l="1"/>
  <c r="L26" i="1" s="1"/>
  <c r="J26" i="1"/>
  <c r="O26" i="1" s="1"/>
  <c r="J25" i="1"/>
  <c r="K27" i="1"/>
  <c r="L27" i="1" s="1"/>
  <c r="J27" i="1"/>
  <c r="J24" i="1"/>
  <c r="K24" i="1"/>
  <c r="L24" i="1" s="1"/>
  <c r="K25" i="1"/>
  <c r="L25" i="1" s="1"/>
  <c r="L11" i="1"/>
  <c r="L13" i="1"/>
  <c r="L19" i="1"/>
  <c r="L21" i="1"/>
  <c r="K6" i="1"/>
  <c r="L6" i="1" s="1"/>
  <c r="K7" i="1"/>
  <c r="L7" i="1" s="1"/>
  <c r="K8" i="1"/>
  <c r="L8" i="1" s="1"/>
  <c r="K9" i="1"/>
  <c r="L9" i="1" s="1"/>
  <c r="K10" i="1"/>
  <c r="L10" i="1" s="1"/>
  <c r="K11" i="1"/>
  <c r="K12" i="1"/>
  <c r="L12" i="1" s="1"/>
  <c r="K13" i="1"/>
  <c r="K14" i="1"/>
  <c r="L14" i="1" s="1"/>
  <c r="K15" i="1"/>
  <c r="L15" i="1" s="1"/>
  <c r="K16" i="1"/>
  <c r="L16" i="1" s="1"/>
  <c r="K17" i="1"/>
  <c r="L17" i="1" s="1"/>
  <c r="K18" i="1"/>
  <c r="L18" i="1" s="1"/>
  <c r="K19" i="1"/>
  <c r="K20" i="1"/>
  <c r="L20" i="1" s="1"/>
  <c r="K21" i="1"/>
  <c r="K22" i="1"/>
  <c r="L22" i="1" s="1"/>
  <c r="K23" i="1"/>
  <c r="L2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B2" i="1"/>
  <c r="K5" i="1"/>
  <c r="L5" i="1" s="1"/>
  <c r="T4" i="1"/>
  <c r="J5" i="1"/>
  <c r="O5" i="1" s="1"/>
  <c r="O27" i="1" l="1"/>
  <c r="O23" i="1"/>
  <c r="O25" i="1"/>
  <c r="O24" i="1"/>
  <c r="O22" i="1"/>
  <c r="O15" i="1"/>
  <c r="O65" i="1"/>
  <c r="O61" i="1"/>
  <c r="O64" i="1"/>
  <c r="O54" i="1"/>
  <c r="O59" i="1"/>
  <c r="O60" i="1"/>
  <c r="O62" i="1"/>
  <c r="O56" i="1"/>
  <c r="O58" i="1"/>
  <c r="O63" i="1"/>
  <c r="Q63" i="1" s="1"/>
  <c r="O57" i="1"/>
  <c r="O55" i="1"/>
  <c r="O50" i="1"/>
  <c r="O49" i="1"/>
  <c r="O52" i="1"/>
  <c r="O53" i="1"/>
  <c r="O51" i="1"/>
  <c r="O29" i="1"/>
  <c r="O43" i="1"/>
  <c r="O34" i="1"/>
  <c r="O37" i="1"/>
  <c r="O45" i="1"/>
  <c r="O47" i="1"/>
  <c r="O42" i="1"/>
  <c r="O36" i="1"/>
  <c r="O39" i="1"/>
  <c r="O28" i="1"/>
  <c r="O31" i="1"/>
  <c r="O44" i="1"/>
  <c r="O48" i="1"/>
  <c r="O35" i="1"/>
  <c r="O38" i="1"/>
  <c r="O41" i="1"/>
  <c r="O33" i="1"/>
  <c r="O30" i="1"/>
  <c r="O46" i="1"/>
  <c r="O40" i="1"/>
  <c r="O32" i="1"/>
  <c r="M54" i="1"/>
  <c r="N54" i="1" s="1"/>
  <c r="P54" i="1" s="1"/>
  <c r="Q54" i="1" s="1"/>
  <c r="M63" i="1"/>
  <c r="N63" i="1" s="1"/>
  <c r="P63" i="1" s="1"/>
  <c r="M60" i="1"/>
  <c r="N60" i="1" s="1"/>
  <c r="P60" i="1" s="1"/>
  <c r="Q60" i="1" s="1"/>
  <c r="M65" i="1"/>
  <c r="N65" i="1" s="1"/>
  <c r="P65" i="1" s="1"/>
  <c r="M59" i="1"/>
  <c r="N59" i="1" s="1"/>
  <c r="P59" i="1" s="1"/>
  <c r="Q59" i="1" s="1"/>
  <c r="M58" i="1"/>
  <c r="N58" i="1" s="1"/>
  <c r="P58" i="1" s="1"/>
  <c r="M55" i="1"/>
  <c r="N55" i="1" s="1"/>
  <c r="P55" i="1" s="1"/>
  <c r="M56" i="1"/>
  <c r="N56" i="1" s="1"/>
  <c r="P56" i="1" s="1"/>
  <c r="Q56" i="1" s="1"/>
  <c r="M62" i="1"/>
  <c r="N62" i="1" s="1"/>
  <c r="P62" i="1" s="1"/>
  <c r="Q62" i="1" s="1"/>
  <c r="M64" i="1"/>
  <c r="N64" i="1" s="1"/>
  <c r="P64" i="1" s="1"/>
  <c r="M57" i="1"/>
  <c r="N57" i="1" s="1"/>
  <c r="P57" i="1" s="1"/>
  <c r="M61" i="1"/>
  <c r="N61" i="1" s="1"/>
  <c r="P61" i="1" s="1"/>
  <c r="Q61" i="1" s="1"/>
  <c r="M52" i="1"/>
  <c r="N52" i="1" s="1"/>
  <c r="P52" i="1" s="1"/>
  <c r="M51" i="1"/>
  <c r="N51" i="1" s="1"/>
  <c r="P51" i="1" s="1"/>
  <c r="Q51" i="1" s="1"/>
  <c r="M53" i="1"/>
  <c r="N53" i="1" s="1"/>
  <c r="P53" i="1" s="1"/>
  <c r="Q53" i="1" s="1"/>
  <c r="M50" i="1"/>
  <c r="N50" i="1" s="1"/>
  <c r="P50" i="1" s="1"/>
  <c r="Q50" i="1" s="1"/>
  <c r="M49" i="1"/>
  <c r="N49" i="1" s="1"/>
  <c r="P49" i="1" s="1"/>
  <c r="Q49" i="1" s="1"/>
  <c r="M45" i="1"/>
  <c r="N45" i="1" s="1"/>
  <c r="P45" i="1" s="1"/>
  <c r="Q45" i="1" s="1"/>
  <c r="M36" i="1"/>
  <c r="N36" i="1" s="1"/>
  <c r="P36" i="1" s="1"/>
  <c r="Q36" i="1" s="1"/>
  <c r="M31" i="1"/>
  <c r="N31" i="1" s="1"/>
  <c r="P31" i="1" s="1"/>
  <c r="Q31" i="1" s="1"/>
  <c r="M33" i="1"/>
  <c r="N33" i="1" s="1"/>
  <c r="P33" i="1" s="1"/>
  <c r="M39" i="1"/>
  <c r="N39" i="1" s="1"/>
  <c r="P39" i="1" s="1"/>
  <c r="M34" i="1"/>
  <c r="N34" i="1" s="1"/>
  <c r="P34" i="1" s="1"/>
  <c r="Q34" i="1" s="1"/>
  <c r="M37" i="1"/>
  <c r="N37" i="1" s="1"/>
  <c r="P37" i="1" s="1"/>
  <c r="Q37" i="1" s="1"/>
  <c r="M48" i="1"/>
  <c r="N48" i="1" s="1"/>
  <c r="P48" i="1" s="1"/>
  <c r="Q48" i="1" s="1"/>
  <c r="M29" i="1"/>
  <c r="N29" i="1" s="1"/>
  <c r="P29" i="1" s="1"/>
  <c r="M43" i="1"/>
  <c r="N43" i="1" s="1"/>
  <c r="P43" i="1" s="1"/>
  <c r="Q43" i="1" s="1"/>
  <c r="M38" i="1"/>
  <c r="N38" i="1" s="1"/>
  <c r="P38" i="1" s="1"/>
  <c r="Q38" i="1" s="1"/>
  <c r="M30" i="1"/>
  <c r="N30" i="1" s="1"/>
  <c r="P30" i="1" s="1"/>
  <c r="Q30" i="1" s="1"/>
  <c r="M28" i="1"/>
  <c r="N28" i="1" s="1"/>
  <c r="P28" i="1" s="1"/>
  <c r="Q28" i="1" s="1"/>
  <c r="M47" i="1"/>
  <c r="N47" i="1" s="1"/>
  <c r="P47" i="1" s="1"/>
  <c r="Q47" i="1" s="1"/>
  <c r="M46" i="1"/>
  <c r="N46" i="1" s="1"/>
  <c r="P46" i="1" s="1"/>
  <c r="Q46" i="1" s="1"/>
  <c r="M42" i="1"/>
  <c r="N42" i="1" s="1"/>
  <c r="P42" i="1" s="1"/>
  <c r="Q42" i="1" s="1"/>
  <c r="M44" i="1"/>
  <c r="N44" i="1" s="1"/>
  <c r="P44" i="1" s="1"/>
  <c r="Q44" i="1" s="1"/>
  <c r="M40" i="1"/>
  <c r="N40" i="1" s="1"/>
  <c r="P40" i="1" s="1"/>
  <c r="Q40" i="1" s="1"/>
  <c r="M32" i="1"/>
  <c r="N32" i="1" s="1"/>
  <c r="P32" i="1" s="1"/>
  <c r="Q32" i="1" s="1"/>
  <c r="M41" i="1"/>
  <c r="N41" i="1" s="1"/>
  <c r="P41" i="1" s="1"/>
  <c r="Q41" i="1" s="1"/>
  <c r="M35" i="1"/>
  <c r="N35" i="1" s="1"/>
  <c r="P35" i="1" s="1"/>
  <c r="Q35" i="1" s="1"/>
  <c r="M22" i="1"/>
  <c r="N22" i="1" s="1"/>
  <c r="P22" i="1" s="1"/>
  <c r="Q22" i="1" s="1"/>
  <c r="M27" i="1"/>
  <c r="N27" i="1" s="1"/>
  <c r="P27" i="1" s="1"/>
  <c r="Q27" i="1" s="1"/>
  <c r="M23" i="1"/>
  <c r="N23" i="1" s="1"/>
  <c r="P23" i="1" s="1"/>
  <c r="Q23" i="1" s="1"/>
  <c r="M25" i="1"/>
  <c r="N25" i="1" s="1"/>
  <c r="P25" i="1" s="1"/>
  <c r="Q25" i="1" s="1"/>
  <c r="M26" i="1"/>
  <c r="M24" i="1"/>
  <c r="N24" i="1" s="1"/>
  <c r="P24" i="1" s="1"/>
  <c r="Q24" i="1" s="1"/>
  <c r="M21" i="1"/>
  <c r="N21" i="1" s="1"/>
  <c r="P21" i="1" s="1"/>
  <c r="O18" i="1"/>
  <c r="M19" i="1"/>
  <c r="N19" i="1" s="1"/>
  <c r="P19" i="1" s="1"/>
  <c r="M18" i="1"/>
  <c r="N18" i="1" s="1"/>
  <c r="P18" i="1" s="1"/>
  <c r="M16" i="1"/>
  <c r="N16" i="1" s="1"/>
  <c r="P16" i="1" s="1"/>
  <c r="O16" i="1"/>
  <c r="O19" i="1"/>
  <c r="M15" i="1"/>
  <c r="N15" i="1" s="1"/>
  <c r="P15" i="1" s="1"/>
  <c r="Q15" i="1" s="1"/>
  <c r="M20" i="1"/>
  <c r="N20" i="1" s="1"/>
  <c r="P20" i="1" s="1"/>
  <c r="O17" i="1"/>
  <c r="O20" i="1"/>
  <c r="M17" i="1"/>
  <c r="N17" i="1" s="1"/>
  <c r="P17" i="1" s="1"/>
  <c r="O21" i="1"/>
  <c r="O10" i="1"/>
  <c r="O9" i="1"/>
  <c r="M11" i="1"/>
  <c r="N11" i="1" s="1"/>
  <c r="P11" i="1" s="1"/>
  <c r="O11" i="1"/>
  <c r="M12" i="1"/>
  <c r="N12" i="1" s="1"/>
  <c r="P12" i="1" s="1"/>
  <c r="O12" i="1"/>
  <c r="M14" i="1"/>
  <c r="N14" i="1" s="1"/>
  <c r="P14" i="1" s="1"/>
  <c r="O14" i="1"/>
  <c r="M13" i="1"/>
  <c r="N13" i="1" s="1"/>
  <c r="P13" i="1" s="1"/>
  <c r="O13" i="1"/>
  <c r="M9" i="1"/>
  <c r="N9" i="1" s="1"/>
  <c r="P9" i="1" s="1"/>
  <c r="M10" i="1"/>
  <c r="N10" i="1" s="1"/>
  <c r="P10" i="1" s="1"/>
  <c r="M5" i="1"/>
  <c r="N5" i="1" s="1"/>
  <c r="P5" i="1" s="1"/>
  <c r="O8" i="1"/>
  <c r="O7" i="1"/>
  <c r="O6" i="1"/>
  <c r="M7" i="1"/>
  <c r="N7" i="1" s="1"/>
  <c r="P7" i="1" s="1"/>
  <c r="M6" i="1"/>
  <c r="N6" i="1" s="1"/>
  <c r="P6" i="1" s="1"/>
  <c r="M8" i="1"/>
  <c r="N8" i="1" s="1"/>
  <c r="P8" i="1" s="1"/>
  <c r="Q65" i="1" l="1"/>
  <c r="Q64" i="1"/>
  <c r="Q29" i="1"/>
  <c r="T53" i="1"/>
  <c r="Q39" i="1"/>
  <c r="Q58" i="1"/>
  <c r="Q55" i="1"/>
  <c r="Q33" i="1"/>
  <c r="Q52" i="1"/>
  <c r="Q57" i="1"/>
  <c r="Q21" i="1"/>
  <c r="N26" i="1"/>
  <c r="P26" i="1" s="1"/>
  <c r="Q26" i="1" s="1"/>
  <c r="Q16" i="1"/>
  <c r="Q14" i="1"/>
  <c r="Q19" i="1"/>
  <c r="Q18" i="1"/>
  <c r="Q11" i="1"/>
  <c r="Q13" i="1"/>
  <c r="Q20" i="1"/>
  <c r="Q10" i="1"/>
  <c r="Q9" i="1"/>
  <c r="Q17" i="1"/>
  <c r="Q12" i="1"/>
  <c r="Q7" i="1"/>
  <c r="Q8" i="1"/>
  <c r="Q6" i="1"/>
  <c r="Q5" i="1"/>
</calcChain>
</file>

<file path=xl/sharedStrings.xml><?xml version="1.0" encoding="utf-8"?>
<sst xmlns="http://schemas.openxmlformats.org/spreadsheetml/2006/main" count="95" uniqueCount="32">
  <si>
    <t>insturment</t>
  </si>
  <si>
    <t>piconometer constant [m^2/s^2]</t>
  </si>
  <si>
    <t>https://www.witeg.de/en/detail/index/sArticle/10904</t>
  </si>
  <si>
    <t>measure resultion [sec]</t>
  </si>
  <si>
    <t>error [sec]</t>
  </si>
  <si>
    <t>מקדם ל 95 אחוז בטחון (התפלגות סטודנט נובע בגלל כמות המדידות אם היה יותר מדידות היה כאן משהו אחר)</t>
  </si>
  <si>
    <t>date</t>
  </si>
  <si>
    <t>measure number</t>
  </si>
  <si>
    <t>water density [kg/m^3]</t>
  </si>
  <si>
    <t>time 1 [sec]</t>
  </si>
  <si>
    <t>time 2 [sec]</t>
  </si>
  <si>
    <t>time 3 [sec]</t>
  </si>
  <si>
    <t>avg time [sec]</t>
  </si>
  <si>
    <t>שגיאה סטטיטסטית [sec]</t>
  </si>
  <si>
    <t>אי וודאות ממוצע [sec]</t>
  </si>
  <si>
    <t>אי וודאות כוללת  [sec]</t>
  </si>
  <si>
    <t xml:space="preserve"> [sec] 95 אחוז</t>
  </si>
  <si>
    <t>ν [m^2/s]</t>
  </si>
  <si>
    <t>final error [m^2/s]</t>
  </si>
  <si>
    <t>error [%]</t>
  </si>
  <si>
    <t>19/11/2023</t>
  </si>
  <si>
    <t xml:space="preserve">   </t>
  </si>
  <si>
    <t>21/11/2023</t>
  </si>
  <si>
    <t>26/11/2023</t>
  </si>
  <si>
    <t>13/12/2023</t>
  </si>
  <si>
    <t>temp [c]</t>
  </si>
  <si>
    <t>Glycerol</t>
  </si>
  <si>
    <t xml:space="preserve">Fluid </t>
  </si>
  <si>
    <t>Water-Glycerin</t>
  </si>
  <si>
    <t>Water-Salt</t>
  </si>
  <si>
    <t>unkown</t>
  </si>
  <si>
    <t>Cheap 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</si>
</sst>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teg.de/en/detail/index/sArticle/109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topLeftCell="A48" zoomScaleNormal="100" workbookViewId="0">
      <selection activeCell="E67" sqref="E67"/>
    </sheetView>
  </sheetViews>
  <sheetFormatPr defaultColWidth="8.85546875" defaultRowHeight="15" x14ac:dyDescent="0.25"/>
  <cols>
    <col min="1" max="1" width="12" style="1" bestFit="1" customWidth="1"/>
    <col min="2" max="2" width="12.28515625" style="1" customWidth="1"/>
    <col min="3" max="3" width="12.140625" style="1" customWidth="1"/>
    <col min="4" max="9" width="8.85546875" style="1"/>
    <col min="10" max="10" width="11.28515625" style="1" customWidth="1"/>
    <col min="11" max="11" width="8.85546875" style="1"/>
    <col min="12" max="12" width="12.28515625" style="1" bestFit="1" customWidth="1"/>
    <col min="13" max="13" width="8.85546875" style="1"/>
    <col min="14" max="14" width="12" style="1" customWidth="1"/>
    <col min="15" max="15" width="12" style="1" bestFit="1" customWidth="1"/>
    <col min="16" max="16" width="12.42578125" style="1" customWidth="1"/>
    <col min="17" max="17" width="10.42578125" style="1" bestFit="1" customWidth="1"/>
    <col min="18" max="18" width="14.5703125" style="1" bestFit="1" customWidth="1"/>
    <col min="19" max="19" width="12.140625" style="1" bestFit="1" customWidth="1"/>
    <col min="20" max="20" width="10.85546875" style="1" customWidth="1"/>
    <col min="21" max="16384" width="8.85546875" style="1"/>
  </cols>
  <sheetData>
    <row r="1" spans="1:21" x14ac:dyDescent="0.25">
      <c r="A1" s="1" t="s">
        <v>0</v>
      </c>
      <c r="B1" s="1" t="s">
        <v>1</v>
      </c>
    </row>
    <row r="2" spans="1:21" x14ac:dyDescent="0.25">
      <c r="A2" s="6" t="s">
        <v>2</v>
      </c>
      <c r="B2" s="10">
        <f>0.022*10^-6</f>
        <v>2.1999999999999998E-8</v>
      </c>
    </row>
    <row r="3" spans="1:21" x14ac:dyDescent="0.25">
      <c r="S3" s="2" t="s">
        <v>3</v>
      </c>
      <c r="T3" s="2" t="s">
        <v>4</v>
      </c>
      <c r="U3" s="2" t="s">
        <v>5</v>
      </c>
    </row>
    <row r="4" spans="1:21" x14ac:dyDescent="0.25">
      <c r="C4" s="2" t="s">
        <v>6</v>
      </c>
      <c r="D4" s="2" t="s">
        <v>7</v>
      </c>
      <c r="E4" s="2" t="s">
        <v>25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3" t="s">
        <v>16</v>
      </c>
      <c r="O4" s="8" t="s">
        <v>17</v>
      </c>
      <c r="P4" s="4" t="s">
        <v>18</v>
      </c>
      <c r="Q4" s="2" t="s">
        <v>19</v>
      </c>
      <c r="R4" s="2" t="s">
        <v>27</v>
      </c>
      <c r="S4" s="11">
        <v>0.1</v>
      </c>
      <c r="T4" s="2">
        <f>S4/2</f>
        <v>0.05</v>
      </c>
      <c r="U4" s="2">
        <v>3.1823999999999999</v>
      </c>
    </row>
    <row r="5" spans="1:21" x14ac:dyDescent="0.25">
      <c r="C5" s="2"/>
      <c r="D5" s="2">
        <v>1</v>
      </c>
      <c r="E5" s="2"/>
      <c r="F5" s="2">
        <v>998</v>
      </c>
      <c r="G5" s="2">
        <v>45</v>
      </c>
      <c r="H5" s="2">
        <v>45</v>
      </c>
      <c r="I5" s="2">
        <v>45.2</v>
      </c>
      <c r="J5" s="2">
        <f>AVERAGE(G5:I5)</f>
        <v>45.066666666666663</v>
      </c>
      <c r="K5" s="2">
        <f>_xlfn.STDEV.S(G5:I5)</f>
        <v>0.1154700538379268</v>
      </c>
      <c r="L5" s="2">
        <f>K5/((3)^0.5)</f>
        <v>6.6666666666667623E-2</v>
      </c>
      <c r="M5" s="2">
        <f>(L5^2+$T$4^2)^0.5</f>
        <v>8.3333333333334106E-2</v>
      </c>
      <c r="N5" s="3">
        <f>M5*$U$4</f>
        <v>0.26520000000000243</v>
      </c>
      <c r="O5" s="9">
        <f>J5*$B$2</f>
        <v>9.9146666666666655E-7</v>
      </c>
      <c r="P5" s="5">
        <f>N5*$B$2</f>
        <v>5.8344000000000534E-9</v>
      </c>
      <c r="Q5" s="2">
        <f>100*P5/O5</f>
        <v>0.58846153846154392</v>
      </c>
      <c r="R5" s="2" t="s">
        <v>29</v>
      </c>
    </row>
    <row r="6" spans="1:21" x14ac:dyDescent="0.25">
      <c r="C6" s="2"/>
      <c r="D6" s="2">
        <v>2</v>
      </c>
      <c r="E6" s="2"/>
      <c r="F6" s="2"/>
      <c r="G6" s="2">
        <v>60</v>
      </c>
      <c r="H6" s="2">
        <v>61</v>
      </c>
      <c r="I6" s="2">
        <v>62</v>
      </c>
      <c r="J6" s="2">
        <f t="shared" ref="J6:J23" si="0">AVERAGE(G6:I6)</f>
        <v>61</v>
      </c>
      <c r="K6" s="2">
        <f t="shared" ref="K6:K23" si="1">_xlfn.STDEV.S(G6:I6)</f>
        <v>1</v>
      </c>
      <c r="L6" s="2">
        <f t="shared" ref="L6:L23" si="2">K6/((3)^0.5)</f>
        <v>0.57735026918962584</v>
      </c>
      <c r="M6" s="2">
        <f>(L6^2+$T$4^2)^0.5</f>
        <v>0.57951128835712373</v>
      </c>
      <c r="N6" s="3">
        <f t="shared" ref="N6:N8" si="3">M6*$U$4</f>
        <v>1.8442367240677104</v>
      </c>
      <c r="O6" s="9">
        <f>J6*$B$2</f>
        <v>1.3419999999999998E-6</v>
      </c>
      <c r="P6" s="5">
        <f>N6*$B$2</f>
        <v>4.0573207929489625E-8</v>
      </c>
      <c r="Q6" s="2">
        <f t="shared" ref="Q6:Q8" si="4">100*P6/O6</f>
        <v>3.0233388919142796</v>
      </c>
      <c r="R6" s="2" t="s">
        <v>29</v>
      </c>
    </row>
    <row r="7" spans="1:21" x14ac:dyDescent="0.25">
      <c r="C7" s="2"/>
      <c r="D7" s="2">
        <v>3</v>
      </c>
      <c r="E7" s="2"/>
      <c r="F7" s="2">
        <v>998</v>
      </c>
      <c r="G7" s="2">
        <v>40.200000000000003</v>
      </c>
      <c r="H7" s="2">
        <v>40.299999999999997</v>
      </c>
      <c r="I7" s="2">
        <v>40.799999999999997</v>
      </c>
      <c r="J7" s="2">
        <f t="shared" si="0"/>
        <v>40.43333333333333</v>
      </c>
      <c r="K7" s="2">
        <f t="shared" si="1"/>
        <v>0.32145502536642978</v>
      </c>
      <c r="L7" s="2">
        <f t="shared" si="2"/>
        <v>0.18559214542766622</v>
      </c>
      <c r="M7" s="2">
        <f>(L7^2+$T$4^2)^0.5</f>
        <v>0.19220937657784545</v>
      </c>
      <c r="N7" s="3">
        <f t="shared" si="3"/>
        <v>0.6116871200213353</v>
      </c>
      <c r="O7" s="9">
        <f>J7*$B$2</f>
        <v>8.8953333333333321E-7</v>
      </c>
      <c r="P7" s="5">
        <f>N7*$B$2</f>
        <v>1.3457116640469375E-8</v>
      </c>
      <c r="Q7" s="2">
        <f t="shared" si="4"/>
        <v>1.5128288211574659</v>
      </c>
      <c r="R7" s="2" t="s">
        <v>29</v>
      </c>
    </row>
    <row r="8" spans="1:21" x14ac:dyDescent="0.25">
      <c r="C8" s="2" t="s">
        <v>20</v>
      </c>
      <c r="D8" s="2">
        <v>4</v>
      </c>
      <c r="E8" s="2"/>
      <c r="F8" s="2">
        <v>1120</v>
      </c>
      <c r="G8" s="2">
        <v>71</v>
      </c>
      <c r="H8" s="2">
        <v>71.3</v>
      </c>
      <c r="I8" s="2">
        <v>70.900000000000006</v>
      </c>
      <c r="J8" s="2">
        <f t="shared" si="0"/>
        <v>71.066666666666677</v>
      </c>
      <c r="K8" s="2">
        <f t="shared" si="1"/>
        <v>0.20816659994660941</v>
      </c>
      <c r="L8" s="2">
        <f t="shared" si="2"/>
        <v>0.12018504251546408</v>
      </c>
      <c r="M8" s="2">
        <f>(L8^2+$T$4^2)^0.5</f>
        <v>0.13017082793177551</v>
      </c>
      <c r="N8" s="3">
        <f t="shared" si="3"/>
        <v>0.41425564281008237</v>
      </c>
      <c r="O8" s="9">
        <f>J8*$B$2</f>
        <v>1.5634666666666667E-6</v>
      </c>
      <c r="P8" s="5">
        <f>N8*$B$2</f>
        <v>9.1136241418218108E-9</v>
      </c>
      <c r="Q8" s="2">
        <f t="shared" si="4"/>
        <v>0.58291131727497514</v>
      </c>
      <c r="R8" s="2" t="s">
        <v>29</v>
      </c>
    </row>
    <row r="9" spans="1:21" x14ac:dyDescent="0.25">
      <c r="C9" s="2" t="s">
        <v>20</v>
      </c>
      <c r="D9" s="2">
        <v>5</v>
      </c>
      <c r="E9" s="2"/>
      <c r="F9" s="2">
        <v>1130</v>
      </c>
      <c r="G9" s="2">
        <v>75.5</v>
      </c>
      <c r="H9" s="2">
        <v>75.599999999999994</v>
      </c>
      <c r="I9" s="2">
        <v>76</v>
      </c>
      <c r="J9" s="2">
        <f t="shared" si="0"/>
        <v>75.7</v>
      </c>
      <c r="K9" s="2">
        <f t="shared" si="1"/>
        <v>0.26457513110646014</v>
      </c>
      <c r="L9" s="2">
        <f t="shared" si="2"/>
        <v>0.1527525231651953</v>
      </c>
      <c r="M9" s="2">
        <f t="shared" ref="M9:M10" si="5">(L9^2+$T$4^2)^0.5</f>
        <v>0.16072751268321653</v>
      </c>
      <c r="N9" s="3">
        <f t="shared" ref="N9:N10" si="6">M9*$U$4</f>
        <v>0.51149923636306827</v>
      </c>
      <c r="O9" s="9">
        <f t="shared" ref="O9:O10" si="7">J9*$B$2</f>
        <v>1.6654E-6</v>
      </c>
      <c r="P9" s="5">
        <f t="shared" ref="P9:P10" si="8">N9*$B$2</f>
        <v>1.1252983199987501E-8</v>
      </c>
      <c r="Q9" s="2">
        <f t="shared" ref="Q9:Q10" si="9">100*P9/O9</f>
        <v>0.67569251831316812</v>
      </c>
      <c r="R9" s="2" t="s">
        <v>29</v>
      </c>
    </row>
    <row r="10" spans="1:21" x14ac:dyDescent="0.25">
      <c r="A10" s="1" t="s">
        <v>21</v>
      </c>
      <c r="C10" s="2" t="s">
        <v>22</v>
      </c>
      <c r="D10" s="2">
        <v>6</v>
      </c>
      <c r="E10" s="2"/>
      <c r="F10" s="2">
        <v>998</v>
      </c>
      <c r="G10" s="2">
        <v>42</v>
      </c>
      <c r="H10" s="2">
        <v>42.5</v>
      </c>
      <c r="I10" s="2">
        <v>42.5</v>
      </c>
      <c r="J10" s="2">
        <f t="shared" si="0"/>
        <v>42.333333333333336</v>
      </c>
      <c r="K10" s="2">
        <f t="shared" si="1"/>
        <v>0.28867513459481287</v>
      </c>
      <c r="L10" s="2">
        <f t="shared" si="2"/>
        <v>0.16666666666666666</v>
      </c>
      <c r="M10" s="2">
        <f t="shared" si="5"/>
        <v>0.1740051084818425</v>
      </c>
      <c r="N10" s="3">
        <f t="shared" si="6"/>
        <v>0.55375385723261561</v>
      </c>
      <c r="O10" s="9">
        <f t="shared" si="7"/>
        <v>9.3133333333333328E-7</v>
      </c>
      <c r="P10" s="5">
        <f t="shared" si="8"/>
        <v>1.2182584859117542E-8</v>
      </c>
      <c r="Q10" s="2">
        <f t="shared" si="9"/>
        <v>1.30807997771484</v>
      </c>
      <c r="R10" s="2" t="s">
        <v>29</v>
      </c>
    </row>
    <row r="11" spans="1:21" x14ac:dyDescent="0.25">
      <c r="C11" s="2" t="s">
        <v>23</v>
      </c>
      <c r="D11" s="2">
        <v>7</v>
      </c>
      <c r="E11" s="2"/>
      <c r="F11" s="2">
        <v>1120</v>
      </c>
      <c r="G11" s="2">
        <v>76</v>
      </c>
      <c r="H11" s="2">
        <v>75.599999999999994</v>
      </c>
      <c r="I11" s="2">
        <v>75.599999999999994</v>
      </c>
      <c r="J11" s="2">
        <f t="shared" si="0"/>
        <v>75.733333333333334</v>
      </c>
      <c r="K11" s="2">
        <f t="shared" si="1"/>
        <v>0.2309401076758536</v>
      </c>
      <c r="L11" s="2">
        <f t="shared" si="2"/>
        <v>0.13333333333333525</v>
      </c>
      <c r="M11" s="2">
        <f t="shared" ref="M11" si="10">(L11^2+$T$4^2)^0.5</f>
        <v>0.14240006242196065</v>
      </c>
      <c r="N11" s="3">
        <f t="shared" ref="N11" si="11">M11*$U$4</f>
        <v>0.45317395865164756</v>
      </c>
      <c r="O11" s="9">
        <f t="shared" ref="O11" si="12">J11*$B$2</f>
        <v>1.6661333333333332E-6</v>
      </c>
      <c r="P11" s="5">
        <f t="shared" ref="P11" si="13">N11*$B$2</f>
        <v>9.9698270903362462E-9</v>
      </c>
      <c r="Q11" s="2">
        <f t="shared" ref="Q11" si="14">100*P11/O11</f>
        <v>0.59838110737453465</v>
      </c>
      <c r="R11" s="2" t="s">
        <v>29</v>
      </c>
    </row>
    <row r="12" spans="1:21" x14ac:dyDescent="0.25">
      <c r="C12" s="2" t="s">
        <v>23</v>
      </c>
      <c r="D12" s="2">
        <v>8</v>
      </c>
      <c r="E12" s="2"/>
      <c r="F12" s="2">
        <v>1130</v>
      </c>
      <c r="G12" s="2">
        <v>76.5</v>
      </c>
      <c r="H12" s="2">
        <v>78.5</v>
      </c>
      <c r="I12" s="2">
        <v>77</v>
      </c>
      <c r="J12" s="2">
        <f t="shared" si="0"/>
        <v>77.333333333333329</v>
      </c>
      <c r="K12" s="2">
        <f t="shared" si="1"/>
        <v>1.0408329997330665</v>
      </c>
      <c r="L12" s="2">
        <f t="shared" si="2"/>
        <v>0.60092521257733167</v>
      </c>
      <c r="M12" s="2">
        <f t="shared" ref="M12" si="15">(L12^2+$T$4^2)^0.5</f>
        <v>0.60300175050418492</v>
      </c>
      <c r="N12" s="3">
        <f t="shared" ref="N12" si="16">M12*$U$4</f>
        <v>1.918992770804518</v>
      </c>
      <c r="O12" s="9">
        <f t="shared" ref="O12" si="17">J12*$B$2</f>
        <v>1.7013333333333331E-6</v>
      </c>
      <c r="P12" s="5">
        <f t="shared" ref="P12" si="18">N12*$B$2</f>
        <v>4.2217840957699393E-8</v>
      </c>
      <c r="Q12" s="2">
        <f t="shared" ref="Q12" si="19">100*P12/O12</f>
        <v>2.4814561691437733</v>
      </c>
      <c r="R12" s="2" t="s">
        <v>29</v>
      </c>
    </row>
    <row r="13" spans="1:21" x14ac:dyDescent="0.25">
      <c r="C13" s="7">
        <v>45119</v>
      </c>
      <c r="D13" s="2">
        <v>9</v>
      </c>
      <c r="E13" s="2"/>
      <c r="F13" s="2">
        <v>1131</v>
      </c>
      <c r="G13" s="2">
        <v>89.1</v>
      </c>
      <c r="H13" s="2">
        <v>90.4</v>
      </c>
      <c r="I13" s="2">
        <v>89.6</v>
      </c>
      <c r="J13" s="2">
        <f t="shared" si="0"/>
        <v>89.7</v>
      </c>
      <c r="K13" s="2">
        <f t="shared" si="1"/>
        <v>0.65574385243020616</v>
      </c>
      <c r="L13" s="2">
        <f t="shared" si="2"/>
        <v>0.37859388972002178</v>
      </c>
      <c r="M13" s="2">
        <f t="shared" ref="M13:M14" si="20">(L13^2+$T$4^2)^0.5</f>
        <v>0.38188130791299019</v>
      </c>
      <c r="N13" s="3">
        <f t="shared" ref="N13:N14" si="21">M13*$U$4</f>
        <v>1.2152990743023</v>
      </c>
      <c r="O13" s="9">
        <f t="shared" ref="O13:O14" si="22">J13*$B$2</f>
        <v>1.9734E-6</v>
      </c>
      <c r="P13" s="5">
        <f t="shared" ref="P13:P14" si="23">N13*$B$2</f>
        <v>2.6736579634650597E-8</v>
      </c>
      <c r="Q13" s="2">
        <f t="shared" ref="Q13:Q14" si="24">100*P13/O13</f>
        <v>1.3548484663347824</v>
      </c>
      <c r="R13" s="2" t="s">
        <v>29</v>
      </c>
    </row>
    <row r="14" spans="1:21" x14ac:dyDescent="0.25">
      <c r="C14" s="2"/>
      <c r="D14" s="2">
        <v>10</v>
      </c>
      <c r="E14" s="2"/>
      <c r="F14" s="2">
        <v>1121</v>
      </c>
      <c r="G14" s="2">
        <v>74.8</v>
      </c>
      <c r="H14" s="2">
        <v>74.8</v>
      </c>
      <c r="I14" s="2">
        <v>74.099999999999994</v>
      </c>
      <c r="J14" s="2">
        <f t="shared" si="0"/>
        <v>74.566666666666663</v>
      </c>
      <c r="K14" s="2">
        <f t="shared" si="1"/>
        <v>0.40414518843273967</v>
      </c>
      <c r="L14" s="2">
        <f t="shared" si="2"/>
        <v>0.23333333333333428</v>
      </c>
      <c r="M14" s="2">
        <f t="shared" si="20"/>
        <v>0.23863035105460681</v>
      </c>
      <c r="N14" s="3">
        <f t="shared" si="21"/>
        <v>0.75941722919618071</v>
      </c>
      <c r="O14" s="9">
        <f t="shared" si="22"/>
        <v>1.6404666666666664E-6</v>
      </c>
      <c r="P14" s="5">
        <f t="shared" si="23"/>
        <v>1.6707179042315975E-8</v>
      </c>
      <c r="Q14" s="2">
        <f t="shared" si="24"/>
        <v>1.0184406292304615</v>
      </c>
      <c r="R14" s="2" t="s">
        <v>29</v>
      </c>
    </row>
    <row r="15" spans="1:21" x14ac:dyDescent="0.25">
      <c r="C15" s="2"/>
      <c r="D15" s="2">
        <v>11</v>
      </c>
      <c r="E15" s="2"/>
      <c r="F15" s="2">
        <v>1096</v>
      </c>
      <c r="G15" s="2">
        <v>65.5</v>
      </c>
      <c r="H15" s="2">
        <v>65.2</v>
      </c>
      <c r="I15" s="2">
        <v>65.7</v>
      </c>
      <c r="J15" s="2">
        <f t="shared" si="0"/>
        <v>65.466666666666654</v>
      </c>
      <c r="K15" s="2">
        <f t="shared" si="1"/>
        <v>0.25166114784235816</v>
      </c>
      <c r="L15" s="2">
        <f t="shared" si="2"/>
        <v>0.14529663145135568</v>
      </c>
      <c r="M15" s="2">
        <f t="shared" ref="M15" si="25">(L15^2+$T$4^2)^0.5</f>
        <v>0.15365907428821471</v>
      </c>
      <c r="N15" s="3">
        <f t="shared" ref="N15" si="26">M15*$U$4</f>
        <v>0.48900463801481447</v>
      </c>
      <c r="O15" s="9">
        <f t="shared" ref="O15" si="27">J15*$B$2</f>
        <v>1.4402666666666664E-6</v>
      </c>
      <c r="P15" s="5">
        <f t="shared" ref="P15" si="28">N15*$B$2</f>
        <v>1.0758102036325918E-8</v>
      </c>
      <c r="Q15" s="2">
        <f t="shared" ref="Q15" si="29">100*P15/O15</f>
        <v>0.74695209472731361</v>
      </c>
      <c r="R15" s="2" t="s">
        <v>29</v>
      </c>
    </row>
    <row r="16" spans="1:21" x14ac:dyDescent="0.25">
      <c r="C16" s="7">
        <v>45272</v>
      </c>
      <c r="D16" s="2">
        <v>12</v>
      </c>
      <c r="E16" s="2"/>
      <c r="F16" s="2">
        <v>1110</v>
      </c>
      <c r="G16" s="2">
        <v>66.5</v>
      </c>
      <c r="H16" s="2">
        <v>66.5</v>
      </c>
      <c r="I16" s="2">
        <v>66.5</v>
      </c>
      <c r="J16" s="2">
        <f t="shared" si="0"/>
        <v>66.5</v>
      </c>
      <c r="K16" s="2">
        <f t="shared" si="1"/>
        <v>0</v>
      </c>
      <c r="L16" s="2">
        <f t="shared" si="2"/>
        <v>0</v>
      </c>
      <c r="M16" s="2">
        <f t="shared" ref="M16" si="30">(L16^2+$T$4^2)^0.5</f>
        <v>0.05</v>
      </c>
      <c r="N16" s="3">
        <f t="shared" ref="N16" si="31">M16*$U$4</f>
        <v>0.15912000000000001</v>
      </c>
      <c r="O16" s="9">
        <f t="shared" ref="O16" si="32">J16*$B$2</f>
        <v>1.4629999999999998E-6</v>
      </c>
      <c r="P16" s="5">
        <f t="shared" ref="P16" si="33">N16*$B$2</f>
        <v>3.50064E-9</v>
      </c>
      <c r="Q16" s="2">
        <f t="shared" ref="Q16" si="34">100*P16/O16</f>
        <v>0.23927819548872184</v>
      </c>
      <c r="R16" s="2" t="s">
        <v>29</v>
      </c>
    </row>
    <row r="17" spans="3:20" x14ac:dyDescent="0.25">
      <c r="C17" s="7">
        <v>45272</v>
      </c>
      <c r="D17" s="2">
        <v>13</v>
      </c>
      <c r="E17" s="2"/>
      <c r="F17" s="2">
        <v>1110</v>
      </c>
      <c r="G17" s="2">
        <v>70.3</v>
      </c>
      <c r="H17" s="2">
        <v>70.3</v>
      </c>
      <c r="I17" s="2">
        <v>70.3</v>
      </c>
      <c r="J17" s="2">
        <f t="shared" si="0"/>
        <v>70.3</v>
      </c>
      <c r="K17" s="2">
        <f t="shared" si="1"/>
        <v>0</v>
      </c>
      <c r="L17" s="2">
        <f t="shared" si="2"/>
        <v>0</v>
      </c>
      <c r="M17" s="2">
        <f t="shared" ref="M17" si="35">(L17^2+$T$4^2)^0.5</f>
        <v>0.05</v>
      </c>
      <c r="N17" s="3">
        <f t="shared" ref="N17" si="36">M17*$U$4</f>
        <v>0.15912000000000001</v>
      </c>
      <c r="O17" s="9">
        <f t="shared" ref="O17" si="37">J17*$B$2</f>
        <v>1.5465999999999997E-6</v>
      </c>
      <c r="P17" s="5">
        <f t="shared" ref="P17" si="38">N17*$B$2</f>
        <v>3.50064E-9</v>
      </c>
      <c r="Q17" s="2">
        <f t="shared" ref="Q17" si="39">100*P17/O17</f>
        <v>0.22634423897581796</v>
      </c>
      <c r="R17" s="2" t="s">
        <v>29</v>
      </c>
    </row>
    <row r="18" spans="3:20" x14ac:dyDescent="0.25">
      <c r="C18" s="7">
        <v>45272</v>
      </c>
      <c r="D18" s="2">
        <v>14</v>
      </c>
      <c r="E18" s="2"/>
      <c r="F18" s="2">
        <v>1108</v>
      </c>
      <c r="G18" s="2">
        <v>71.400000000000006</v>
      </c>
      <c r="H18" s="2">
        <v>71.2</v>
      </c>
      <c r="I18" s="2">
        <v>71.599999999999994</v>
      </c>
      <c r="J18" s="2">
        <f t="shared" si="0"/>
        <v>71.400000000000006</v>
      </c>
      <c r="K18" s="2">
        <f t="shared" si="1"/>
        <v>0.19999999999999576</v>
      </c>
      <c r="L18" s="2">
        <f t="shared" si="2"/>
        <v>0.11547005383792272</v>
      </c>
      <c r="M18" s="2">
        <f t="shared" ref="M18" si="40">(L18^2+$T$4^2)^0.5</f>
        <v>0.12583057392117694</v>
      </c>
      <c r="N18" s="3">
        <f t="shared" ref="N18" si="41">M18*$U$4</f>
        <v>0.40044321844675351</v>
      </c>
      <c r="O18" s="9">
        <f t="shared" ref="O18" si="42">J18*$B$2</f>
        <v>1.5708000000000001E-6</v>
      </c>
      <c r="P18" s="5">
        <f t="shared" ref="P18" si="43">N18*$B$2</f>
        <v>8.8097508058285768E-9</v>
      </c>
      <c r="Q18" s="2">
        <f t="shared" ref="Q18" si="44">100*P18/O18</f>
        <v>0.56084484376296007</v>
      </c>
      <c r="R18" s="2" t="s">
        <v>29</v>
      </c>
    </row>
    <row r="19" spans="3:20" x14ac:dyDescent="0.25">
      <c r="C19" s="7">
        <v>45272</v>
      </c>
      <c r="D19" s="2">
        <v>15</v>
      </c>
      <c r="E19" s="2"/>
      <c r="F19" s="2">
        <v>1100</v>
      </c>
      <c r="G19" s="2">
        <v>69.5</v>
      </c>
      <c r="H19" s="2">
        <v>70.900000000000006</v>
      </c>
      <c r="I19" s="2">
        <v>71</v>
      </c>
      <c r="J19" s="2">
        <f t="shared" si="0"/>
        <v>70.466666666666669</v>
      </c>
      <c r="K19" s="2">
        <f t="shared" si="1"/>
        <v>0.83864970836060981</v>
      </c>
      <c r="L19" s="2">
        <f t="shared" si="2"/>
        <v>0.48419463487779923</v>
      </c>
      <c r="M19" s="2">
        <f t="shared" ref="M19" si="45">(L19^2+$T$4^2)^0.5</f>
        <v>0.48676939555034199</v>
      </c>
      <c r="N19" s="3">
        <f t="shared" ref="N19" si="46">M19*$U$4</f>
        <v>1.5490949243994083</v>
      </c>
      <c r="O19" s="9">
        <f t="shared" ref="O19" si="47">J19*$B$2</f>
        <v>1.5502666666666666E-6</v>
      </c>
      <c r="P19" s="5">
        <f t="shared" ref="P19" si="48">N19*$B$2</f>
        <v>3.4080088336786983E-8</v>
      </c>
      <c r="Q19" s="2">
        <f t="shared" ref="Q19" si="49">100*P19/O19</f>
        <v>2.1983371680218662</v>
      </c>
      <c r="R19" s="2" t="s">
        <v>29</v>
      </c>
    </row>
    <row r="20" spans="3:20" x14ac:dyDescent="0.25">
      <c r="C20" s="2" t="s">
        <v>24</v>
      </c>
      <c r="D20" s="2">
        <v>16</v>
      </c>
      <c r="E20" s="2"/>
      <c r="F20" s="2">
        <v>1100</v>
      </c>
      <c r="G20" s="2">
        <v>65.099999999999994</v>
      </c>
      <c r="H20" s="2">
        <v>65</v>
      </c>
      <c r="I20" s="2">
        <v>64.3</v>
      </c>
      <c r="J20" s="2">
        <f t="shared" si="0"/>
        <v>64.8</v>
      </c>
      <c r="K20" s="2">
        <f t="shared" si="1"/>
        <v>0.43588989435406705</v>
      </c>
      <c r="L20" s="2">
        <f t="shared" si="2"/>
        <v>0.25166114784235816</v>
      </c>
      <c r="M20" s="2">
        <f t="shared" ref="M20" si="50">(L20^2+$T$4^2)^0.5</f>
        <v>0.25658007197234406</v>
      </c>
      <c r="N20" s="3">
        <f t="shared" ref="N20" si="51">M20*$U$4</f>
        <v>0.81654042104478775</v>
      </c>
      <c r="O20" s="9">
        <f t="shared" ref="O20" si="52">J20*$B$2</f>
        <v>1.4255999999999997E-6</v>
      </c>
      <c r="P20" s="5">
        <f t="shared" ref="P20" si="53">N20*$B$2</f>
        <v>1.7963889262985329E-8</v>
      </c>
      <c r="Q20" s="2">
        <f t="shared" ref="Q20" si="54">100*P20/O20</f>
        <v>1.2600932423530675</v>
      </c>
      <c r="R20" s="2" t="s">
        <v>29</v>
      </c>
    </row>
    <row r="21" spans="3:20" x14ac:dyDescent="0.25">
      <c r="C21" s="2" t="s">
        <v>24</v>
      </c>
      <c r="D21" s="2">
        <v>17</v>
      </c>
      <c r="E21" s="2"/>
      <c r="F21" s="2">
        <v>1108</v>
      </c>
      <c r="G21" s="2">
        <v>69.099999999999994</v>
      </c>
      <c r="H21" s="2">
        <v>69.099999999999994</v>
      </c>
      <c r="I21" s="2">
        <v>69.5</v>
      </c>
      <c r="J21" s="2">
        <f t="shared" si="0"/>
        <v>69.233333333333334</v>
      </c>
      <c r="K21" s="2">
        <f t="shared" si="1"/>
        <v>0.2309401076758536</v>
      </c>
      <c r="L21" s="2">
        <f t="shared" si="2"/>
        <v>0.13333333333333525</v>
      </c>
      <c r="M21" s="2">
        <f t="shared" ref="M21" si="55">(L21^2+$T$4^2)^0.5</f>
        <v>0.14240006242196065</v>
      </c>
      <c r="N21" s="3">
        <f t="shared" ref="N21" si="56">M21*$U$4</f>
        <v>0.45317395865164756</v>
      </c>
      <c r="O21" s="9">
        <f t="shared" ref="O21" si="57">J21*$B$2</f>
        <v>1.5231333333333333E-6</v>
      </c>
      <c r="P21" s="5">
        <f t="shared" ref="P21" si="58">N21*$B$2</f>
        <v>9.9698270903362462E-9</v>
      </c>
      <c r="Q21" s="2">
        <f t="shared" ref="Q21" si="59">100*P21/O21</f>
        <v>0.65456036396482564</v>
      </c>
      <c r="R21" s="2" t="s">
        <v>29</v>
      </c>
    </row>
    <row r="22" spans="3:20" x14ac:dyDescent="0.25">
      <c r="C22" s="7">
        <v>45277</v>
      </c>
      <c r="D22" s="2">
        <v>18</v>
      </c>
      <c r="E22" s="2">
        <v>19</v>
      </c>
      <c r="F22" s="2">
        <v>1120</v>
      </c>
      <c r="G22" s="2">
        <v>78</v>
      </c>
      <c r="H22" s="2">
        <v>78.7</v>
      </c>
      <c r="I22" s="2">
        <v>78.7</v>
      </c>
      <c r="J22" s="2">
        <f t="shared" si="0"/>
        <v>78.466666666666654</v>
      </c>
      <c r="K22" s="2">
        <f t="shared" si="1"/>
        <v>0.40414518843273967</v>
      </c>
      <c r="L22" s="2">
        <f t="shared" si="2"/>
        <v>0.23333333333333428</v>
      </c>
      <c r="M22" s="2">
        <f t="shared" ref="M22:M23" si="60">(L22^2+$T$4^2)^0.5</f>
        <v>0.23863035105460681</v>
      </c>
      <c r="N22" s="3">
        <f t="shared" ref="N22:N23" si="61">M22*$U$4</f>
        <v>0.75941722919618071</v>
      </c>
      <c r="O22" s="9">
        <f t="shared" ref="O22:O23" si="62">J22*$B$2</f>
        <v>1.7262666666666663E-6</v>
      </c>
      <c r="P22" s="5">
        <f>N22*$B$2</f>
        <v>1.6707179042315975E-8</v>
      </c>
      <c r="Q22" s="2">
        <f t="shared" ref="Q22:Q23" si="63">100*P22/O22</f>
        <v>0.96782144757372246</v>
      </c>
      <c r="R22" s="2" t="s">
        <v>29</v>
      </c>
    </row>
    <row r="23" spans="3:20" x14ac:dyDescent="0.25">
      <c r="C23" s="7">
        <v>45277</v>
      </c>
      <c r="D23" s="2">
        <v>19</v>
      </c>
      <c r="E23" s="2">
        <v>19</v>
      </c>
      <c r="F23" s="2">
        <v>1130</v>
      </c>
      <c r="G23" s="2">
        <v>79.599999999999994</v>
      </c>
      <c r="H23" s="2">
        <v>79.5</v>
      </c>
      <c r="I23" s="2">
        <v>79</v>
      </c>
      <c r="J23" s="2">
        <f t="shared" si="0"/>
        <v>79.36666666666666</v>
      </c>
      <c r="K23" s="2">
        <f t="shared" si="1"/>
        <v>0.32145502536642978</v>
      </c>
      <c r="L23" s="2">
        <f t="shared" si="2"/>
        <v>0.18559214542766622</v>
      </c>
      <c r="M23" s="2">
        <f t="shared" si="60"/>
        <v>0.19220937657784545</v>
      </c>
      <c r="N23" s="3">
        <f t="shared" si="61"/>
        <v>0.6116871200213353</v>
      </c>
      <c r="O23" s="9">
        <f t="shared" si="62"/>
        <v>1.7460666666666665E-6</v>
      </c>
      <c r="P23" s="5">
        <f t="shared" ref="P23" si="64">N23*$B$2</f>
        <v>1.3457116640469375E-8</v>
      </c>
      <c r="Q23" s="2">
        <f t="shared" si="63"/>
        <v>0.77071035701974211</v>
      </c>
      <c r="R23" s="2" t="s">
        <v>29</v>
      </c>
    </row>
    <row r="24" spans="3:20" x14ac:dyDescent="0.25">
      <c r="C24" s="7">
        <v>45278</v>
      </c>
      <c r="D24" s="2">
        <v>20</v>
      </c>
      <c r="E24" s="2">
        <v>19</v>
      </c>
      <c r="F24" s="2">
        <v>1120</v>
      </c>
      <c r="G24" s="2">
        <v>79.7</v>
      </c>
      <c r="H24" s="2">
        <v>80.5</v>
      </c>
      <c r="I24" s="2">
        <v>79.5</v>
      </c>
      <c r="J24" s="2">
        <f t="shared" ref="J24" si="65">AVERAGE(G24:I24)</f>
        <v>79.899999999999991</v>
      </c>
      <c r="K24" s="2">
        <f t="shared" ref="K24:K25" si="66">_xlfn.STDEV.S(G24:I24)</f>
        <v>0.52915026221291761</v>
      </c>
      <c r="L24" s="2">
        <f t="shared" ref="L24:L25" si="67">K24/((3)^0.5)</f>
        <v>0.30550504633038905</v>
      </c>
      <c r="M24" s="2">
        <f t="shared" ref="M24:M25" si="68">(L24^2+$T$4^2)^0.5</f>
        <v>0.30956959368344489</v>
      </c>
      <c r="N24" s="3">
        <f t="shared" ref="N24:N25" si="69">M24*$U$4</f>
        <v>0.98517427493819498</v>
      </c>
      <c r="O24" s="9">
        <f t="shared" ref="O24:O25" si="70">J24*$B$2</f>
        <v>1.7577999999999997E-6</v>
      </c>
      <c r="P24" s="5">
        <f t="shared" ref="P24:P25" si="71">N24*$B$2</f>
        <v>2.1673834048640287E-8</v>
      </c>
      <c r="Q24" s="2">
        <f t="shared" ref="Q24:Q25" si="72">100*P24/O24</f>
        <v>1.2330091050540615</v>
      </c>
      <c r="R24" s="2" t="s">
        <v>29</v>
      </c>
    </row>
    <row r="25" spans="3:20" x14ac:dyDescent="0.25">
      <c r="C25" s="7">
        <v>45278</v>
      </c>
      <c r="D25" s="2">
        <v>21</v>
      </c>
      <c r="E25" s="2">
        <v>19</v>
      </c>
      <c r="F25" s="2">
        <v>1130</v>
      </c>
      <c r="G25" s="2">
        <v>81.3</v>
      </c>
      <c r="H25" s="2">
        <v>81.7</v>
      </c>
      <c r="I25" s="2">
        <v>82</v>
      </c>
      <c r="J25" s="2">
        <f>AVERAGE(G25:I25)</f>
        <v>81.666666666666671</v>
      </c>
      <c r="K25" s="2">
        <f t="shared" si="66"/>
        <v>0.35118845842842622</v>
      </c>
      <c r="L25" s="2">
        <f t="shared" si="67"/>
        <v>0.20275875100994159</v>
      </c>
      <c r="M25" s="2">
        <f t="shared" si="68"/>
        <v>0.20883273476902869</v>
      </c>
      <c r="N25" s="3">
        <f t="shared" si="69"/>
        <v>0.66458929512895693</v>
      </c>
      <c r="O25" s="9">
        <f t="shared" si="70"/>
        <v>1.7966666666666667E-6</v>
      </c>
      <c r="P25" s="5">
        <f t="shared" si="71"/>
        <v>1.4620964492837052E-8</v>
      </c>
      <c r="Q25" s="2">
        <f t="shared" si="72"/>
        <v>0.81378281036198807</v>
      </c>
      <c r="R25" s="2" t="s">
        <v>29</v>
      </c>
    </row>
    <row r="26" spans="3:20" x14ac:dyDescent="0.25">
      <c r="C26" s="7">
        <v>45278</v>
      </c>
      <c r="D26" s="2">
        <v>22</v>
      </c>
      <c r="E26" s="2">
        <v>19</v>
      </c>
      <c r="F26" s="2">
        <v>1120</v>
      </c>
      <c r="G26" s="2">
        <v>76.8</v>
      </c>
      <c r="H26" s="2">
        <v>78</v>
      </c>
      <c r="I26" s="2">
        <v>76</v>
      </c>
      <c r="J26" s="2">
        <f>AVERAGE(G26:I26,R26:T26)</f>
        <v>77.02000000000001</v>
      </c>
      <c r="K26" s="2">
        <f>_xlfn.STDEV.S(G26:I26,R26:T26)</f>
        <v>1.3718600511714005</v>
      </c>
      <c r="L26" s="2">
        <f t="shared" ref="L26:L28" si="73">K26/((3)^0.5)</f>
        <v>0.79204376983430191</v>
      </c>
      <c r="M26" s="2">
        <f t="shared" ref="M26:M28" si="74">(L26^2+$T$4^2)^0.5</f>
        <v>0.79362039624327485</v>
      </c>
      <c r="N26" s="3">
        <f>M26*$U$4</f>
        <v>2.5256175490045978</v>
      </c>
      <c r="O26" s="9">
        <f>J26*$B$2</f>
        <v>1.6944400000000001E-6</v>
      </c>
      <c r="P26" s="5">
        <f t="shared" ref="P26:P28" si="75">N26*$B$2</f>
        <v>5.556358607810115E-8</v>
      </c>
      <c r="Q26" s="2">
        <f t="shared" ref="Q26:Q28" si="76">100*P26/O26</f>
        <v>3.2791710581726794</v>
      </c>
      <c r="R26" s="2" t="s">
        <v>29</v>
      </c>
      <c r="S26" s="1">
        <v>75.5</v>
      </c>
      <c r="T26" s="1">
        <v>78.8</v>
      </c>
    </row>
    <row r="27" spans="3:20" x14ac:dyDescent="0.25">
      <c r="C27" s="7">
        <v>45278</v>
      </c>
      <c r="D27" s="2">
        <v>23</v>
      </c>
      <c r="E27" s="2">
        <v>19</v>
      </c>
      <c r="F27" s="2">
        <v>1130</v>
      </c>
      <c r="G27" s="2">
        <v>78.8</v>
      </c>
      <c r="H27" s="2">
        <v>80.7</v>
      </c>
      <c r="I27" s="2">
        <v>80</v>
      </c>
      <c r="J27" s="2">
        <f t="shared" ref="J27:J28" si="77">AVERAGE(G27:I27)</f>
        <v>79.833333333333329</v>
      </c>
      <c r="K27" s="2">
        <f t="shared" ref="K27:K28" si="78">_xlfn.STDEV.S(G27:I27)</f>
        <v>0.9609023536933079</v>
      </c>
      <c r="L27" s="2">
        <f t="shared" si="73"/>
        <v>0.55477723256977629</v>
      </c>
      <c r="M27" s="2">
        <f t="shared" si="74"/>
        <v>0.55702583223561508</v>
      </c>
      <c r="N27" s="3">
        <f t="shared" ref="N27:N28" si="79">M27*$U$4</f>
        <v>1.7726790085066213</v>
      </c>
      <c r="O27" s="9">
        <f t="shared" ref="O27:O28" si="80">J27*$B$2</f>
        <v>1.756333333333333E-6</v>
      </c>
      <c r="P27" s="5">
        <f t="shared" si="75"/>
        <v>3.8998938187145667E-8</v>
      </c>
      <c r="Q27" s="2">
        <f t="shared" si="76"/>
        <v>2.2204747496951422</v>
      </c>
      <c r="R27" s="2" t="s">
        <v>29</v>
      </c>
    </row>
    <row r="28" spans="3:20" x14ac:dyDescent="0.25">
      <c r="C28" s="7">
        <v>45278</v>
      </c>
      <c r="D28" s="2">
        <v>24</v>
      </c>
      <c r="E28" s="2">
        <v>20</v>
      </c>
      <c r="F28" s="2">
        <v>1130</v>
      </c>
      <c r="G28" s="2">
        <v>81.599999999999994</v>
      </c>
      <c r="H28" s="2">
        <v>81.900000000000006</v>
      </c>
      <c r="I28" s="2">
        <v>82.4</v>
      </c>
      <c r="J28" s="2">
        <f t="shared" si="77"/>
        <v>81.966666666666669</v>
      </c>
      <c r="K28" s="2">
        <f t="shared" si="78"/>
        <v>0.40414518843274316</v>
      </c>
      <c r="L28" s="2">
        <f t="shared" si="73"/>
        <v>0.23333333333333631</v>
      </c>
      <c r="M28" s="2">
        <f t="shared" si="74"/>
        <v>0.23863035105460878</v>
      </c>
      <c r="N28" s="3">
        <f t="shared" si="79"/>
        <v>0.75941722919618693</v>
      </c>
      <c r="O28" s="9">
        <f t="shared" si="80"/>
        <v>1.8032666666666665E-6</v>
      </c>
      <c r="P28" s="5">
        <f t="shared" si="75"/>
        <v>1.6707179042316111E-8</v>
      </c>
      <c r="Q28" s="2">
        <f t="shared" si="76"/>
        <v>0.92649519625398968</v>
      </c>
      <c r="R28" s="2" t="s">
        <v>29</v>
      </c>
    </row>
    <row r="29" spans="3:20" x14ac:dyDescent="0.25">
      <c r="C29" s="7">
        <v>45278</v>
      </c>
      <c r="D29" s="2">
        <v>25</v>
      </c>
      <c r="E29" s="2">
        <v>20.5</v>
      </c>
      <c r="F29" s="2">
        <v>1120</v>
      </c>
      <c r="G29" s="2">
        <f>60+24</f>
        <v>84</v>
      </c>
      <c r="H29" s="2">
        <v>84</v>
      </c>
      <c r="I29" s="2">
        <v>84</v>
      </c>
      <c r="J29" s="2">
        <f t="shared" ref="J29:J31" si="81">AVERAGE(G29:I29)</f>
        <v>84</v>
      </c>
      <c r="K29" s="2">
        <f t="shared" ref="K29:K31" si="82">_xlfn.STDEV.S(G29:I29)</f>
        <v>0</v>
      </c>
      <c r="L29" s="2">
        <f t="shared" ref="L29:L31" si="83">K29/((3)^0.5)</f>
        <v>0</v>
      </c>
      <c r="M29" s="2">
        <f t="shared" ref="M29:M31" si="84">(L29^2+$T$4^2)^0.5</f>
        <v>0.05</v>
      </c>
      <c r="N29" s="3">
        <f t="shared" ref="N29:N31" si="85">M29*$U$4</f>
        <v>0.15912000000000001</v>
      </c>
      <c r="O29" s="9">
        <f>J29*$B$2</f>
        <v>1.8479999999999999E-6</v>
      </c>
      <c r="P29" s="5">
        <f t="shared" ref="P29:P31" si="86">N29*$B$2</f>
        <v>3.50064E-9</v>
      </c>
      <c r="Q29" s="2">
        <f t="shared" ref="Q29:Q31" si="87">100*P29/O29</f>
        <v>0.18942857142857145</v>
      </c>
      <c r="R29" s="2" t="s">
        <v>29</v>
      </c>
    </row>
    <row r="30" spans="3:20" x14ac:dyDescent="0.25">
      <c r="C30" s="7">
        <v>45278</v>
      </c>
      <c r="D30" s="2">
        <v>26</v>
      </c>
      <c r="E30" s="2">
        <v>20.5</v>
      </c>
      <c r="F30" s="2">
        <v>1130</v>
      </c>
      <c r="G30" s="2">
        <v>87.2</v>
      </c>
      <c r="H30" s="2">
        <v>88.3</v>
      </c>
      <c r="I30" s="2">
        <v>88.7</v>
      </c>
      <c r="J30" s="2">
        <f t="shared" si="81"/>
        <v>88.066666666666663</v>
      </c>
      <c r="K30" s="2">
        <f t="shared" si="82"/>
        <v>0.77674534651540206</v>
      </c>
      <c r="L30" s="2">
        <f t="shared" si="83"/>
        <v>0.44845413490245656</v>
      </c>
      <c r="M30" s="2">
        <f t="shared" si="84"/>
        <v>0.45123287902269565</v>
      </c>
      <c r="N30" s="3">
        <f t="shared" si="85"/>
        <v>1.4360035142018266</v>
      </c>
      <c r="O30" s="9">
        <f t="shared" ref="O30:O31" si="88">J30*$B$2</f>
        <v>1.9374666666666663E-6</v>
      </c>
      <c r="P30" s="5">
        <f t="shared" si="86"/>
        <v>3.1592077312440183E-8</v>
      </c>
      <c r="Q30" s="2">
        <f t="shared" si="87"/>
        <v>1.6305868821368208</v>
      </c>
      <c r="R30" s="2" t="s">
        <v>29</v>
      </c>
    </row>
    <row r="31" spans="3:20" x14ac:dyDescent="0.25">
      <c r="C31" s="7">
        <v>45280</v>
      </c>
      <c r="D31" s="2">
        <v>27</v>
      </c>
      <c r="E31" s="2">
        <v>18.5</v>
      </c>
      <c r="F31" s="2">
        <v>1117.2</v>
      </c>
      <c r="G31" s="2">
        <v>81.2</v>
      </c>
      <c r="H31" s="2">
        <v>80.900000000000006</v>
      </c>
      <c r="I31" s="2">
        <v>80.7</v>
      </c>
      <c r="J31" s="2">
        <f t="shared" si="81"/>
        <v>80.933333333333337</v>
      </c>
      <c r="K31" s="2">
        <f t="shared" si="82"/>
        <v>0.25166114784235816</v>
      </c>
      <c r="L31" s="2">
        <f t="shared" si="83"/>
        <v>0.14529663145135568</v>
      </c>
      <c r="M31" s="2">
        <f t="shared" si="84"/>
        <v>0.15365907428821471</v>
      </c>
      <c r="N31" s="3">
        <f t="shared" si="85"/>
        <v>0.48900463801481447</v>
      </c>
      <c r="O31" s="9">
        <f t="shared" si="88"/>
        <v>1.7805333333333333E-6</v>
      </c>
      <c r="P31" s="5">
        <f t="shared" si="86"/>
        <v>1.0758102036325918E-8</v>
      </c>
      <c r="Q31" s="2">
        <f t="shared" si="87"/>
        <v>0.60420671912868351</v>
      </c>
      <c r="R31" s="2" t="s">
        <v>29</v>
      </c>
    </row>
    <row r="32" spans="3:20" x14ac:dyDescent="0.25">
      <c r="C32" s="7">
        <v>45280</v>
      </c>
      <c r="D32" s="2">
        <v>28</v>
      </c>
      <c r="E32" s="2">
        <v>18.5</v>
      </c>
      <c r="F32" s="2">
        <v>1127.0999999999999</v>
      </c>
      <c r="G32" s="2">
        <v>84.1</v>
      </c>
      <c r="H32" s="2">
        <v>84</v>
      </c>
      <c r="I32" s="2">
        <v>83.9</v>
      </c>
      <c r="J32" s="2">
        <f t="shared" ref="J32" si="89">AVERAGE(G32:I32)</f>
        <v>84</v>
      </c>
      <c r="K32" s="2">
        <f t="shared" ref="K32" si="90">_xlfn.STDEV.S(G32:I32)</f>
        <v>9.9999999999994316E-2</v>
      </c>
      <c r="L32" s="2">
        <f t="shared" ref="L32" si="91">K32/((3)^0.5)</f>
        <v>5.7735026918959299E-2</v>
      </c>
      <c r="M32" s="2">
        <f t="shared" ref="M32" si="92">(L32^2+$T$4^2)^0.5</f>
        <v>7.6376261582594862E-2</v>
      </c>
      <c r="N32" s="3">
        <f t="shared" ref="N32" si="93">M32*$U$4</f>
        <v>0.24305981486044989</v>
      </c>
      <c r="O32" s="9">
        <f t="shared" ref="O32" si="94">J32*$B$2</f>
        <v>1.8479999999999999E-6</v>
      </c>
      <c r="P32" s="5">
        <f t="shared" ref="P32" si="95">N32*$B$2</f>
        <v>5.3473159269298976E-9</v>
      </c>
      <c r="Q32" s="2">
        <f t="shared" ref="Q32" si="96">100*P32/O32</f>
        <v>0.2893569224529165</v>
      </c>
      <c r="R32" s="2" t="s">
        <v>29</v>
      </c>
    </row>
    <row r="33" spans="3:22" x14ac:dyDescent="0.25">
      <c r="C33" s="7">
        <v>45281</v>
      </c>
      <c r="D33" s="2">
        <v>29</v>
      </c>
      <c r="E33" s="2">
        <v>19</v>
      </c>
      <c r="F33" s="2">
        <v>1116.7</v>
      </c>
      <c r="G33" s="2">
        <v>80.900000000000006</v>
      </c>
      <c r="H33" s="2">
        <v>80.7</v>
      </c>
      <c r="I33" s="2">
        <v>80.7</v>
      </c>
      <c r="J33" s="2">
        <f t="shared" ref="J33:J35" si="97">AVERAGE(G33:I33)</f>
        <v>80.766666666666666</v>
      </c>
      <c r="K33" s="2">
        <f t="shared" ref="K33:K35" si="98">_xlfn.STDEV.S(G33:I33)</f>
        <v>0.1154700538379268</v>
      </c>
      <c r="L33" s="2">
        <f t="shared" ref="L33:L35" si="99">K33/((3)^0.5)</f>
        <v>6.6666666666667623E-2</v>
      </c>
      <c r="M33" s="2">
        <f t="shared" ref="M33:M35" si="100">(L33^2+$T$4^2)^0.5</f>
        <v>8.3333333333334106E-2</v>
      </c>
      <c r="N33" s="3">
        <f t="shared" ref="N33:N35" si="101">M33*$U$4</f>
        <v>0.26520000000000243</v>
      </c>
      <c r="O33" s="9">
        <f t="shared" ref="O33:O35" si="102">J33*$B$2</f>
        <v>1.7768666666666665E-6</v>
      </c>
      <c r="P33" s="5">
        <f t="shared" ref="P33:P35" si="103">N33*$B$2</f>
        <v>5.8344000000000534E-9</v>
      </c>
      <c r="Q33" s="2">
        <f t="shared" ref="Q33:Q35" si="104">100*P33/O33</f>
        <v>0.32835328105654454</v>
      </c>
      <c r="R33" s="2" t="s">
        <v>29</v>
      </c>
    </row>
    <row r="34" spans="3:22" x14ac:dyDescent="0.25">
      <c r="C34" s="7">
        <v>45281</v>
      </c>
      <c r="D34" s="2">
        <v>30</v>
      </c>
      <c r="E34" s="2">
        <v>19</v>
      </c>
      <c r="F34" s="2">
        <v>1126.8</v>
      </c>
      <c r="G34" s="2">
        <v>85.3</v>
      </c>
      <c r="H34" s="2">
        <v>86.3</v>
      </c>
      <c r="I34" s="2">
        <v>86.2</v>
      </c>
      <c r="J34" s="2">
        <f t="shared" si="97"/>
        <v>85.933333333333337</v>
      </c>
      <c r="K34" s="2">
        <f t="shared" si="98"/>
        <v>0.55075705472861158</v>
      </c>
      <c r="L34" s="2">
        <f t="shared" si="99"/>
        <v>0.31797973380564937</v>
      </c>
      <c r="M34" s="2">
        <f t="shared" si="100"/>
        <v>0.32188679859713359</v>
      </c>
      <c r="N34" s="3">
        <f t="shared" si="101"/>
        <v>1.0243725478555179</v>
      </c>
      <c r="O34" s="9">
        <f t="shared" si="102"/>
        <v>1.8905333333333333E-6</v>
      </c>
      <c r="P34" s="5">
        <f t="shared" si="103"/>
        <v>2.2536196052821392E-8</v>
      </c>
      <c r="Q34" s="2">
        <f t="shared" si="104"/>
        <v>1.1920549431988183</v>
      </c>
      <c r="R34" s="2" t="s">
        <v>29</v>
      </c>
    </row>
    <row r="35" spans="3:22" x14ac:dyDescent="0.25">
      <c r="C35" s="7">
        <v>45281</v>
      </c>
      <c r="D35" s="2">
        <v>31</v>
      </c>
      <c r="E35" s="2">
        <v>20</v>
      </c>
      <c r="F35" s="2">
        <v>1117.0999999999999</v>
      </c>
      <c r="G35" s="2">
        <v>76.7</v>
      </c>
      <c r="H35" s="2">
        <v>76.400000000000006</v>
      </c>
      <c r="I35" s="2">
        <v>76.400000000000006</v>
      </c>
      <c r="J35" s="2">
        <f t="shared" si="97"/>
        <v>76.500000000000014</v>
      </c>
      <c r="K35" s="2">
        <f t="shared" si="98"/>
        <v>0.17320508075688609</v>
      </c>
      <c r="L35" s="2">
        <f t="shared" si="99"/>
        <v>9.9999999999999062E-2</v>
      </c>
      <c r="M35" s="2">
        <f t="shared" si="100"/>
        <v>0.11180339887498865</v>
      </c>
      <c r="N35" s="3">
        <f t="shared" si="101"/>
        <v>0.35580313657976387</v>
      </c>
      <c r="O35" s="9">
        <f t="shared" si="102"/>
        <v>1.6830000000000002E-6</v>
      </c>
      <c r="P35" s="5">
        <f t="shared" si="103"/>
        <v>7.827669004754804E-9</v>
      </c>
      <c r="Q35" s="2">
        <f t="shared" si="104"/>
        <v>0.46510213931995265</v>
      </c>
      <c r="R35" s="2" t="s">
        <v>29</v>
      </c>
    </row>
    <row r="36" spans="3:22" x14ac:dyDescent="0.25">
      <c r="C36" s="7">
        <v>45281</v>
      </c>
      <c r="D36" s="2">
        <v>32</v>
      </c>
      <c r="E36" s="2">
        <v>20</v>
      </c>
      <c r="F36" s="2">
        <v>1127.2</v>
      </c>
      <c r="G36" s="2">
        <v>86.3</v>
      </c>
      <c r="H36" s="2">
        <v>86.5</v>
      </c>
      <c r="I36" s="2">
        <v>85.4</v>
      </c>
      <c r="J36" s="2">
        <f t="shared" ref="J36" si="105">AVERAGE(G36:I36)</f>
        <v>86.066666666666677</v>
      </c>
      <c r="K36" s="2">
        <f t="shared" ref="K36" si="106">_xlfn.STDEV.S(G36:I36)</f>
        <v>0.58594652770822775</v>
      </c>
      <c r="L36" s="2">
        <f t="shared" ref="L36" si="107">K36/((3)^0.5)</f>
        <v>0.33829638550307184</v>
      </c>
      <c r="M36" s="2">
        <f t="shared" ref="M36" si="108">(L36^2+$T$4^2)^0.5</f>
        <v>0.34197140881138438</v>
      </c>
      <c r="N36" s="3">
        <f t="shared" ref="N36" si="109">M36*$U$4</f>
        <v>1.0882898114013497</v>
      </c>
      <c r="O36" s="9">
        <f t="shared" ref="O36" si="110">J36*$B$2</f>
        <v>1.8934666666666668E-6</v>
      </c>
      <c r="P36" s="5">
        <f t="shared" ref="P36" si="111">N36*$B$2</f>
        <v>2.3942375850829694E-8</v>
      </c>
      <c r="Q36" s="2">
        <f t="shared" ref="Q36" si="112">100*P36/O36</f>
        <v>1.2644730573989347</v>
      </c>
      <c r="R36" s="2" t="s">
        <v>29</v>
      </c>
    </row>
    <row r="37" spans="3:22" x14ac:dyDescent="0.25">
      <c r="C37" s="7">
        <v>45281</v>
      </c>
      <c r="D37" s="2" t="s">
        <v>26</v>
      </c>
      <c r="E37" s="2">
        <v>20</v>
      </c>
      <c r="F37" s="2" t="s">
        <v>30</v>
      </c>
      <c r="G37" s="2">
        <v>316</v>
      </c>
      <c r="H37" s="2">
        <v>316</v>
      </c>
      <c r="I37" s="2">
        <v>316</v>
      </c>
      <c r="J37" s="2">
        <f t="shared" ref="J37:J38" si="113">AVERAGE(G37:I37)</f>
        <v>316</v>
      </c>
      <c r="K37" s="2">
        <f t="shared" ref="K37:K38" si="114">_xlfn.STDEV.S(G37:I37)</f>
        <v>0</v>
      </c>
      <c r="L37" s="2">
        <f t="shared" ref="L37:L38" si="115">K37/((3)^0.5)</f>
        <v>0</v>
      </c>
      <c r="M37" s="2">
        <f t="shared" ref="M37:M38" si="116">(L37^2+$T$4^2)^0.5</f>
        <v>0.05</v>
      </c>
      <c r="N37" s="3">
        <f t="shared" ref="N37:N38" si="117">M37*$U$4</f>
        <v>0.15912000000000001</v>
      </c>
      <c r="O37" s="9">
        <f t="shared" ref="O37:O38" si="118">J37*$B$2</f>
        <v>6.9519999999999997E-6</v>
      </c>
      <c r="P37" s="5">
        <f t="shared" ref="P37:P38" si="119">N37*$B$2</f>
        <v>3.50064E-9</v>
      </c>
      <c r="Q37" s="2">
        <f t="shared" ref="Q37:Q38" si="120">100*P37/O37</f>
        <v>5.0354430379746837E-2</v>
      </c>
      <c r="R37" s="2" t="s">
        <v>26</v>
      </c>
    </row>
    <row r="38" spans="3:22" x14ac:dyDescent="0.25">
      <c r="C38" s="7">
        <v>45283</v>
      </c>
      <c r="D38" s="2">
        <v>33</v>
      </c>
      <c r="E38" s="2">
        <v>19.600000000000001</v>
      </c>
      <c r="F38" s="2">
        <v>1127.7</v>
      </c>
      <c r="G38" s="2">
        <v>83.3</v>
      </c>
      <c r="H38" s="2">
        <v>83.6</v>
      </c>
      <c r="I38" s="2">
        <v>82.9</v>
      </c>
      <c r="J38" s="2">
        <f t="shared" si="113"/>
        <v>83.266666666666666</v>
      </c>
      <c r="K38" s="2">
        <f t="shared" si="114"/>
        <v>0.35118845842841884</v>
      </c>
      <c r="L38" s="2">
        <f t="shared" si="115"/>
        <v>0.20275875100993732</v>
      </c>
      <c r="M38" s="2">
        <f t="shared" si="116"/>
        <v>0.20883273476902456</v>
      </c>
      <c r="N38" s="3">
        <f t="shared" si="117"/>
        <v>0.66458929512894371</v>
      </c>
      <c r="O38" s="9">
        <f t="shared" si="118"/>
        <v>1.8318666666666666E-6</v>
      </c>
      <c r="P38" s="5">
        <f t="shared" si="119"/>
        <v>1.4620964492836761E-8</v>
      </c>
      <c r="Q38" s="2">
        <f t="shared" si="120"/>
        <v>0.7981456706912855</v>
      </c>
      <c r="R38" s="2" t="s">
        <v>29</v>
      </c>
    </row>
    <row r="39" spans="3:22" x14ac:dyDescent="0.25">
      <c r="C39" s="7">
        <v>45283</v>
      </c>
      <c r="D39" s="2">
        <v>34</v>
      </c>
      <c r="E39" s="2">
        <v>19.600000000000001</v>
      </c>
      <c r="F39" s="2">
        <v>1119.5999999999999</v>
      </c>
      <c r="G39" s="2">
        <v>79</v>
      </c>
      <c r="H39" s="2">
        <v>79.7</v>
      </c>
      <c r="I39" s="2">
        <v>80.400000000000006</v>
      </c>
      <c r="J39" s="2">
        <f t="shared" ref="J39" si="121">AVERAGE(G39:I39)</f>
        <v>79.7</v>
      </c>
      <c r="K39" s="2">
        <f t="shared" ref="K39" si="122">_xlfn.STDEV.S(G39:I39)</f>
        <v>0.70000000000000284</v>
      </c>
      <c r="L39" s="2">
        <f t="shared" ref="L39" si="123">K39/((3)^0.5)</f>
        <v>0.40414518843273972</v>
      </c>
      <c r="M39" s="2">
        <f t="shared" ref="M39" si="124">(L39^2+$T$4^2)^0.5</f>
        <v>0.40722639076235556</v>
      </c>
      <c r="N39" s="3">
        <f t="shared" ref="N39" si="125">M39*$U$4</f>
        <v>1.2959572659621204</v>
      </c>
      <c r="O39" s="9">
        <f t="shared" ref="O39" si="126">J39*$B$2</f>
        <v>1.7534E-6</v>
      </c>
      <c r="P39" s="5">
        <f t="shared" ref="P39" si="127">N39*$B$2</f>
        <v>2.8511059851166645E-8</v>
      </c>
      <c r="Q39" s="2">
        <f t="shared" ref="Q39" si="128">100*P39/O39</f>
        <v>1.6260442483840907</v>
      </c>
      <c r="R39" s="2" t="s">
        <v>29</v>
      </c>
    </row>
    <row r="40" spans="3:22" x14ac:dyDescent="0.25">
      <c r="C40" s="7">
        <v>45286</v>
      </c>
      <c r="D40" s="2">
        <v>35</v>
      </c>
      <c r="E40" s="2">
        <v>19.8</v>
      </c>
      <c r="F40" s="2">
        <v>1113.7</v>
      </c>
      <c r="G40" s="2">
        <v>76.8</v>
      </c>
      <c r="H40" s="2">
        <v>76.400000000000006</v>
      </c>
      <c r="I40" s="2">
        <v>76</v>
      </c>
      <c r="J40" s="2">
        <f t="shared" ref="J40" si="129">AVERAGE(G40:I40)</f>
        <v>76.399999999999991</v>
      </c>
      <c r="K40" s="2">
        <f t="shared" ref="K40" si="130">_xlfn.STDEV.S(G40:I40)</f>
        <v>0.39999999999999858</v>
      </c>
      <c r="L40" s="2">
        <f t="shared" ref="L40" si="131">K40/((3)^0.5)</f>
        <v>0.23094010767584949</v>
      </c>
      <c r="M40" s="2">
        <f t="shared" ref="M40" si="132">(L40^2+$T$4^2)^0.5</f>
        <v>0.23629078131262962</v>
      </c>
      <c r="N40" s="3">
        <f t="shared" ref="N40" si="133">M40*$U$4</f>
        <v>0.75197178244931251</v>
      </c>
      <c r="O40" s="9">
        <f t="shared" ref="O40" si="134">J40*$B$2</f>
        <v>1.6807999999999996E-6</v>
      </c>
      <c r="P40" s="5">
        <f t="shared" ref="P40" si="135">N40*$B$2</f>
        <v>1.6543379213884875E-8</v>
      </c>
      <c r="Q40" s="2">
        <f t="shared" ref="Q40" si="136">100*P40/O40</f>
        <v>0.9842562597504092</v>
      </c>
      <c r="R40" s="2" t="s">
        <v>29</v>
      </c>
    </row>
    <row r="41" spans="3:22" x14ac:dyDescent="0.25">
      <c r="C41" s="7">
        <v>45286</v>
      </c>
      <c r="D41" s="2">
        <v>36</v>
      </c>
      <c r="E41" s="2">
        <v>19.8</v>
      </c>
      <c r="F41" s="2">
        <v>1127.9000000000001</v>
      </c>
      <c r="G41" s="2">
        <v>86.5</v>
      </c>
      <c r="H41" s="2">
        <v>86.3</v>
      </c>
      <c r="I41" s="2">
        <v>86.4</v>
      </c>
      <c r="J41" s="2">
        <f t="shared" ref="J41" si="137">AVERAGE(G41:I41)</f>
        <v>86.40000000000002</v>
      </c>
      <c r="K41" s="2">
        <f t="shared" ref="K41" si="138">_xlfn.STDEV.S(G41:I41)</f>
        <v>0.10000000000000142</v>
      </c>
      <c r="L41" s="2">
        <f t="shared" ref="L41" si="139">K41/((3)^0.5)</f>
        <v>5.77350269189634E-2</v>
      </c>
      <c r="M41" s="2">
        <f t="shared" ref="M41" si="140">(L41^2+$T$4^2)^0.5</f>
        <v>7.6376261582597957E-2</v>
      </c>
      <c r="N41" s="3">
        <f t="shared" ref="N41" si="141">M41*$U$4</f>
        <v>0.24305981486045972</v>
      </c>
      <c r="O41" s="9">
        <f t="shared" ref="O41" si="142">J41*$B$2</f>
        <v>1.9008000000000003E-6</v>
      </c>
      <c r="P41" s="5">
        <f t="shared" ref="P41" si="143">N41*$B$2</f>
        <v>5.3473159269301135E-9</v>
      </c>
      <c r="Q41" s="2">
        <f t="shared" ref="Q41" si="144">100*P41/O41</f>
        <v>0.28131923016256905</v>
      </c>
      <c r="R41" s="2" t="s">
        <v>29</v>
      </c>
    </row>
    <row r="42" spans="3:22" x14ac:dyDescent="0.25">
      <c r="C42" s="7">
        <v>45287</v>
      </c>
      <c r="D42" s="2">
        <v>37</v>
      </c>
      <c r="E42" s="2">
        <v>19.8</v>
      </c>
      <c r="F42" s="2">
        <v>1114.4000000000001</v>
      </c>
      <c r="G42" s="2">
        <v>77.8</v>
      </c>
      <c r="H42" s="2">
        <v>76.900000000000006</v>
      </c>
      <c r="I42" s="2">
        <v>77.2</v>
      </c>
      <c r="J42" s="2">
        <f t="shared" ref="J42:J48" si="145">AVERAGE(G42:I42)</f>
        <v>77.3</v>
      </c>
      <c r="K42" s="2">
        <f t="shared" ref="K42:K48" si="146">_xlfn.STDEV.S(G42:I42)</f>
        <v>0.45825756949557961</v>
      </c>
      <c r="L42" s="2">
        <f t="shared" ref="L42:L48" si="147">K42/((3)^0.5)</f>
        <v>0.26457513110645653</v>
      </c>
      <c r="M42" s="2">
        <f t="shared" ref="M42:M48" si="148">(L42^2+$T$4^2)^0.5</f>
        <v>0.26925824035672274</v>
      </c>
      <c r="N42" s="3">
        <f t="shared" ref="N42:N48" si="149">M42*$U$4</f>
        <v>0.85688742411123442</v>
      </c>
      <c r="O42" s="9">
        <f t="shared" ref="O42:O48" si="150">J42*$B$2</f>
        <v>1.7005999999999999E-6</v>
      </c>
      <c r="P42" s="5">
        <f t="shared" ref="P42:P48" si="151">N42*$B$2</f>
        <v>1.8851523330447156E-8</v>
      </c>
      <c r="Q42" s="2">
        <f t="shared" ref="Q42:Q48" si="152">100*P42/O42</f>
        <v>1.1085218940636927</v>
      </c>
      <c r="R42" s="2" t="s">
        <v>29</v>
      </c>
    </row>
    <row r="43" spans="3:22" x14ac:dyDescent="0.25">
      <c r="C43" s="7">
        <v>45287</v>
      </c>
      <c r="D43" s="2">
        <v>38</v>
      </c>
      <c r="E43" s="2">
        <v>19.8</v>
      </c>
      <c r="F43" s="2">
        <v>1128.2</v>
      </c>
      <c r="G43" s="2">
        <v>84.1</v>
      </c>
      <c r="H43" s="2">
        <v>83.6</v>
      </c>
      <c r="I43" s="2">
        <v>84</v>
      </c>
      <c r="J43" s="2">
        <f t="shared" si="145"/>
        <v>83.899999999999991</v>
      </c>
      <c r="K43" s="2">
        <f t="shared" si="146"/>
        <v>0.26457513110646014</v>
      </c>
      <c r="L43" s="2">
        <f t="shared" si="147"/>
        <v>0.1527525231651953</v>
      </c>
      <c r="M43" s="2">
        <f t="shared" si="148"/>
        <v>0.16072751268321653</v>
      </c>
      <c r="N43" s="3">
        <f t="shared" si="149"/>
        <v>0.51149923636306827</v>
      </c>
      <c r="O43" s="9">
        <f t="shared" si="150"/>
        <v>1.8457999999999998E-6</v>
      </c>
      <c r="P43" s="5">
        <f t="shared" si="151"/>
        <v>1.1252983199987501E-8</v>
      </c>
      <c r="Q43" s="2">
        <f t="shared" si="152"/>
        <v>0.60965344024203605</v>
      </c>
      <c r="R43" s="2" t="s">
        <v>29</v>
      </c>
    </row>
    <row r="44" spans="3:22" x14ac:dyDescent="0.25">
      <c r="C44" s="7">
        <v>45288</v>
      </c>
      <c r="D44" s="2">
        <v>39</v>
      </c>
      <c r="E44" s="2">
        <v>19</v>
      </c>
      <c r="F44" s="2">
        <v>1119</v>
      </c>
      <c r="G44" s="2">
        <v>71.8</v>
      </c>
      <c r="H44" s="2">
        <v>72.2</v>
      </c>
      <c r="I44" s="2">
        <v>72.099999999999994</v>
      </c>
      <c r="J44" s="2">
        <f>AVERAGE(G44:I44)</f>
        <v>72.033333333333331</v>
      </c>
      <c r="K44" s="2">
        <f>_xlfn.STDEV.S(G44:I44)</f>
        <v>0.2081665999466151</v>
      </c>
      <c r="L44" s="2">
        <f t="shared" si="147"/>
        <v>0.12018504251546737</v>
      </c>
      <c r="M44" s="2">
        <f t="shared" si="148"/>
        <v>0.13017082793177856</v>
      </c>
      <c r="N44" s="3">
        <f t="shared" si="149"/>
        <v>0.41425564281009208</v>
      </c>
      <c r="O44" s="9">
        <f t="shared" si="150"/>
        <v>1.5847333333333332E-6</v>
      </c>
      <c r="P44" s="5">
        <f t="shared" si="151"/>
        <v>9.1136241418220258E-9</v>
      </c>
      <c r="Q44" s="2">
        <f t="shared" si="152"/>
        <v>0.57508881463687012</v>
      </c>
      <c r="R44" s="2" t="s">
        <v>29</v>
      </c>
    </row>
    <row r="45" spans="3:22" x14ac:dyDescent="0.25">
      <c r="C45" s="7">
        <v>45288</v>
      </c>
      <c r="D45" s="2">
        <v>40</v>
      </c>
      <c r="E45" s="2">
        <v>19</v>
      </c>
      <c r="F45" s="2">
        <v>1127</v>
      </c>
      <c r="G45" s="2">
        <v>78.3</v>
      </c>
      <c r="H45" s="1">
        <v>78.099999999999994</v>
      </c>
      <c r="I45" s="2">
        <v>78.5</v>
      </c>
      <c r="J45" s="2">
        <f t="shared" si="145"/>
        <v>78.3</v>
      </c>
      <c r="K45" s="2">
        <f t="shared" si="146"/>
        <v>0.20000000000000284</v>
      </c>
      <c r="L45" s="2">
        <f t="shared" si="147"/>
        <v>0.1154700538379268</v>
      </c>
      <c r="M45" s="2">
        <f t="shared" si="148"/>
        <v>0.12583057392118066</v>
      </c>
      <c r="N45" s="3">
        <f t="shared" si="149"/>
        <v>0.40044321844676534</v>
      </c>
      <c r="O45" s="9">
        <f t="shared" si="150"/>
        <v>1.7225999999999998E-6</v>
      </c>
      <c r="P45" s="5">
        <f t="shared" si="151"/>
        <v>8.8097508058288365E-9</v>
      </c>
      <c r="Q45" s="2">
        <f t="shared" si="152"/>
        <v>0.51142173492562626</v>
      </c>
      <c r="R45" s="2" t="s">
        <v>29</v>
      </c>
    </row>
    <row r="46" spans="3:22" x14ac:dyDescent="0.25">
      <c r="C46" s="7">
        <v>45293</v>
      </c>
      <c r="D46" s="2">
        <v>41</v>
      </c>
      <c r="E46" s="2">
        <v>19</v>
      </c>
      <c r="F46" s="2">
        <v>1119.3</v>
      </c>
      <c r="G46" s="2">
        <v>78.3</v>
      </c>
      <c r="H46" s="2">
        <v>79.8</v>
      </c>
      <c r="I46" s="2">
        <v>80.900000000000006</v>
      </c>
      <c r="J46" s="2">
        <f t="shared" si="145"/>
        <v>79.666666666666671</v>
      </c>
      <c r="K46" s="2">
        <f t="shared" si="146"/>
        <v>1.3051181300301302</v>
      </c>
      <c r="L46" s="2">
        <f t="shared" si="147"/>
        <v>0.75351030369715677</v>
      </c>
      <c r="M46" s="2">
        <f t="shared" si="148"/>
        <v>0.75516738394728178</v>
      </c>
      <c r="N46" s="3">
        <f t="shared" si="149"/>
        <v>2.4032446826738294</v>
      </c>
      <c r="O46" s="9">
        <f t="shared" si="150"/>
        <v>1.7526666666666666E-6</v>
      </c>
      <c r="P46" s="5">
        <f t="shared" si="151"/>
        <v>5.2871383018824246E-8</v>
      </c>
      <c r="Q46" s="2">
        <f t="shared" si="152"/>
        <v>3.0166251246951834</v>
      </c>
      <c r="R46" s="2" t="s">
        <v>29</v>
      </c>
      <c r="T46" s="10">
        <v>3.1210000000000001E-3</v>
      </c>
    </row>
    <row r="47" spans="3:22" x14ac:dyDescent="0.25">
      <c r="C47" s="7">
        <v>45293</v>
      </c>
      <c r="D47" s="2">
        <v>42</v>
      </c>
      <c r="E47" s="2">
        <v>19</v>
      </c>
      <c r="F47" s="2">
        <v>1126.5</v>
      </c>
      <c r="G47" s="2">
        <v>80.7</v>
      </c>
      <c r="H47" s="2">
        <v>80.8</v>
      </c>
      <c r="I47" s="2">
        <v>80.599999999999994</v>
      </c>
      <c r="J47" s="2">
        <f t="shared" si="145"/>
        <v>80.7</v>
      </c>
      <c r="K47" s="2">
        <f t="shared" si="146"/>
        <v>0.10000000000000142</v>
      </c>
      <c r="L47" s="2">
        <f t="shared" si="147"/>
        <v>5.77350269189634E-2</v>
      </c>
      <c r="M47" s="2">
        <f t="shared" si="148"/>
        <v>7.6376261582597957E-2</v>
      </c>
      <c r="N47" s="3">
        <f t="shared" si="149"/>
        <v>0.24305981486045972</v>
      </c>
      <c r="O47" s="9">
        <f t="shared" si="150"/>
        <v>1.7754E-6</v>
      </c>
      <c r="P47" s="5">
        <f t="shared" si="151"/>
        <v>5.3473159269301135E-9</v>
      </c>
      <c r="Q47" s="2">
        <f t="shared" si="152"/>
        <v>0.30118936166104049</v>
      </c>
      <c r="R47" s="2" t="s">
        <v>29</v>
      </c>
      <c r="T47" s="1">
        <v>9.4900000000000002E-3</v>
      </c>
    </row>
    <row r="48" spans="3:22" x14ac:dyDescent="0.25">
      <c r="C48" s="7">
        <v>45299</v>
      </c>
      <c r="D48" s="2">
        <v>43</v>
      </c>
      <c r="E48" s="2">
        <v>19</v>
      </c>
      <c r="F48" s="2">
        <v>1097.8</v>
      </c>
      <c r="G48" s="2">
        <v>65</v>
      </c>
      <c r="H48" s="2">
        <v>64.900000000000006</v>
      </c>
      <c r="I48" s="2">
        <v>64.7</v>
      </c>
      <c r="J48" s="2">
        <f t="shared" si="145"/>
        <v>64.866666666666674</v>
      </c>
      <c r="K48" s="2">
        <f t="shared" si="146"/>
        <v>0.15275252316519375</v>
      </c>
      <c r="L48" s="2">
        <f t="shared" si="147"/>
        <v>8.8191710368819162E-2</v>
      </c>
      <c r="M48" s="2">
        <f t="shared" si="148"/>
        <v>0.10137937550496988</v>
      </c>
      <c r="N48" s="3">
        <f t="shared" si="149"/>
        <v>0.32262972460701611</v>
      </c>
      <c r="O48" s="9">
        <f t="shared" si="150"/>
        <v>1.4270666666666667E-6</v>
      </c>
      <c r="P48" s="5">
        <f t="shared" si="151"/>
        <v>7.0978539413543536E-9</v>
      </c>
      <c r="Q48" s="2">
        <f t="shared" si="152"/>
        <v>0.49737367616703404</v>
      </c>
      <c r="R48" s="2" t="s">
        <v>29</v>
      </c>
      <c r="T48" s="1">
        <f>T47/2</f>
        <v>4.7450000000000001E-3</v>
      </c>
      <c r="U48" s="1">
        <f>4*PI()*T48^3/3</f>
        <v>4.4750434827657076E-7</v>
      </c>
      <c r="V48" s="1">
        <f>T49/U48</f>
        <v>1394.8467817216072</v>
      </c>
    </row>
    <row r="49" spans="3:20" x14ac:dyDescent="0.25">
      <c r="C49" s="7">
        <v>45299</v>
      </c>
      <c r="D49" s="2">
        <v>44</v>
      </c>
      <c r="E49" s="2">
        <v>19</v>
      </c>
      <c r="F49" s="2">
        <v>1105.9000000000001</v>
      </c>
      <c r="G49" s="2">
        <v>71.7</v>
      </c>
      <c r="H49" s="2">
        <v>72</v>
      </c>
      <c r="I49" s="2">
        <v>72.099999999999994</v>
      </c>
      <c r="J49" s="2">
        <f t="shared" ref="J49" si="153">AVERAGE(G49:I49)</f>
        <v>71.933333333333323</v>
      </c>
      <c r="K49" s="2">
        <f t="shared" ref="K49" si="154">_xlfn.STDEV.S(G49:I49)</f>
        <v>0.20816659994660941</v>
      </c>
      <c r="L49" s="2">
        <f t="shared" ref="L49" si="155">K49/((3)^0.5)</f>
        <v>0.12018504251546408</v>
      </c>
      <c r="M49" s="2">
        <f t="shared" ref="M49" si="156">(L49^2+$T$4^2)^0.5</f>
        <v>0.13017082793177551</v>
      </c>
      <c r="N49" s="3">
        <f t="shared" ref="N49" si="157">M49*$U$4</f>
        <v>0.41425564281008237</v>
      </c>
      <c r="O49" s="9">
        <f t="shared" ref="O49" si="158">J49*$B$2</f>
        <v>1.5825333333333331E-6</v>
      </c>
      <c r="P49" s="5">
        <f t="shared" ref="P49" si="159">N49*$B$2</f>
        <v>9.1136241418218108E-9</v>
      </c>
      <c r="Q49" s="2">
        <f t="shared" ref="Q49" si="160">100*P49/O49</f>
        <v>0.57588828935599967</v>
      </c>
      <c r="R49" s="2" t="s">
        <v>29</v>
      </c>
      <c r="T49" s="10">
        <f>T46/5</f>
        <v>6.2419999999999999E-4</v>
      </c>
    </row>
    <row r="50" spans="3:20" x14ac:dyDescent="0.25">
      <c r="C50" s="7">
        <v>45309</v>
      </c>
      <c r="D50" s="2">
        <v>45</v>
      </c>
      <c r="E50" s="2">
        <v>19</v>
      </c>
      <c r="F50" s="2">
        <v>1103</v>
      </c>
      <c r="G50" s="2">
        <v>165</v>
      </c>
      <c r="H50" s="2">
        <v>165</v>
      </c>
      <c r="I50" s="2">
        <v>165</v>
      </c>
      <c r="J50" s="2">
        <f t="shared" ref="J50:J52" si="161">AVERAGE(G50:I50)</f>
        <v>165</v>
      </c>
      <c r="K50" s="2">
        <f t="shared" ref="K50:K52" si="162">_xlfn.STDEV.S(G50:I50)</f>
        <v>0</v>
      </c>
      <c r="L50" s="2">
        <f t="shared" ref="L50:L52" si="163">K50/((3)^0.5)</f>
        <v>0</v>
      </c>
      <c r="M50" s="2">
        <f t="shared" ref="M50:M52" si="164">(L50^2+$T$4^2)^0.5</f>
        <v>0.05</v>
      </c>
      <c r="N50" s="3">
        <f t="shared" ref="N50:N52" si="165">M50*$U$4</f>
        <v>0.15912000000000001</v>
      </c>
      <c r="O50" s="9">
        <f t="shared" ref="O50:O52" si="166">J50*$B$2</f>
        <v>3.6299999999999995E-6</v>
      </c>
      <c r="P50" s="5">
        <f t="shared" ref="P50:P52" si="167">N50*$B$2</f>
        <v>3.50064E-9</v>
      </c>
      <c r="Q50" s="2">
        <f t="shared" ref="Q50:Q52" si="168">100*P50/O50</f>
        <v>9.6436363636363653E-2</v>
      </c>
      <c r="R50" s="2" t="s">
        <v>28</v>
      </c>
    </row>
    <row r="51" spans="3:20" x14ac:dyDescent="0.25">
      <c r="C51" s="7">
        <v>45309</v>
      </c>
      <c r="D51" s="2">
        <v>46</v>
      </c>
      <c r="E51" s="2">
        <v>19</v>
      </c>
      <c r="F51" s="2">
        <v>1085</v>
      </c>
      <c r="G51" s="2">
        <v>132.6</v>
      </c>
      <c r="H51" s="2">
        <v>132.6</v>
      </c>
      <c r="I51" s="2">
        <v>132.6</v>
      </c>
      <c r="J51" s="2">
        <f t="shared" si="161"/>
        <v>132.6</v>
      </c>
      <c r="K51" s="2">
        <f t="shared" si="162"/>
        <v>0</v>
      </c>
      <c r="L51" s="2">
        <f t="shared" si="163"/>
        <v>0</v>
      </c>
      <c r="M51" s="2">
        <f t="shared" si="164"/>
        <v>0.05</v>
      </c>
      <c r="N51" s="3">
        <f t="shared" si="165"/>
        <v>0.15912000000000001</v>
      </c>
      <c r="O51" s="9">
        <f t="shared" si="166"/>
        <v>2.9171999999999998E-6</v>
      </c>
      <c r="P51" s="5">
        <f t="shared" si="167"/>
        <v>3.50064E-9</v>
      </c>
      <c r="Q51" s="2">
        <f t="shared" si="168"/>
        <v>0.12000000000000001</v>
      </c>
      <c r="R51" s="2" t="s">
        <v>28</v>
      </c>
    </row>
    <row r="52" spans="3:20" x14ac:dyDescent="0.25">
      <c r="C52" s="7">
        <v>45312</v>
      </c>
      <c r="D52" s="2">
        <v>47</v>
      </c>
      <c r="E52" s="2">
        <v>19</v>
      </c>
      <c r="F52" s="2">
        <v>1104.3</v>
      </c>
      <c r="G52" s="2">
        <v>175.5</v>
      </c>
      <c r="H52" s="2">
        <v>174.1</v>
      </c>
      <c r="I52" s="2">
        <v>174.5</v>
      </c>
      <c r="J52" s="2">
        <f t="shared" si="161"/>
        <v>174.70000000000002</v>
      </c>
      <c r="K52" s="2">
        <f t="shared" si="162"/>
        <v>0.72111025509280025</v>
      </c>
      <c r="L52" s="2">
        <f t="shared" si="163"/>
        <v>0.41633319989322792</v>
      </c>
      <c r="M52" s="2">
        <f t="shared" si="164"/>
        <v>0.41932485418030552</v>
      </c>
      <c r="N52" s="3">
        <f t="shared" si="165"/>
        <v>1.3344594159434042</v>
      </c>
      <c r="O52" s="9">
        <f t="shared" si="166"/>
        <v>3.8434000000000003E-6</v>
      </c>
      <c r="P52" s="5">
        <f t="shared" si="167"/>
        <v>2.9358107150754892E-8</v>
      </c>
      <c r="Q52" s="2">
        <f t="shared" si="168"/>
        <v>0.76385770803858277</v>
      </c>
      <c r="R52" s="2" t="s">
        <v>28</v>
      </c>
    </row>
    <row r="53" spans="3:20" x14ac:dyDescent="0.25">
      <c r="C53" s="7">
        <v>45312</v>
      </c>
      <c r="D53" s="2">
        <v>48</v>
      </c>
      <c r="E53" s="2">
        <v>19</v>
      </c>
      <c r="F53" s="2">
        <v>1086</v>
      </c>
      <c r="G53" s="2">
        <v>137.1</v>
      </c>
      <c r="H53" s="2">
        <v>137.69999999999999</v>
      </c>
      <c r="I53" s="2">
        <v>136.19999999999999</v>
      </c>
      <c r="J53" s="2">
        <f t="shared" ref="J53" si="169">AVERAGE(G53:I53)</f>
        <v>136.99999999999997</v>
      </c>
      <c r="K53" s="2">
        <f t="shared" ref="K53" si="170">_xlfn.STDEV.S(G53:I53)</f>
        <v>0.75498344352707536</v>
      </c>
      <c r="L53" s="2">
        <f t="shared" ref="L53" si="171">K53/((3)^0.5)</f>
        <v>0.43588989435406761</v>
      </c>
      <c r="M53" s="2">
        <f t="shared" ref="M53" si="172">(L53^2+$T$4^2)^0.5</f>
        <v>0.43874821936960634</v>
      </c>
      <c r="N53" s="3">
        <f t="shared" ref="N53" si="173">M53*$U$4</f>
        <v>1.3962723333218352</v>
      </c>
      <c r="O53" s="9">
        <f t="shared" ref="O53" si="174">J53*$B$2</f>
        <v>3.013999999999999E-6</v>
      </c>
      <c r="P53" s="5">
        <f t="shared" ref="P53" si="175">N53*$B$2</f>
        <v>3.0717991333080372E-8</v>
      </c>
      <c r="Q53" s="2">
        <f t="shared" ref="Q53" si="176">100*P53/O53</f>
        <v>1.0191768856363763</v>
      </c>
      <c r="R53" s="2" t="s">
        <v>28</v>
      </c>
      <c r="T53" s="12">
        <f>O59/O52-1</f>
        <v>4.6937607326845709E-2</v>
      </c>
    </row>
    <row r="54" spans="3:20" x14ac:dyDescent="0.25">
      <c r="C54" s="7">
        <v>45312</v>
      </c>
      <c r="D54" s="2">
        <v>49</v>
      </c>
      <c r="E54" s="2">
        <v>17</v>
      </c>
      <c r="F54" s="2">
        <v>1133.4000000000001</v>
      </c>
      <c r="G54" s="2">
        <v>266.2</v>
      </c>
      <c r="H54" s="2">
        <v>265.8</v>
      </c>
      <c r="I54" s="2">
        <v>266.2</v>
      </c>
      <c r="J54" s="2">
        <f t="shared" ref="J54:J59" si="177">AVERAGE(G54:I54)</f>
        <v>266.06666666666666</v>
      </c>
      <c r="K54" s="2">
        <f t="shared" ref="K54:K59" si="178">_xlfn.STDEV.S(G54:I54)</f>
        <v>0.23094010767583717</v>
      </c>
      <c r="L54" s="2">
        <f t="shared" ref="L54:L61" si="179">K54/((3)^0.5)</f>
        <v>0.13333333333332575</v>
      </c>
      <c r="M54" s="2">
        <f t="shared" ref="M54:M61" si="180">(L54^2+$T$4^2)^0.5</f>
        <v>0.14240006242195175</v>
      </c>
      <c r="N54" s="3">
        <f t="shared" ref="N54:N61" si="181">M54*$U$4</f>
        <v>0.45317395865161925</v>
      </c>
      <c r="O54" s="9">
        <f t="shared" ref="O54:O59" si="182">J54*$B$2</f>
        <v>5.8534666666666665E-6</v>
      </c>
      <c r="P54" s="5">
        <f t="shared" ref="P54:P59" si="183">N54*$B$2</f>
        <v>9.9698270903356225E-9</v>
      </c>
      <c r="Q54" s="2">
        <f t="shared" ref="Q54:Q59" si="184">100*P54/O54</f>
        <v>0.17032346228449732</v>
      </c>
      <c r="R54" s="2" t="s">
        <v>28</v>
      </c>
      <c r="T54" s="1">
        <f>F59/F52-1</f>
        <v>2.6260979806211893E-3</v>
      </c>
    </row>
    <row r="55" spans="3:20" x14ac:dyDescent="0.25">
      <c r="C55" s="7">
        <v>45312</v>
      </c>
      <c r="D55" s="2">
        <v>50</v>
      </c>
      <c r="E55" s="2">
        <v>17</v>
      </c>
      <c r="F55" s="2">
        <v>1162</v>
      </c>
      <c r="G55" s="2">
        <f>60*8+56.9</f>
        <v>536.9</v>
      </c>
      <c r="H55" s="2">
        <f t="shared" ref="H55:I55" si="185">60*8+56.9</f>
        <v>536.9</v>
      </c>
      <c r="I55" s="2">
        <f t="shared" si="185"/>
        <v>536.9</v>
      </c>
      <c r="J55" s="2">
        <f t="shared" si="177"/>
        <v>536.9</v>
      </c>
      <c r="K55" s="2">
        <f t="shared" si="178"/>
        <v>0</v>
      </c>
      <c r="L55" s="2">
        <f t="shared" si="179"/>
        <v>0</v>
      </c>
      <c r="M55" s="2">
        <f t="shared" si="180"/>
        <v>0.05</v>
      </c>
      <c r="N55" s="3">
        <f t="shared" si="181"/>
        <v>0.15912000000000001</v>
      </c>
      <c r="O55" s="9">
        <f t="shared" si="182"/>
        <v>1.1811799999999999E-5</v>
      </c>
      <c r="P55" s="5">
        <f t="shared" si="183"/>
        <v>3.50064E-9</v>
      </c>
      <c r="Q55" s="2">
        <f t="shared" si="184"/>
        <v>2.963680387409201E-2</v>
      </c>
      <c r="R55" s="2" t="s">
        <v>28</v>
      </c>
    </row>
    <row r="56" spans="3:20" x14ac:dyDescent="0.25">
      <c r="C56" s="7">
        <v>45313</v>
      </c>
      <c r="D56" s="2">
        <v>51</v>
      </c>
      <c r="E56" s="2">
        <v>17</v>
      </c>
      <c r="F56" s="2">
        <v>1133.4000000000001</v>
      </c>
      <c r="G56" s="2">
        <v>303.3</v>
      </c>
      <c r="H56" s="2">
        <v>303.89999999999998</v>
      </c>
      <c r="I56" s="2">
        <v>306.8</v>
      </c>
      <c r="J56" s="2">
        <f t="shared" si="177"/>
        <v>304.66666666666669</v>
      </c>
      <c r="K56" s="2">
        <f t="shared" si="178"/>
        <v>1.8717193521822013</v>
      </c>
      <c r="L56" s="2">
        <f t="shared" si="179"/>
        <v>1.0806376718298258</v>
      </c>
      <c r="M56" s="2">
        <f t="shared" si="180"/>
        <v>1.0817937778420554</v>
      </c>
      <c r="N56" s="3">
        <f t="shared" si="181"/>
        <v>3.4427005186045569</v>
      </c>
      <c r="O56" s="9">
        <f t="shared" si="182"/>
        <v>6.7026666666666668E-6</v>
      </c>
      <c r="P56" s="5">
        <f t="shared" si="183"/>
        <v>7.5739411409300253E-8</v>
      </c>
      <c r="Q56" s="2">
        <f t="shared" si="184"/>
        <v>1.129989229301277</v>
      </c>
      <c r="R56" s="2" t="s">
        <v>28</v>
      </c>
    </row>
    <row r="57" spans="3:20" x14ac:dyDescent="0.25">
      <c r="C57" s="7">
        <v>45313</v>
      </c>
      <c r="D57" s="2">
        <v>52</v>
      </c>
      <c r="E57" s="2">
        <v>17</v>
      </c>
      <c r="F57" s="2">
        <v>1162</v>
      </c>
      <c r="G57" s="2">
        <v>581.4</v>
      </c>
      <c r="H57" s="2">
        <v>588.9</v>
      </c>
      <c r="I57" s="2">
        <v>576.70000000000005</v>
      </c>
      <c r="J57" s="2">
        <f t="shared" si="177"/>
        <v>582.33333333333337</v>
      </c>
      <c r="K57" s="2">
        <f t="shared" si="178"/>
        <v>6.1533188876680978</v>
      </c>
      <c r="L57" s="2">
        <f t="shared" si="179"/>
        <v>3.5526203162047851</v>
      </c>
      <c r="M57" s="2">
        <f t="shared" si="180"/>
        <v>3.5529721517499948</v>
      </c>
      <c r="N57" s="3">
        <f t="shared" si="181"/>
        <v>11.306978575729183</v>
      </c>
      <c r="O57" s="9">
        <f t="shared" si="182"/>
        <v>1.2811333333333334E-5</v>
      </c>
      <c r="P57" s="5">
        <f t="shared" si="183"/>
        <v>2.48753528666042E-7</v>
      </c>
      <c r="Q57" s="2">
        <f t="shared" si="184"/>
        <v>1.9416677577096477</v>
      </c>
      <c r="R57" s="2" t="s">
        <v>28</v>
      </c>
    </row>
    <row r="58" spans="3:20" x14ac:dyDescent="0.25">
      <c r="C58" s="7">
        <v>45314</v>
      </c>
      <c r="D58" s="2">
        <v>53</v>
      </c>
      <c r="E58" s="2">
        <v>17</v>
      </c>
      <c r="F58" s="2">
        <v>1084.4000000000001</v>
      </c>
      <c r="G58" s="2">
        <v>133</v>
      </c>
      <c r="H58" s="2">
        <v>131</v>
      </c>
      <c r="I58" s="2">
        <v>131</v>
      </c>
      <c r="J58" s="2">
        <f t="shared" si="177"/>
        <v>131.66666666666666</v>
      </c>
      <c r="K58" s="2">
        <f t="shared" si="178"/>
        <v>1.1547005383792515</v>
      </c>
      <c r="L58" s="2">
        <f t="shared" si="179"/>
        <v>0.66666666666666663</v>
      </c>
      <c r="M58" s="2">
        <f t="shared" si="180"/>
        <v>0.66853903733771924</v>
      </c>
      <c r="N58" s="3">
        <f t="shared" si="181"/>
        <v>2.1275586324235576</v>
      </c>
      <c r="O58" s="9">
        <f t="shared" si="182"/>
        <v>2.8966666666666663E-6</v>
      </c>
      <c r="P58" s="5">
        <f t="shared" si="183"/>
        <v>4.6806289913318263E-8</v>
      </c>
      <c r="Q58" s="2">
        <f t="shared" si="184"/>
        <v>1.6158673157647274</v>
      </c>
      <c r="R58" s="2" t="s">
        <v>28</v>
      </c>
    </row>
    <row r="59" spans="3:20" x14ac:dyDescent="0.25">
      <c r="C59" s="7">
        <v>45314</v>
      </c>
      <c r="D59" s="2">
        <v>54</v>
      </c>
      <c r="E59" s="2">
        <v>17</v>
      </c>
      <c r="F59" s="2">
        <v>1107.2</v>
      </c>
      <c r="G59" s="2">
        <v>184.2</v>
      </c>
      <c r="H59" s="2">
        <v>183.5</v>
      </c>
      <c r="I59" s="2">
        <v>181</v>
      </c>
      <c r="J59" s="2">
        <f t="shared" si="177"/>
        <v>182.9</v>
      </c>
      <c r="K59" s="2">
        <f t="shared" si="178"/>
        <v>1.6822603841260677</v>
      </c>
      <c r="L59" s="2">
        <f t="shared" si="179"/>
        <v>0.97125348562222846</v>
      </c>
      <c r="M59" s="2">
        <f t="shared" si="180"/>
        <v>0.97253963072634131</v>
      </c>
      <c r="N59" s="3">
        <f t="shared" si="181"/>
        <v>3.0950101208235083</v>
      </c>
      <c r="O59" s="9">
        <f t="shared" si="182"/>
        <v>4.0237999999999995E-6</v>
      </c>
      <c r="P59" s="5">
        <f t="shared" si="183"/>
        <v>6.8090222658117185E-8</v>
      </c>
      <c r="Q59" s="2">
        <f t="shared" si="184"/>
        <v>1.6921870534846959</v>
      </c>
      <c r="R59" s="2" t="s">
        <v>28</v>
      </c>
    </row>
    <row r="60" spans="3:20" x14ac:dyDescent="0.25">
      <c r="C60" s="7">
        <v>45315</v>
      </c>
      <c r="D60" s="2">
        <v>55</v>
      </c>
      <c r="E60" s="2">
        <v>18</v>
      </c>
      <c r="F60" s="2">
        <v>1082.2</v>
      </c>
      <c r="G60" s="2">
        <v>122</v>
      </c>
      <c r="H60" s="2">
        <v>123.8</v>
      </c>
      <c r="I60" s="2">
        <v>123.2</v>
      </c>
      <c r="J60" s="2">
        <f t="shared" ref="J60:J61" si="186">AVERAGE(G60:I60)</f>
        <v>123</v>
      </c>
      <c r="K60" s="2">
        <f t="shared" ref="K60:K61" si="187">_xlfn.STDEV.S(G60:I60)</f>
        <v>0.9165151389911671</v>
      </c>
      <c r="L60" s="2">
        <f t="shared" si="179"/>
        <v>0.52915026221291761</v>
      </c>
      <c r="M60" s="2">
        <f t="shared" si="180"/>
        <v>0.53150729063673197</v>
      </c>
      <c r="N60" s="3">
        <f t="shared" si="181"/>
        <v>1.6914688017223358</v>
      </c>
      <c r="O60" s="9">
        <f t="shared" ref="O60:O61" si="188">J60*$B$2</f>
        <v>2.706E-6</v>
      </c>
      <c r="P60" s="5">
        <f t="shared" ref="P60:P61" si="189">N60*$B$2</f>
        <v>3.7212313637891387E-8</v>
      </c>
      <c r="Q60" s="2">
        <f t="shared" ref="Q60:Q61" si="190">100*P60/O60</f>
        <v>1.3751778875791347</v>
      </c>
      <c r="R60" s="2" t="s">
        <v>28</v>
      </c>
    </row>
    <row r="61" spans="3:20" x14ac:dyDescent="0.25">
      <c r="C61" s="7">
        <v>45315</v>
      </c>
      <c r="D61" s="2">
        <v>56</v>
      </c>
      <c r="E61" s="2">
        <v>18</v>
      </c>
      <c r="F61" s="2">
        <v>1106.4000000000001</v>
      </c>
      <c r="G61" s="2">
        <v>179.7</v>
      </c>
      <c r="H61" s="2">
        <f>2*60+57.7</f>
        <v>177.7</v>
      </c>
      <c r="I61" s="2">
        <v>179.9</v>
      </c>
      <c r="J61" s="2">
        <f t="shared" si="186"/>
        <v>179.1</v>
      </c>
      <c r="K61" s="2">
        <f t="shared" si="187"/>
        <v>1.2165525060596496</v>
      </c>
      <c r="L61" s="2">
        <f t="shared" si="179"/>
        <v>0.70237691685685255</v>
      </c>
      <c r="M61" s="2">
        <f t="shared" si="180"/>
        <v>0.70415433914259018</v>
      </c>
      <c r="N61" s="3">
        <f t="shared" si="181"/>
        <v>2.240900768887379</v>
      </c>
      <c r="O61" s="9">
        <f t="shared" si="188"/>
        <v>3.9402E-6</v>
      </c>
      <c r="P61" s="5">
        <f t="shared" si="189"/>
        <v>4.9299816915522336E-8</v>
      </c>
      <c r="Q61" s="2">
        <f t="shared" si="190"/>
        <v>1.2512008759840194</v>
      </c>
      <c r="R61" s="2" t="s">
        <v>28</v>
      </c>
    </row>
    <row r="62" spans="3:20" x14ac:dyDescent="0.25">
      <c r="C62" s="7">
        <v>45315</v>
      </c>
      <c r="D62" s="2">
        <v>57</v>
      </c>
      <c r="E62" s="2">
        <v>19</v>
      </c>
      <c r="F62" s="2">
        <v>1080.8</v>
      </c>
      <c r="G62" s="2">
        <v>122</v>
      </c>
      <c r="H62" s="2">
        <v>122</v>
      </c>
      <c r="I62" s="2">
        <v>122.7</v>
      </c>
      <c r="J62" s="2">
        <f t="shared" ref="J62:J63" si="191">AVERAGE(G62:I62)</f>
        <v>122.23333333333333</v>
      </c>
      <c r="K62" s="2">
        <f t="shared" ref="K62:K63" si="192">_xlfn.STDEV.S(G62:I62)</f>
        <v>0.40414518843273967</v>
      </c>
      <c r="L62" s="2">
        <f t="shared" ref="L62:L63" si="193">K62/((3)^0.5)</f>
        <v>0.23333333333333428</v>
      </c>
      <c r="M62" s="2">
        <f t="shared" ref="M62:M63" si="194">(L62^2+$T$4^2)^0.5</f>
        <v>0.23863035105460681</v>
      </c>
      <c r="N62" s="3">
        <f t="shared" ref="N62:N63" si="195">M62*$U$4</f>
        <v>0.75941722919618071</v>
      </c>
      <c r="O62" s="9">
        <f t="shared" ref="O62:O63" si="196">J62*$B$2</f>
        <v>2.6891333333333332E-6</v>
      </c>
      <c r="P62" s="5">
        <f t="shared" ref="P62:P63" si="197">N62*$B$2</f>
        <v>1.6707179042315975E-8</v>
      </c>
      <c r="Q62" s="2">
        <f t="shared" ref="Q62:Q63" si="198">100*P62/O62</f>
        <v>0.62128488889788447</v>
      </c>
      <c r="R62" s="2" t="s">
        <v>28</v>
      </c>
    </row>
    <row r="63" spans="3:20" x14ac:dyDescent="0.25">
      <c r="C63" s="7">
        <v>45315</v>
      </c>
      <c r="D63" s="2">
        <v>58</v>
      </c>
      <c r="E63" s="2">
        <v>19</v>
      </c>
      <c r="F63" s="2">
        <v>1104.2</v>
      </c>
      <c r="G63" s="2">
        <v>176.8</v>
      </c>
      <c r="H63" s="2">
        <v>176.5</v>
      </c>
      <c r="I63" s="2">
        <v>176.6</v>
      </c>
      <c r="J63" s="2">
        <f t="shared" si="191"/>
        <v>176.63333333333333</v>
      </c>
      <c r="K63" s="2">
        <f t="shared" si="192"/>
        <v>0.15275252316520149</v>
      </c>
      <c r="L63" s="2">
        <f t="shared" si="193"/>
        <v>8.8191710368823631E-2</v>
      </c>
      <c r="M63" s="2">
        <f t="shared" si="194"/>
        <v>0.10137937550497376</v>
      </c>
      <c r="N63" s="3">
        <f t="shared" si="195"/>
        <v>0.32262972460702849</v>
      </c>
      <c r="O63" s="9">
        <f t="shared" si="196"/>
        <v>3.8859333333333329E-6</v>
      </c>
      <c r="P63" s="5">
        <f t="shared" si="197"/>
        <v>7.0978539413546266E-9</v>
      </c>
      <c r="Q63" s="2">
        <f t="shared" si="198"/>
        <v>0.18265506205342244</v>
      </c>
      <c r="R63" s="2" t="s">
        <v>28</v>
      </c>
    </row>
    <row r="64" spans="3:20" x14ac:dyDescent="0.25">
      <c r="C64" s="7">
        <v>45344</v>
      </c>
      <c r="D64" s="2">
        <v>59</v>
      </c>
      <c r="E64" s="2">
        <v>17.5</v>
      </c>
      <c r="F64" s="2">
        <v>1087.9000000000001</v>
      </c>
      <c r="G64" s="2">
        <v>68.2</v>
      </c>
      <c r="H64" s="2">
        <v>68.2</v>
      </c>
      <c r="I64" s="2">
        <v>67.5</v>
      </c>
      <c r="J64" s="2">
        <f t="shared" ref="J64:J65" si="199">AVERAGE(G64:I64)</f>
        <v>67.966666666666669</v>
      </c>
      <c r="K64" s="2">
        <f t="shared" ref="K64:K65" si="200">_xlfn.STDEV.S(G64:I64)</f>
        <v>0.40414518843273967</v>
      </c>
      <c r="L64" s="2">
        <f t="shared" ref="L64:L65" si="201">K64/((3)^0.5)</f>
        <v>0.23333333333333428</v>
      </c>
      <c r="M64" s="2">
        <f t="shared" ref="M64:M65" si="202">(L64^2+$T$4^2)^0.5</f>
        <v>0.23863035105460681</v>
      </c>
      <c r="N64" s="3">
        <f t="shared" ref="N64:N65" si="203">M64*$U$4</f>
        <v>0.75941722919618071</v>
      </c>
      <c r="O64" s="9">
        <f t="shared" ref="O64:O65" si="204">J64*$B$2</f>
        <v>1.4952666666666667E-6</v>
      </c>
      <c r="P64" s="5">
        <f t="shared" ref="P64:P65" si="205">N64*$B$2</f>
        <v>1.6707179042315975E-8</v>
      </c>
      <c r="Q64" s="2">
        <f t="shared" ref="Q64:Q65" si="206">100*P64/O64</f>
        <v>1.1173377575225807</v>
      </c>
      <c r="R64" s="2" t="s">
        <v>31</v>
      </c>
    </row>
    <row r="65" spans="3:18" x14ac:dyDescent="0.25">
      <c r="C65" s="7">
        <v>45344</v>
      </c>
      <c r="D65" s="2">
        <v>60</v>
      </c>
      <c r="E65" s="2">
        <v>17.5</v>
      </c>
      <c r="F65" s="2">
        <v>1095.7</v>
      </c>
      <c r="G65" s="2">
        <v>74.599999999999994</v>
      </c>
      <c r="H65" s="2">
        <v>74.599999999999994</v>
      </c>
      <c r="I65" s="2">
        <v>74.2</v>
      </c>
      <c r="J65" s="2">
        <f t="shared" si="199"/>
        <v>74.466666666666654</v>
      </c>
      <c r="K65" s="2">
        <f t="shared" si="200"/>
        <v>0.23094010767584536</v>
      </c>
      <c r="L65" s="2">
        <f t="shared" si="201"/>
        <v>0.13333333333333047</v>
      </c>
      <c r="M65" s="2">
        <f t="shared" si="202"/>
        <v>0.14240006242195616</v>
      </c>
      <c r="N65" s="3">
        <f t="shared" si="203"/>
        <v>0.45317395865163329</v>
      </c>
      <c r="O65" s="9">
        <f t="shared" si="204"/>
        <v>1.6382666666666662E-6</v>
      </c>
      <c r="P65" s="5">
        <f t="shared" si="205"/>
        <v>9.9698270903359319E-9</v>
      </c>
      <c r="Q65" s="2">
        <f t="shared" si="206"/>
        <v>0.60855947894131601</v>
      </c>
      <c r="R65" s="2" t="s">
        <v>31</v>
      </c>
    </row>
    <row r="66" spans="3:18" x14ac:dyDescent="0.25">
      <c r="C66" s="7">
        <v>45344</v>
      </c>
      <c r="D66" s="2">
        <v>61</v>
      </c>
      <c r="E66" s="2">
        <v>17</v>
      </c>
      <c r="F66" s="2">
        <v>1085.3</v>
      </c>
      <c r="G66" s="2">
        <v>132.1</v>
      </c>
      <c r="H66" s="2">
        <v>131.4</v>
      </c>
      <c r="I66" s="2">
        <v>131</v>
      </c>
      <c r="J66" s="2">
        <f t="shared" ref="J66:J67" si="207">AVERAGE(G66:I66)</f>
        <v>131.5</v>
      </c>
      <c r="K66" s="2">
        <f t="shared" ref="K66:K67" si="208">_xlfn.STDEV.S(G66:I66)</f>
        <v>0.55677643628299855</v>
      </c>
      <c r="L66" s="2">
        <f t="shared" ref="L66:L67" si="209">K66/((3)^0.5)</f>
        <v>0.32145502536642973</v>
      </c>
      <c r="M66" s="2">
        <f t="shared" ref="M66:M67" si="210">(L66^2+$T$4^2)^0.5</f>
        <v>0.32532035493238348</v>
      </c>
      <c r="N66" s="3">
        <f t="shared" ref="N66:N67" si="211">M66*$U$4</f>
        <v>1.035299497536817</v>
      </c>
      <c r="O66" s="9">
        <f t="shared" ref="O66:O67" si="212">J66*$B$2</f>
        <v>2.8929999999999997E-6</v>
      </c>
      <c r="P66" s="5">
        <f t="shared" ref="P66:P67" si="213">N66*$B$2</f>
        <v>2.2776588945809973E-8</v>
      </c>
      <c r="Q66" s="2">
        <f t="shared" ref="Q66:Q67" si="214">100*P66/O66</f>
        <v>0.78729999812685703</v>
      </c>
      <c r="R66" s="2" t="s">
        <v>28</v>
      </c>
    </row>
    <row r="67" spans="3:18" x14ac:dyDescent="0.25">
      <c r="C67" s="7">
        <v>45344</v>
      </c>
      <c r="D67" s="2">
        <v>62</v>
      </c>
      <c r="E67" s="2">
        <v>17</v>
      </c>
      <c r="F67" s="2"/>
      <c r="G67" s="2">
        <v>162</v>
      </c>
      <c r="H67" s="2">
        <v>156.4</v>
      </c>
      <c r="I67" s="2">
        <v>155.69999999999999</v>
      </c>
      <c r="J67" s="2">
        <f t="shared" si="207"/>
        <v>158.03333333333333</v>
      </c>
      <c r="K67" s="2">
        <f t="shared" si="208"/>
        <v>3.4530180036213758</v>
      </c>
      <c r="L67" s="2">
        <f t="shared" si="209"/>
        <v>1.9936008739074256</v>
      </c>
      <c r="M67" s="2">
        <f t="shared" si="210"/>
        <v>1.9942277814844649</v>
      </c>
      <c r="N67" s="3">
        <f t="shared" si="211"/>
        <v>6.3464304917961609</v>
      </c>
      <c r="O67" s="9">
        <f t="shared" si="212"/>
        <v>3.4767333333333331E-6</v>
      </c>
      <c r="P67" s="5">
        <f t="shared" si="213"/>
        <v>1.3962147081951553E-7</v>
      </c>
      <c r="Q67" s="2">
        <f t="shared" si="214"/>
        <v>4.0158809271015574</v>
      </c>
      <c r="R67" s="2" t="s">
        <v>28</v>
      </c>
    </row>
  </sheetData>
  <phoneticPr fontId="2" type="noConversion"/>
  <hyperlinks>
    <hyperlink ref="A2" r:id="rId1" xr:uid="{8C99B59E-E23F-4EC6-8409-04F85AB5920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 Mortenfeld</dc:creator>
  <cp:keywords/>
  <dc:description/>
  <cp:lastModifiedBy>Aviv Littman</cp:lastModifiedBy>
  <cp:revision/>
  <dcterms:created xsi:type="dcterms:W3CDTF">2015-06-05T18:19:34Z</dcterms:created>
  <dcterms:modified xsi:type="dcterms:W3CDTF">2024-02-22T09:30:18Z</dcterms:modified>
  <cp:category/>
  <cp:contentStatus/>
</cp:coreProperties>
</file>