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rtens.4444@gmail.com\"/>
    </mc:Choice>
  </mc:AlternateContent>
  <bookViews>
    <workbookView xWindow="-12" yWindow="-12" windowWidth="11388" windowHeight="5220" tabRatio="531" activeTab="2"/>
  </bookViews>
  <sheets>
    <sheet name="Összegzés" sheetId="1" r:id="rId1"/>
    <sheet name="Munkadíj" sheetId="2" r:id="rId2"/>
    <sheet name="Anyag" sheetId="3" r:id="rId3"/>
  </sheets>
  <definedNames>
    <definedName name="_xlnm.Print_Area" localSheetId="2">Anyag!$A$1:$F$36</definedName>
    <definedName name="_xlnm.Print_Area" localSheetId="1">Munkadíj!$A$1:$H$37</definedName>
    <definedName name="_xlnm.Print_Area" localSheetId="0">Összegzés!$A$1:$E$15</definedName>
  </definedNames>
  <calcPr calcId="152511"/>
</workbook>
</file>

<file path=xl/calcChain.xml><?xml version="1.0" encoding="utf-8"?>
<calcChain xmlns="http://schemas.openxmlformats.org/spreadsheetml/2006/main">
  <c r="B10" i="3" l="1"/>
  <c r="C28" i="2"/>
  <c r="D28" i="2" s="1"/>
  <c r="E28" i="2" s="1"/>
  <c r="T28" i="2"/>
  <c r="Q28" i="2"/>
  <c r="N28" i="2"/>
  <c r="K28" i="2"/>
  <c r="H28" i="2"/>
  <c r="G35" i="2"/>
  <c r="H33" i="2"/>
  <c r="H34" i="2"/>
  <c r="H35" i="2"/>
  <c r="G33" i="2"/>
  <c r="G34" i="2"/>
  <c r="C56" i="2"/>
  <c r="C55" i="2"/>
  <c r="C54" i="2"/>
  <c r="C53" i="2"/>
  <c r="C48" i="2"/>
  <c r="C49" i="2"/>
  <c r="C50" i="2"/>
  <c r="C51" i="2"/>
  <c r="C47" i="2"/>
  <c r="C46" i="2"/>
  <c r="T35" i="2"/>
  <c r="B37" i="3"/>
  <c r="R33" i="3"/>
  <c r="R34" i="3"/>
  <c r="R30" i="3"/>
  <c r="R28" i="3"/>
  <c r="R27" i="3"/>
  <c r="R26" i="3"/>
  <c r="R25" i="3"/>
  <c r="R24" i="3"/>
  <c r="R23" i="3"/>
  <c r="R22" i="3"/>
  <c r="R21" i="3"/>
  <c r="Q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O9" i="3"/>
  <c r="N7" i="3"/>
  <c r="D20" i="1" s="1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8" i="3"/>
  <c r="L9" i="3"/>
  <c r="L10" i="3"/>
  <c r="L11" i="3"/>
  <c r="L12" i="3"/>
  <c r="L13" i="3"/>
  <c r="L14" i="3"/>
  <c r="K7" i="3" s="1"/>
  <c r="D19" i="1" s="1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8" i="3"/>
  <c r="N21" i="3"/>
  <c r="K21" i="3"/>
  <c r="I9" i="3"/>
  <c r="I10" i="3"/>
  <c r="I11" i="3"/>
  <c r="I12" i="3"/>
  <c r="I13" i="3"/>
  <c r="I14" i="3"/>
  <c r="H7" i="3" s="1"/>
  <c r="D18" i="1" s="1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8" i="3"/>
  <c r="H21" i="3"/>
  <c r="D36" i="3"/>
  <c r="E36" i="3"/>
  <c r="F32" i="3" s="1"/>
  <c r="D27" i="3"/>
  <c r="D24" i="3"/>
  <c r="F24" i="3" s="1"/>
  <c r="D22" i="3"/>
  <c r="F22" i="3"/>
  <c r="D23" i="3"/>
  <c r="F23" i="3" s="1"/>
  <c r="C21" i="3"/>
  <c r="D21" i="3" s="1"/>
  <c r="F21" i="3" s="1"/>
  <c r="D19" i="3"/>
  <c r="D18" i="3"/>
  <c r="F18" i="3" s="1"/>
  <c r="D17" i="3"/>
  <c r="D11" i="3"/>
  <c r="F11" i="3" s="1"/>
  <c r="D15" i="3"/>
  <c r="D8" i="3"/>
  <c r="T36" i="2"/>
  <c r="T37" i="2"/>
  <c r="D35" i="2"/>
  <c r="E35" i="2"/>
  <c r="B17" i="1"/>
  <c r="F10" i="3"/>
  <c r="A1" i="1"/>
  <c r="Q17" i="2"/>
  <c r="E1" i="3"/>
  <c r="H32" i="2"/>
  <c r="G32" i="2"/>
  <c r="H31" i="2"/>
  <c r="G31" i="2"/>
  <c r="H30" i="2"/>
  <c r="H29" i="2"/>
  <c r="G29" i="2"/>
  <c r="H27" i="2"/>
  <c r="G27" i="2"/>
  <c r="H26" i="2"/>
  <c r="G26" i="2"/>
  <c r="H15" i="2"/>
  <c r="G15" i="2"/>
  <c r="H16" i="2"/>
  <c r="G16" i="2"/>
  <c r="H17" i="2"/>
  <c r="G17" i="2"/>
  <c r="H18" i="2"/>
  <c r="G18" i="2"/>
  <c r="H20" i="2"/>
  <c r="G20" i="2"/>
  <c r="H21" i="2"/>
  <c r="G21" i="2"/>
  <c r="H22" i="2"/>
  <c r="G22" i="2"/>
  <c r="H23" i="2"/>
  <c r="H14" i="2"/>
  <c r="G14" i="2"/>
  <c r="T27" i="2"/>
  <c r="T29" i="2"/>
  <c r="T30" i="2"/>
  <c r="T31" i="2"/>
  <c r="T32" i="2"/>
  <c r="T33" i="2"/>
  <c r="T34" i="2"/>
  <c r="T26" i="2"/>
  <c r="T15" i="2"/>
  <c r="T16" i="2"/>
  <c r="T17" i="2"/>
  <c r="T18" i="2"/>
  <c r="T19" i="2"/>
  <c r="T20" i="2"/>
  <c r="T21" i="2"/>
  <c r="T22" i="2"/>
  <c r="T23" i="2"/>
  <c r="T14" i="2"/>
  <c r="Q35" i="2"/>
  <c r="Q12" i="2" s="1"/>
  <c r="Q36" i="2"/>
  <c r="Q37" i="2"/>
  <c r="Q27" i="2"/>
  <c r="Q29" i="2"/>
  <c r="Q30" i="2"/>
  <c r="Q31" i="2"/>
  <c r="Q32" i="2"/>
  <c r="Q33" i="2"/>
  <c r="Q34" i="2"/>
  <c r="Q26" i="2"/>
  <c r="Q23" i="2"/>
  <c r="Q15" i="2"/>
  <c r="Q16" i="2"/>
  <c r="Q18" i="2"/>
  <c r="Q19" i="2"/>
  <c r="Q20" i="2"/>
  <c r="Q21" i="2"/>
  <c r="Q22" i="2"/>
  <c r="Q14" i="2"/>
  <c r="S13" i="2"/>
  <c r="P13" i="2"/>
  <c r="D33" i="3"/>
  <c r="F33" i="3" s="1"/>
  <c r="N27" i="2"/>
  <c r="N29" i="2"/>
  <c r="N30" i="2"/>
  <c r="N31" i="2"/>
  <c r="N32" i="2"/>
  <c r="N33" i="2"/>
  <c r="N34" i="2"/>
  <c r="N35" i="2"/>
  <c r="N36" i="2"/>
  <c r="N37" i="2"/>
  <c r="N26" i="2"/>
  <c r="F16" i="3"/>
  <c r="H19" i="2"/>
  <c r="G19" i="2"/>
  <c r="N20" i="2"/>
  <c r="N18" i="2"/>
  <c r="N16" i="2"/>
  <c r="N15" i="2"/>
  <c r="N17" i="2"/>
  <c r="N21" i="2"/>
  <c r="N22" i="2"/>
  <c r="N23" i="2"/>
  <c r="N14" i="2"/>
  <c r="K14" i="2"/>
  <c r="D12" i="2"/>
  <c r="M13" i="2"/>
  <c r="K21" i="2"/>
  <c r="K18" i="2"/>
  <c r="D9" i="3"/>
  <c r="F9" i="3" s="1"/>
  <c r="F8" i="3"/>
  <c r="D14" i="3"/>
  <c r="F14" i="3" s="1"/>
  <c r="E9" i="3"/>
  <c r="E21" i="3"/>
  <c r="C1" i="1"/>
  <c r="D13" i="2"/>
  <c r="E13" i="2"/>
  <c r="N13" i="2"/>
  <c r="T13" i="2"/>
  <c r="J13" i="2"/>
  <c r="K13" i="2"/>
  <c r="Q13" i="2"/>
  <c r="D14" i="2"/>
  <c r="E14" i="2"/>
  <c r="D15" i="2"/>
  <c r="E15" i="2" s="1"/>
  <c r="K15" i="2"/>
  <c r="D16" i="2"/>
  <c r="E16" i="2" s="1"/>
  <c r="K16" i="2"/>
  <c r="D17" i="2"/>
  <c r="E17" i="2" s="1"/>
  <c r="K17" i="2"/>
  <c r="D18" i="2"/>
  <c r="E18" i="2"/>
  <c r="D19" i="2"/>
  <c r="E19" i="2"/>
  <c r="K19" i="2"/>
  <c r="D20" i="2"/>
  <c r="E20" i="2"/>
  <c r="K20" i="2"/>
  <c r="D21" i="2"/>
  <c r="E21" i="2" s="1"/>
  <c r="D22" i="2"/>
  <c r="E22" i="2"/>
  <c r="K22" i="2"/>
  <c r="K23" i="2"/>
  <c r="D23" i="2"/>
  <c r="E23" i="2"/>
  <c r="D26" i="2"/>
  <c r="E26" i="2"/>
  <c r="K26" i="2"/>
  <c r="D27" i="2"/>
  <c r="E27" i="2" s="1"/>
  <c r="K27" i="2"/>
  <c r="D29" i="2"/>
  <c r="E29" i="2" s="1"/>
  <c r="K29" i="2"/>
  <c r="D30" i="2"/>
  <c r="E30" i="2" s="1"/>
  <c r="K30" i="2"/>
  <c r="D31" i="2"/>
  <c r="E31" i="2" s="1"/>
  <c r="K31" i="2"/>
  <c r="D32" i="2"/>
  <c r="E32" i="2" s="1"/>
  <c r="K32" i="2"/>
  <c r="D33" i="2"/>
  <c r="E33" i="2"/>
  <c r="K33" i="2"/>
  <c r="D34" i="2"/>
  <c r="E34" i="2" s="1"/>
  <c r="K34" i="2"/>
  <c r="K35" i="2"/>
  <c r="D36" i="2"/>
  <c r="E36" i="2"/>
  <c r="K36" i="2"/>
  <c r="D37" i="2"/>
  <c r="E37" i="2"/>
  <c r="K37" i="2"/>
  <c r="B40" i="2"/>
  <c r="B9" i="3" s="1"/>
  <c r="B42" i="2"/>
  <c r="B46" i="2"/>
  <c r="D7" i="3"/>
  <c r="B8" i="3"/>
  <c r="B11" i="3"/>
  <c r="B12" i="3" s="1"/>
  <c r="D12" i="3"/>
  <c r="F12" i="3"/>
  <c r="B13" i="3"/>
  <c r="D13" i="3"/>
  <c r="F13" i="3" s="1"/>
  <c r="F15" i="3"/>
  <c r="B16" i="3"/>
  <c r="B22" i="3" s="1"/>
  <c r="F17" i="3"/>
  <c r="F19" i="3"/>
  <c r="D20" i="3"/>
  <c r="F20" i="3" s="1"/>
  <c r="D25" i="3"/>
  <c r="F25" i="3" s="1"/>
  <c r="F26" i="3"/>
  <c r="B27" i="3"/>
  <c r="F28" i="3"/>
  <c r="F30" i="3"/>
  <c r="D34" i="3"/>
  <c r="F34" i="3"/>
  <c r="E27" i="3"/>
  <c r="F27" i="3"/>
  <c r="G23" i="2"/>
  <c r="G30" i="2"/>
  <c r="N19" i="2"/>
  <c r="B21" i="3"/>
  <c r="F36" i="3"/>
  <c r="B32" i="3" s="1"/>
  <c r="R32" i="3" s="1"/>
  <c r="Q7" i="3" s="1"/>
  <c r="D17" i="1" l="1"/>
  <c r="D15" i="1" s="1"/>
  <c r="B1" i="3"/>
  <c r="C3" i="1" s="1"/>
  <c r="C4" i="1" s="1"/>
  <c r="K12" i="2"/>
  <c r="N12" i="2"/>
  <c r="G28" i="2"/>
  <c r="T12" i="2"/>
  <c r="K10" i="2" s="1"/>
  <c r="A25" i="2"/>
  <c r="A12" i="2"/>
  <c r="D6" i="2" s="1"/>
  <c r="E12" i="2"/>
  <c r="B41" i="2"/>
  <c r="B9" i="1" s="1"/>
  <c r="B14" i="3"/>
  <c r="B15" i="3" s="1"/>
  <c r="B18" i="3"/>
  <c r="B19" i="3"/>
  <c r="B20" i="3" s="1"/>
  <c r="B8" i="1" l="1"/>
  <c r="D7" i="2"/>
  <c r="B3" i="1" s="1"/>
  <c r="B4" i="1" s="1"/>
  <c r="D5" i="1" s="1"/>
  <c r="D8" i="2" l="1"/>
  <c r="D3" i="1"/>
  <c r="E3" i="1" s="1"/>
  <c r="E4" i="1" s="1"/>
  <c r="B7" i="1"/>
  <c r="E5" i="1" l="1"/>
</calcChain>
</file>

<file path=xl/sharedStrings.xml><?xml version="1.0" encoding="utf-8"?>
<sst xmlns="http://schemas.openxmlformats.org/spreadsheetml/2006/main" count="143" uniqueCount="128">
  <si>
    <t>annyi mint:</t>
  </si>
  <si>
    <t>Ft/m2, Ft/m, Ft/db</t>
  </si>
  <si>
    <t>Drayvitozás összesen:</t>
  </si>
  <si>
    <t>hálós élvédő</t>
  </si>
  <si>
    <t>kálóval</t>
  </si>
  <si>
    <t>cellezés</t>
  </si>
  <si>
    <t>hálózás</t>
  </si>
  <si>
    <t>simítás</t>
  </si>
  <si>
    <t>színvakolat</t>
  </si>
  <si>
    <t>színezés</t>
  </si>
  <si>
    <t>kedvezményes</t>
  </si>
  <si>
    <t>dübelezés</t>
  </si>
  <si>
    <t>Munkafázisok bontása értékre</t>
  </si>
  <si>
    <r>
      <t>Felület</t>
    </r>
    <r>
      <rPr>
        <sz val="12"/>
        <rFont val="Arial"/>
        <family val="2"/>
        <charset val="238"/>
      </rPr>
      <t xml:space="preserve"> DYVIT</t>
    </r>
  </si>
  <si>
    <t>Állvány bérlet:</t>
  </si>
  <si>
    <t>kiegészítő munkálatok összesen:</t>
  </si>
  <si>
    <t>Díj Részletezés:</t>
  </si>
  <si>
    <t>háló</t>
  </si>
  <si>
    <t>A kalkulációban nem szereplő kicsi mennyiségű anyagokat, a munkálatok idején számlával vesszük meg. És folyamatosan elszámoljuk a megbízónkkal.</t>
  </si>
  <si>
    <t>plusz élvédőzés</t>
  </si>
  <si>
    <t>Állvány Kaució:</t>
  </si>
  <si>
    <t>Anyag</t>
  </si>
  <si>
    <t>brutto mind össz:</t>
  </si>
  <si>
    <t>Munkadíj összesen:</t>
  </si>
  <si>
    <t>Összesítés:</t>
  </si>
  <si>
    <t>Csomagolva</t>
  </si>
  <si>
    <t>szorzó</t>
  </si>
  <si>
    <t>mennyiség</t>
  </si>
  <si>
    <t>alapár</t>
  </si>
  <si>
    <t>Kérem szépen, a kalkulációt Ön is tételesen ellenőrizze, bármilyen számszaki hiba előfordulhat!</t>
  </si>
  <si>
    <t>egys. Ár</t>
  </si>
  <si>
    <t>összesen</t>
  </si>
  <si>
    <t>dübel</t>
  </si>
  <si>
    <t>Bruttó, kiszállítva</t>
  </si>
  <si>
    <t xml:space="preserve">állványozás   </t>
  </si>
  <si>
    <t>színre kevert vakolat alapozó</t>
  </si>
  <si>
    <t>LETT</t>
  </si>
  <si>
    <t>szellőzőrácsok átrakása, lámpa és egyéb szerelvény síkba hozása</t>
  </si>
  <si>
    <t>SPALETTÁZÁS, ablakbélet</t>
  </si>
  <si>
    <t>élvédőzés, hállózás, simítás</t>
  </si>
  <si>
    <t>hőszigetelő habarcs a könyöklők alá</t>
  </si>
  <si>
    <t>sitt kezelés</t>
  </si>
  <si>
    <t>27% bruttó</t>
  </si>
  <si>
    <t>MUNKA állványozással, sitteléssel, lemezelésekkel</t>
  </si>
  <si>
    <t>ÖSSZES VAKOLANDÓ FELÜLET:</t>
  </si>
  <si>
    <t>Konvektor körüli kőzetgyapotos kialakítás</t>
  </si>
  <si>
    <t>2-es összesítve EPS80</t>
  </si>
  <si>
    <t>összesen:</t>
  </si>
  <si>
    <t>áfával, tartalékkal</t>
  </si>
  <si>
    <t>nettó</t>
  </si>
  <si>
    <t>ANYAG, "tokkal-vonóval", 10 cm-es kabáthoz, bruttó</t>
  </si>
  <si>
    <t>light rendszerár átlagolva, bruttó</t>
  </si>
  <si>
    <t>lábazati zártcellás trükk</t>
  </si>
  <si>
    <t>madárdeszka festése 2 rtg.</t>
  </si>
  <si>
    <t>Tessa szalag</t>
  </si>
  <si>
    <t>takaró fólia, kertész fólia</t>
  </si>
  <si>
    <t>profilírozott alu lemezek a könyöklőkhöz (2m-es szálak)</t>
  </si>
  <si>
    <t>lábazati vakolat</t>
  </si>
  <si>
    <t>lábazati vakolat alapozó</t>
  </si>
  <si>
    <t>plusz a javasolt tartalék 15%</t>
  </si>
  <si>
    <t>takaró lemezelés</t>
  </si>
  <si>
    <t>lemezzel, állvánnyal, Kálóval, élvédőkkel, zártcellással, vakolattal</t>
  </si>
  <si>
    <t>sitt elszállítás, folyamatosan</t>
  </si>
  <si>
    <t>fizetni való</t>
  </si>
  <si>
    <t>poor hab a könyöklő lemezek alá</t>
  </si>
  <si>
    <t>fúró szárak beton koszorúkban törnek…</t>
  </si>
  <si>
    <t>valahányas a lábazati kiegyenlítéshez</t>
  </si>
  <si>
    <t>Zártcellás lapok fektetve</t>
  </si>
  <si>
    <t>amit a kereskedelem rendszernek hív,</t>
  </si>
  <si>
    <t>kész</t>
  </si>
  <si>
    <t>bruttósítva, 27% Áfával:</t>
  </si>
  <si>
    <t>előrendelési kedvezménnyel</t>
  </si>
  <si>
    <r>
      <t>Munkadíj Nettó összesen</t>
    </r>
    <r>
      <rPr>
        <sz val="18"/>
        <color indexed="10"/>
        <rFont val="Arial"/>
        <family val="2"/>
        <charset val="238"/>
      </rPr>
      <t xml:space="preserve"> </t>
    </r>
    <r>
      <rPr>
        <b/>
        <sz val="18"/>
        <rFont val="Arial"/>
        <family val="2"/>
        <charset val="238"/>
      </rPr>
      <t>kedvezménnyel:</t>
    </r>
  </si>
  <si>
    <t>vastag kabát  (dryvit)</t>
  </si>
  <si>
    <t>lábazati dryvit műgyanta vakolattal</t>
  </si>
  <si>
    <t>spalettázás (ablakbélet)</t>
  </si>
  <si>
    <t>gerendaközök kivagdosása</t>
  </si>
  <si>
    <t>40-es Spaletta felülete:</t>
  </si>
  <si>
    <t>lábazat felülete:</t>
  </si>
  <si>
    <t>1201 1021 -   0121 6668  -  0010 0001</t>
  </si>
  <si>
    <r>
      <t xml:space="preserve">A munkadíj kalkuláció a mérőképek nélkül díjmentes. Ha komolyra fordulna a dolog, a helyszínen pontosítanunk szükséges. Pontosítást követően folytatom a kalkulációt az anyagszámításokkal, mellékelem a mérőképeket is.          </t>
    </r>
    <r>
      <rPr>
        <b/>
        <sz val="14"/>
        <color indexed="10"/>
        <rFont val="Arial"/>
        <family val="2"/>
        <charset val="238"/>
      </rPr>
      <t xml:space="preserve"> A komolyság kifejezéséhez a "komolysági ötezres" utalása szükséges. (társasházak nagyobbak, azoknál tíz ezer)</t>
    </r>
  </si>
  <si>
    <t>Az első munkadíj kalkulációs vázlat díjmentes, a pontosítás és az anyagszámítás a mérőképekkel együtt már fizetős, öt ezer Ft-ba kerül. (társasházak nagyobbak, nekik tíz ezer) Utalást követően folytathatjuk a kalkulációt</t>
  </si>
  <si>
    <t>Díj</t>
  </si>
  <si>
    <t>díszlécezés</t>
  </si>
  <si>
    <t>dísz cell</t>
  </si>
  <si>
    <t>festő élvédő</t>
  </si>
  <si>
    <r>
      <t>munka</t>
    </r>
    <r>
      <rPr>
        <b/>
        <sz val="20"/>
        <color indexed="10"/>
        <rFont val="Arial"/>
        <family val="2"/>
        <charset val="238"/>
      </rPr>
      <t xml:space="preserve"> nettó</t>
    </r>
    <r>
      <rPr>
        <sz val="20"/>
        <color indexed="10"/>
        <rFont val="Arial"/>
        <family val="2"/>
        <charset val="238"/>
      </rPr>
      <t xml:space="preserve"> 15 % </t>
    </r>
    <r>
      <rPr>
        <b/>
        <sz val="20"/>
        <color indexed="10"/>
        <rFont val="Arial"/>
        <family val="2"/>
        <charset val="238"/>
      </rPr>
      <t>Kedvezménnyel</t>
    </r>
    <r>
      <rPr>
        <sz val="20"/>
        <color indexed="10"/>
        <rFont val="Arial"/>
        <family val="2"/>
        <charset val="238"/>
      </rPr>
      <t xml:space="preserve">, anyag </t>
    </r>
    <r>
      <rPr>
        <b/>
        <sz val="20"/>
        <color indexed="10"/>
        <rFont val="Arial"/>
        <family val="2"/>
        <charset val="238"/>
      </rPr>
      <t>bruttó</t>
    </r>
  </si>
  <si>
    <t>fizetendő díj összesen</t>
  </si>
  <si>
    <t>1. fal</t>
  </si>
  <si>
    <t>2. fal</t>
  </si>
  <si>
    <t>3. fal</t>
  </si>
  <si>
    <t>4. fal</t>
  </si>
  <si>
    <t>könyöklő gránit kövek</t>
  </si>
  <si>
    <t>fizetve</t>
  </si>
  <si>
    <t>villanyóra szekrény kialakítása anyagostul</t>
  </si>
  <si>
    <r>
      <rPr>
        <sz val="12"/>
        <rFont val="Arial"/>
        <family val="2"/>
        <charset val="238"/>
      </rPr>
      <t xml:space="preserve">könyöklő </t>
    </r>
    <r>
      <rPr>
        <b/>
        <sz val="12"/>
        <rFont val="Arial"/>
        <family val="2"/>
        <charset val="238"/>
      </rPr>
      <t xml:space="preserve"> kőlappal építve</t>
    </r>
  </si>
  <si>
    <t>összegezve</t>
  </si>
  <si>
    <t>különbség</t>
  </si>
  <si>
    <t>tervezett</t>
  </si>
  <si>
    <t>anyag</t>
  </si>
  <si>
    <t>fal1 díj</t>
  </si>
  <si>
    <t>fal2 díj</t>
  </si>
  <si>
    <t>fal3 díj</t>
  </si>
  <si>
    <t>fal4 díj</t>
  </si>
  <si>
    <t>egyenleg, fizetni való:</t>
  </si>
  <si>
    <t>fizetendő</t>
  </si>
  <si>
    <t>Kérem szépen, a kalkulációt Ön is tételesen ellenőrizze, bármilyen számszaki hiba előfordulhat! És fizetni a valóságot kell…</t>
  </si>
  <si>
    <t>egyebek</t>
  </si>
  <si>
    <r>
      <t xml:space="preserve">Anyag szükségletek </t>
    </r>
    <r>
      <rPr>
        <b/>
        <sz val="16"/>
        <color indexed="10"/>
        <rFont val="Arial"/>
        <family val="2"/>
        <charset val="238"/>
      </rPr>
      <t>Becslése:</t>
    </r>
  </si>
  <si>
    <t>állvány bérlet                       anyag</t>
  </si>
  <si>
    <t>állvány szállítás rakodással                  anyag</t>
  </si>
  <si>
    <t>Toy-toy bérlet                anyag</t>
  </si>
  <si>
    <r>
      <t>színvakolat</t>
    </r>
    <r>
      <rPr>
        <b/>
        <sz val="16"/>
        <rFont val="Arial"/>
        <family val="2"/>
        <charset val="238"/>
      </rPr>
      <t xml:space="preserve"> nem Revco 1,5-ös </t>
    </r>
    <r>
      <rPr>
        <b/>
        <sz val="16"/>
        <rFont val="Arial Black"/>
        <family val="2"/>
        <charset val="238"/>
      </rPr>
      <t>3 kg/m2</t>
    </r>
  </si>
  <si>
    <r>
      <t xml:space="preserve">EPS ragasztó </t>
    </r>
    <r>
      <rPr>
        <sz val="16"/>
        <rFont val="Arial Black"/>
        <family val="2"/>
        <charset val="238"/>
      </rPr>
      <t xml:space="preserve">6 </t>
    </r>
    <r>
      <rPr>
        <b/>
        <sz val="16"/>
        <rFont val="Arial Black"/>
        <family val="2"/>
        <charset val="238"/>
      </rPr>
      <t xml:space="preserve">kg/m2 </t>
    </r>
    <r>
      <rPr>
        <b/>
        <sz val="16"/>
        <rFont val="Arial"/>
        <family val="2"/>
        <charset val="238"/>
      </rPr>
      <t>falsíkra szorító rakással</t>
    </r>
  </si>
  <si>
    <t>10 cm-es "kabát" EPS80</t>
  </si>
  <si>
    <t>1. szállítás</t>
  </si>
  <si>
    <t>2. szállítás</t>
  </si>
  <si>
    <t>3. szállítás</t>
  </si>
  <si>
    <t>TERV</t>
  </si>
  <si>
    <t>VALÓSÁG</t>
  </si>
  <si>
    <t>mortens.4444@gmail.com</t>
  </si>
  <si>
    <t>Papp Tíbor</t>
  </si>
  <si>
    <r>
      <rPr>
        <sz val="12"/>
        <rFont val="Arial"/>
        <family val="2"/>
        <charset val="238"/>
      </rPr>
      <t xml:space="preserve"> könyöklő</t>
    </r>
    <r>
      <rPr>
        <b/>
        <sz val="12"/>
        <rFont val="Arial"/>
        <family val="2"/>
        <charset val="238"/>
      </rPr>
      <t xml:space="preserve"> alulemez lakkozott építve</t>
    </r>
  </si>
  <si>
    <t>gázcső</t>
  </si>
  <si>
    <t>esőlefolyó le és felszerelés, vagy  beépítés</t>
  </si>
  <si>
    <t>madárdeszka burkolás</t>
  </si>
  <si>
    <t>feltöltés</t>
  </si>
  <si>
    <t>időszükséglet, kb. 5-6 hét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</si>
</sst>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42" formatCode="_-* #,##0\ &quot;Ft&quot;_-;\-* #,##0\ &quot;Ft&quot;_-;_-* &quot;-&quot;\ &quot;Ft&quot;_-;_-@_-"/>
    <numFmt numFmtId="43" formatCode="_-* #,##0.00\ _F_t_-;\-* #,##0.00\ _F_t_-;_-* &quot;-&quot;??\ _F_t_-;_-@_-"/>
    <numFmt numFmtId="164" formatCode="#,##0.0"/>
    <numFmt numFmtId="165" formatCode="_-* #,##0\ _F_t_-;\-* #,##0\ _F_t_-;_-* &quot;-&quot;??\ _F_t_-;_-@_-"/>
    <numFmt numFmtId="166" formatCode="_-* #,##0\ &quot;Ft&quot;_-;\-* #,##0\ &quot;Ft&quot;_-;_-* &quot;-&quot;?\ &quot;Ft&quot;_-;_-@_-"/>
    <numFmt numFmtId="167" formatCode="#,##0\ &quot;Ft&quot;"/>
    <numFmt numFmtId="168" formatCode="#,##0_@&quot;m2&quot;"/>
    <numFmt numFmtId="169" formatCode="#,##0.00_@&quot;m2&quot;"/>
    <numFmt numFmtId="170" formatCode="#,##0_@&quot;Ft/m2&quot;"/>
    <numFmt numFmtId="171" formatCode="#,##0.00_@&quot;m&quot;"/>
    <numFmt numFmtId="172" formatCode="#,##0_@&quot;Ft&quot;"/>
    <numFmt numFmtId="173" formatCode="#,##0_@&quot;db&quot;"/>
    <numFmt numFmtId="174" formatCode="#,##0_@&quot;szál&quot;"/>
    <numFmt numFmtId="175" formatCode="#,##0_@&quot;vödör/10&quot;"/>
    <numFmt numFmtId="176" formatCode="#,##0_@&quot;m&quot;"/>
    <numFmt numFmtId="177" formatCode="#,##0_@&quot;tábla&quot;"/>
    <numFmt numFmtId="179" formatCode="#,##0_@&quot;nap&quot;"/>
    <numFmt numFmtId="180" formatCode="#,##0_@&quot;összFT/nap&quot;"/>
    <numFmt numFmtId="181" formatCode="#,##0_@&quot;összFt&quot;"/>
    <numFmt numFmtId="182" formatCode="#,##0_@&quot;Ft/nap&quot;"/>
    <numFmt numFmtId="183" formatCode="#,##0_@&quot;kg&quot;"/>
    <numFmt numFmtId="184" formatCode="#,##0_@&quot;zsák/25&quot;"/>
    <numFmt numFmtId="185" formatCode="#,##0_@&quot;tekercs&quot;"/>
    <numFmt numFmtId="186" formatCode="#,##0_@&quot;FT/km&quot;"/>
    <numFmt numFmtId="187" formatCode="#,##0_@&quot;km&quot;"/>
    <numFmt numFmtId="188" formatCode="#,##0_@&quot;vödör/15&quot;"/>
    <numFmt numFmtId="189" formatCode="#,##0_@&quot;m3&quot;"/>
    <numFmt numFmtId="190" formatCode="#,##0_@&quot;vödör/24&quot;"/>
    <numFmt numFmtId="191" formatCode="#,##0_@&quot;tubus&quot;"/>
    <numFmt numFmtId="192" formatCode="#,##0_@&quot;%&quot;"/>
    <numFmt numFmtId="193" formatCode="#,##0_@&quot;Ft/m&quot;"/>
    <numFmt numFmtId="194" formatCode="#,##0_@&quot;Ft/m/rtg&quot;"/>
    <numFmt numFmtId="195" formatCode="#,##0_@&quot;Ft/db&quot;"/>
    <numFmt numFmtId="196" formatCode="#,##0_@&quot;Ft/m3&quot;"/>
    <numFmt numFmtId="201" formatCode="#,##0.0_@&quot;m&quot;"/>
    <numFmt numFmtId="202" formatCode="#,##0.0_@&quot;m2&quot;"/>
    <numFmt numFmtId="215" formatCode="yyyy/\ m/\ d/;@"/>
  </numFmts>
  <fonts count="68" x14ac:knownFonts="1">
    <font>
      <sz val="10"/>
      <name val="Arial"/>
      <charset val="238"/>
    </font>
    <font>
      <sz val="10"/>
      <name val="Arial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color indexed="10"/>
      <name val="Arial"/>
      <family val="2"/>
      <charset val="238"/>
    </font>
    <font>
      <b/>
      <sz val="1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2"/>
      <color indexed="12"/>
      <name val="Arial"/>
      <family val="2"/>
      <charset val="238"/>
    </font>
    <font>
      <b/>
      <sz val="12"/>
      <color indexed="12"/>
      <name val="Arial"/>
      <family val="2"/>
      <charset val="238"/>
    </font>
    <font>
      <sz val="16"/>
      <name val="Arial"/>
      <family val="2"/>
      <charset val="238"/>
    </font>
    <font>
      <b/>
      <sz val="20"/>
      <name val="Arial"/>
      <family val="2"/>
      <charset val="238"/>
    </font>
    <font>
      <b/>
      <sz val="20"/>
      <color indexed="10"/>
      <name val="Arial"/>
      <family val="2"/>
      <charset val="238"/>
    </font>
    <font>
      <b/>
      <sz val="14"/>
      <name val="Arial"/>
      <family val="2"/>
      <charset val="238"/>
    </font>
    <font>
      <b/>
      <sz val="18"/>
      <color indexed="10"/>
      <name val="Arial"/>
      <family val="2"/>
      <charset val="238"/>
    </font>
    <font>
      <b/>
      <sz val="12"/>
      <color indexed="12"/>
      <name val="Arial"/>
      <family val="2"/>
      <charset val="238"/>
    </font>
    <font>
      <sz val="10"/>
      <name val="Arial"/>
      <family val="2"/>
      <charset val="238"/>
    </font>
    <font>
      <b/>
      <sz val="16"/>
      <color indexed="10"/>
      <name val="Arial"/>
      <family val="2"/>
      <charset val="238"/>
    </font>
    <font>
      <sz val="18"/>
      <name val="Arial"/>
      <family val="2"/>
      <charset val="238"/>
    </font>
    <font>
      <sz val="20"/>
      <color indexed="10"/>
      <name val="Arial"/>
      <family val="2"/>
      <charset val="238"/>
    </font>
    <font>
      <sz val="20"/>
      <name val="Arial"/>
      <family val="2"/>
      <charset val="238"/>
    </font>
    <font>
      <sz val="14"/>
      <name val="Arial Black"/>
      <family val="2"/>
      <charset val="238"/>
    </font>
    <font>
      <b/>
      <sz val="12"/>
      <name val="Arial Black"/>
      <family val="2"/>
      <charset val="238"/>
    </font>
    <font>
      <sz val="18"/>
      <name val="Arial Black"/>
      <family val="2"/>
      <charset val="238"/>
    </font>
    <font>
      <sz val="16"/>
      <color indexed="10"/>
      <name val="Arial Black"/>
      <family val="2"/>
      <charset val="238"/>
    </font>
    <font>
      <sz val="12"/>
      <name val="Arial Black"/>
      <family val="2"/>
      <charset val="238"/>
    </font>
    <font>
      <sz val="16"/>
      <name val="Arial Black"/>
      <family val="2"/>
      <charset val="238"/>
    </font>
    <font>
      <b/>
      <sz val="16"/>
      <name val="Arial Black"/>
      <family val="2"/>
      <charset val="238"/>
    </font>
    <font>
      <sz val="18"/>
      <color indexed="10"/>
      <name val="Arial"/>
      <family val="2"/>
      <charset val="238"/>
    </font>
    <font>
      <sz val="12"/>
      <name val="Times New Roman"/>
      <family val="1"/>
      <charset val="238"/>
    </font>
    <font>
      <b/>
      <sz val="14"/>
      <color indexed="10"/>
      <name val="Arial"/>
      <family val="2"/>
      <charset val="238"/>
    </font>
    <font>
      <sz val="14"/>
      <name val="Arial"/>
      <family val="2"/>
      <charset val="238"/>
    </font>
    <font>
      <i/>
      <sz val="12"/>
      <name val="Arial"/>
      <family val="2"/>
      <charset val="238"/>
    </font>
    <font>
      <b/>
      <sz val="10"/>
      <name val="Arial"/>
      <family val="2"/>
      <charset val="238"/>
    </font>
    <font>
      <b/>
      <sz val="16"/>
      <color indexed="12"/>
      <name val="Arial"/>
      <family val="2"/>
      <charset val="238"/>
    </font>
    <font>
      <sz val="16"/>
      <color indexed="12"/>
      <name val="Arial"/>
      <family val="2"/>
      <charset val="238"/>
    </font>
    <font>
      <b/>
      <sz val="16"/>
      <color indexed="10"/>
      <name val="Arial CE"/>
      <charset val="238"/>
    </font>
    <font>
      <b/>
      <sz val="16"/>
      <name val="Arial"/>
      <family val="2"/>
      <charset val="238"/>
    </font>
    <font>
      <b/>
      <sz val="16"/>
      <name val="Arial CE"/>
      <family val="2"/>
      <charset val="238"/>
    </font>
    <font>
      <b/>
      <sz val="16"/>
      <name val="Arial CE"/>
      <charset val="238"/>
    </font>
    <font>
      <u/>
      <sz val="16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9C0006"/>
      <name val="Calibri"/>
      <family val="2"/>
      <charset val="238"/>
    </font>
    <font>
      <b/>
      <sz val="11"/>
      <color rgb="FFFA7D00"/>
      <name val="Calibri"/>
      <family val="2"/>
      <charset val="238"/>
    </font>
    <font>
      <b/>
      <sz val="11"/>
      <color rgb="FFFFFFFF"/>
      <name val="Calibri"/>
      <family val="2"/>
      <charset val="238"/>
    </font>
    <font>
      <i/>
      <sz val="11"/>
      <color rgb="FF7F7F7F"/>
      <name val="Calibri"/>
      <family val="2"/>
      <charset val="238"/>
    </font>
    <font>
      <sz val="11"/>
      <color rgb="FF006100"/>
      <name val="Calibri"/>
      <family val="2"/>
      <charset val="238"/>
    </font>
    <font>
      <b/>
      <sz val="15"/>
      <color rgb="FF1F4A7E"/>
      <name val="Calibri"/>
      <family val="2"/>
      <charset val="238"/>
    </font>
    <font>
      <b/>
      <sz val="13"/>
      <color rgb="FF1F4A7E"/>
      <name val="Calibri"/>
      <family val="2"/>
      <charset val="238"/>
    </font>
    <font>
      <b/>
      <sz val="11"/>
      <color rgb="FF1F4A7E"/>
      <name val="Calibri"/>
      <family val="2"/>
      <charset val="238"/>
    </font>
    <font>
      <sz val="11"/>
      <color rgb="FF3F3F76"/>
      <name val="Calibri"/>
      <family val="2"/>
      <charset val="238"/>
    </font>
    <font>
      <sz val="11"/>
      <color rgb="FFFA7D00"/>
      <name val="Calibri"/>
      <family val="2"/>
      <charset val="238"/>
    </font>
    <font>
      <sz val="11"/>
      <color rgb="FF9C6500"/>
      <name val="Calibri"/>
      <family val="2"/>
      <charset val="238"/>
    </font>
    <font>
      <b/>
      <sz val="11"/>
      <color rgb="FF3F3F3F"/>
      <name val="Calibri"/>
      <family val="2"/>
      <charset val="238"/>
    </font>
    <font>
      <b/>
      <sz val="18"/>
      <color rgb="FF1F4A7E"/>
      <name val="Cambria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0"/>
      <color rgb="FFFF0000"/>
      <name val="Arial"/>
      <family val="2"/>
      <charset val="238"/>
    </font>
    <font>
      <b/>
      <sz val="12"/>
      <color rgb="FF0070C0"/>
      <name val="Arial Black"/>
      <family val="2"/>
      <charset val="238"/>
    </font>
    <font>
      <b/>
      <sz val="16"/>
      <color rgb="FF0070C0"/>
      <name val="Arial Black"/>
      <family val="2"/>
      <charset val="238"/>
    </font>
    <font>
      <b/>
      <sz val="16"/>
      <color rgb="FFFF0000"/>
      <name val="Arial Black"/>
      <family val="2"/>
      <charset val="238"/>
    </font>
    <font>
      <b/>
      <sz val="16"/>
      <color rgb="FF000000"/>
      <name val="Arial Black"/>
      <family val="2"/>
      <charset val="238"/>
    </font>
    <font>
      <sz val="16"/>
      <color rgb="FF000000"/>
      <name val="Arial Black"/>
      <family val="2"/>
      <charset val="238"/>
    </font>
    <font>
      <i/>
      <sz val="16"/>
      <color rgb="FF000000"/>
      <name val="Arial Black"/>
      <family val="2"/>
      <charset val="238"/>
    </font>
    <font>
      <b/>
      <sz val="16"/>
      <color theme="1"/>
      <name val="Arial Black"/>
      <family val="2"/>
      <charset val="238"/>
    </font>
    <font>
      <b/>
      <sz val="16"/>
      <color rgb="FFFF0000"/>
      <name val="Arial"/>
      <family val="2"/>
      <charset val="238"/>
    </font>
  </fonts>
  <fills count="4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4">
    <xf numFmtId="0" fontId="0" fillId="0" borderId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4" borderId="0" applyNumberFormat="0" applyBorder="0" applyAlignment="0" applyProtection="0"/>
    <xf numFmtId="0" fontId="43" fillId="25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4" fillId="28" borderId="0" applyNumberFormat="0" applyBorder="0" applyAlignment="0" applyProtection="0"/>
    <xf numFmtId="0" fontId="45" fillId="29" borderId="33" applyNumberFormat="0" applyAlignment="0" applyProtection="0"/>
    <xf numFmtId="0" fontId="46" fillId="30" borderId="34" applyNumberFormat="0" applyAlignment="0" applyProtection="0"/>
    <xf numFmtId="43" fontId="1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31" borderId="0" applyNumberFormat="0" applyBorder="0" applyAlignment="0" applyProtection="0"/>
    <xf numFmtId="0" fontId="49" fillId="0" borderId="35" applyNumberFormat="0" applyFill="0" applyAlignment="0" applyProtection="0"/>
    <xf numFmtId="0" fontId="50" fillId="0" borderId="36" applyNumberFormat="0" applyFill="0" applyAlignment="0" applyProtection="0"/>
    <xf numFmtId="0" fontId="51" fillId="0" borderId="37" applyNumberFormat="0" applyFill="0" applyAlignment="0" applyProtection="0"/>
    <xf numFmtId="0" fontId="5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2" fillId="32" borderId="33" applyNumberFormat="0" applyAlignment="0" applyProtection="0"/>
    <xf numFmtId="0" fontId="53" fillId="0" borderId="38" applyNumberFormat="0" applyFill="0" applyAlignment="0" applyProtection="0"/>
    <xf numFmtId="0" fontId="54" fillId="33" borderId="0" applyNumberFormat="0" applyBorder="0" applyAlignment="0" applyProtection="0"/>
    <xf numFmtId="0" fontId="17" fillId="34" borderId="39" applyNumberFormat="0" applyFont="0" applyAlignment="0" applyProtection="0"/>
    <xf numFmtId="0" fontId="55" fillId="29" borderId="40" applyNumberFormat="0" applyAlignment="0" applyProtection="0"/>
    <xf numFmtId="0" fontId="56" fillId="0" borderId="0" applyNumberFormat="0" applyFill="0" applyBorder="0" applyAlignment="0" applyProtection="0"/>
    <xf numFmtId="0" fontId="57" fillId="0" borderId="41" applyNumberFormat="0" applyFill="0" applyAlignment="0" applyProtection="0"/>
    <xf numFmtId="0" fontId="58" fillId="0" borderId="0" applyNumberFormat="0" applyFill="0" applyBorder="0" applyAlignment="0" applyProtection="0"/>
  </cellStyleXfs>
  <cellXfs count="3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5" fontId="2" fillId="0" borderId="0" xfId="28" applyNumberFormat="1" applyFont="1"/>
    <xf numFmtId="165" fontId="2" fillId="2" borderId="0" xfId="28" applyNumberFormat="1" applyFont="1" applyFill="1"/>
    <xf numFmtId="0" fontId="4" fillId="2" borderId="0" xfId="0" applyFont="1" applyFill="1"/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5" fillId="2" borderId="0" xfId="28" applyNumberFormat="1" applyFont="1" applyFill="1" applyBorder="1" applyAlignment="1"/>
    <xf numFmtId="168" fontId="0" fillId="0" borderId="0" xfId="0" applyNumberFormat="1"/>
    <xf numFmtId="165" fontId="2" fillId="0" borderId="0" xfId="28" applyNumberFormat="1" applyFont="1" applyFill="1" applyBorder="1"/>
    <xf numFmtId="0" fontId="4" fillId="0" borderId="0" xfId="0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69" fontId="2" fillId="0" borderId="0" xfId="0" applyNumberFormat="1" applyFont="1" applyBorder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71" fontId="4" fillId="0" borderId="0" xfId="0" applyNumberFormat="1" applyFont="1" applyFill="1" applyBorder="1" applyAlignment="1">
      <alignment horizontal="center"/>
    </xf>
    <xf numFmtId="165" fontId="6" fillId="2" borderId="0" xfId="28" applyNumberFormat="1" applyFont="1" applyFill="1" applyBorder="1" applyAlignment="1">
      <alignment horizontal="right"/>
    </xf>
    <xf numFmtId="169" fontId="5" fillId="2" borderId="0" xfId="0" applyNumberFormat="1" applyFont="1" applyFill="1" applyBorder="1" applyAlignment="1">
      <alignment horizontal="center"/>
    </xf>
    <xf numFmtId="165" fontId="2" fillId="2" borderId="0" xfId="28" applyNumberFormat="1" applyFont="1" applyFill="1" applyBorder="1"/>
    <xf numFmtId="168" fontId="0" fillId="2" borderId="0" xfId="0" applyNumberFormat="1" applyFill="1"/>
    <xf numFmtId="0" fontId="4" fillId="0" borderId="0" xfId="0" applyFont="1" applyFill="1"/>
    <xf numFmtId="0" fontId="14" fillId="0" borderId="0" xfId="0" applyFont="1" applyAlignment="1">
      <alignment horizontal="center"/>
    </xf>
    <xf numFmtId="0" fontId="4" fillId="35" borderId="0" xfId="0" applyFont="1" applyFill="1" applyBorder="1" applyAlignment="1">
      <alignment horizontal="center"/>
    </xf>
    <xf numFmtId="0" fontId="18" fillId="0" borderId="0" xfId="0" applyFont="1" applyFill="1"/>
    <xf numFmtId="0" fontId="21" fillId="0" borderId="0" xfId="0" applyFont="1"/>
    <xf numFmtId="0" fontId="19" fillId="0" borderId="0" xfId="0" applyFont="1" applyAlignment="1">
      <alignment horizontal="center"/>
    </xf>
    <xf numFmtId="165" fontId="2" fillId="2" borderId="1" xfId="0" applyNumberFormat="1" applyFont="1" applyFill="1" applyBorder="1"/>
    <xf numFmtId="165" fontId="2" fillId="2" borderId="1" xfId="28" applyNumberFormat="1" applyFont="1" applyFill="1" applyBorder="1" applyAlignment="1">
      <alignment horizontal="left"/>
    </xf>
    <xf numFmtId="165" fontId="20" fillId="2" borderId="2" xfId="28" applyNumberFormat="1" applyFont="1" applyFill="1" applyBorder="1" applyAlignment="1">
      <alignment horizontal="right"/>
    </xf>
    <xf numFmtId="165" fontId="13" fillId="2" borderId="3" xfId="28" applyNumberFormat="1" applyFont="1" applyFill="1" applyBorder="1" applyAlignment="1">
      <alignment horizontal="right"/>
    </xf>
    <xf numFmtId="165" fontId="13" fillId="2" borderId="4" xfId="28" applyNumberFormat="1" applyFont="1" applyFill="1" applyBorder="1" applyAlignment="1">
      <alignment horizontal="left"/>
    </xf>
    <xf numFmtId="172" fontId="13" fillId="3" borderId="5" xfId="0" applyNumberFormat="1" applyFont="1" applyFill="1" applyBorder="1" applyAlignment="1">
      <alignment horizontal="center"/>
    </xf>
    <xf numFmtId="165" fontId="2" fillId="2" borderId="1" xfId="28" applyNumberFormat="1" applyFont="1" applyFill="1" applyBorder="1" applyAlignment="1">
      <alignment horizontal="right"/>
    </xf>
    <xf numFmtId="42" fontId="22" fillId="3" borderId="0" xfId="0" applyNumberFormat="1" applyFont="1" applyFill="1" applyAlignment="1">
      <alignment horizontal="center"/>
    </xf>
    <xf numFmtId="0" fontId="2" fillId="35" borderId="0" xfId="0" applyFont="1" applyFill="1" applyAlignment="1">
      <alignment horizontal="center"/>
    </xf>
    <xf numFmtId="165" fontId="2" fillId="35" borderId="0" xfId="28" applyNumberFormat="1" applyFont="1" applyFill="1"/>
    <xf numFmtId="0" fontId="7" fillId="35" borderId="0" xfId="0" applyFont="1" applyFill="1" applyBorder="1" applyAlignment="1"/>
    <xf numFmtId="0" fontId="2" fillId="35" borderId="0" xfId="0" applyFont="1" applyFill="1"/>
    <xf numFmtId="166" fontId="5" fillId="35" borderId="0" xfId="0" applyNumberFormat="1" applyFont="1" applyFill="1" applyBorder="1"/>
    <xf numFmtId="42" fontId="4" fillId="35" borderId="0" xfId="28" applyNumberFormat="1" applyFont="1" applyFill="1" applyBorder="1"/>
    <xf numFmtId="165" fontId="4" fillId="35" borderId="0" xfId="0" applyNumberFormat="1" applyFont="1" applyFill="1" applyBorder="1" applyAlignment="1">
      <alignment horizontal="right"/>
    </xf>
    <xf numFmtId="0" fontId="16" fillId="35" borderId="0" xfId="0" applyFont="1" applyFill="1" applyAlignment="1">
      <alignment horizontal="right"/>
    </xf>
    <xf numFmtId="42" fontId="16" fillId="35" borderId="0" xfId="0" applyNumberFormat="1" applyFont="1" applyFill="1" applyAlignment="1">
      <alignment horizontal="right"/>
    </xf>
    <xf numFmtId="165" fontId="5" fillId="35" borderId="6" xfId="28" applyNumberFormat="1" applyFont="1" applyFill="1" applyBorder="1" applyAlignment="1"/>
    <xf numFmtId="165" fontId="2" fillId="35" borderId="0" xfId="0" applyNumberFormat="1" applyFont="1" applyFill="1" applyBorder="1" applyAlignment="1">
      <alignment horizontal="center"/>
    </xf>
    <xf numFmtId="0" fontId="2" fillId="35" borderId="0" xfId="0" applyFont="1" applyFill="1" applyBorder="1" applyAlignment="1">
      <alignment horizontal="center"/>
    </xf>
    <xf numFmtId="165" fontId="5" fillId="35" borderId="0" xfId="28" applyNumberFormat="1" applyFont="1" applyFill="1" applyBorder="1" applyAlignment="1"/>
    <xf numFmtId="165" fontId="2" fillId="35" borderId="0" xfId="0" applyNumberFormat="1" applyFont="1" applyFill="1"/>
    <xf numFmtId="169" fontId="9" fillId="35" borderId="0" xfId="0" applyNumberFormat="1" applyFont="1" applyFill="1" applyBorder="1" applyAlignment="1">
      <alignment horizontal="left"/>
    </xf>
    <xf numFmtId="0" fontId="2" fillId="35" borderId="0" xfId="0" applyFont="1" applyFill="1" applyAlignment="1">
      <alignment horizontal="right"/>
    </xf>
    <xf numFmtId="168" fontId="2" fillId="35" borderId="0" xfId="0" applyNumberFormat="1" applyFont="1" applyFill="1" applyAlignment="1">
      <alignment horizontal="left"/>
    </xf>
    <xf numFmtId="0" fontId="2" fillId="35" borderId="7" xfId="0" applyFont="1" applyFill="1" applyBorder="1"/>
    <xf numFmtId="0" fontId="2" fillId="35" borderId="8" xfId="0" applyFont="1" applyFill="1" applyBorder="1" applyAlignment="1">
      <alignment horizontal="center"/>
    </xf>
    <xf numFmtId="0" fontId="2" fillId="35" borderId="9" xfId="0" applyFont="1" applyFill="1" applyBorder="1" applyAlignment="1">
      <alignment horizontal="center"/>
    </xf>
    <xf numFmtId="0" fontId="4" fillId="35" borderId="10" xfId="0" applyFont="1" applyFill="1" applyBorder="1"/>
    <xf numFmtId="0" fontId="10" fillId="35" borderId="11" xfId="0" applyFont="1" applyFill="1" applyBorder="1" applyAlignment="1">
      <alignment horizontal="center"/>
    </xf>
    <xf numFmtId="0" fontId="2" fillId="35" borderId="10" xfId="0" applyFont="1" applyFill="1" applyBorder="1"/>
    <xf numFmtId="0" fontId="2" fillId="35" borderId="11" xfId="0" applyFont="1" applyFill="1" applyBorder="1" applyAlignment="1">
      <alignment horizontal="center"/>
    </xf>
    <xf numFmtId="0" fontId="3" fillId="35" borderId="10" xfId="0" applyFont="1" applyFill="1" applyBorder="1"/>
    <xf numFmtId="0" fontId="2" fillId="35" borderId="12" xfId="0" applyFont="1" applyFill="1" applyBorder="1"/>
    <xf numFmtId="0" fontId="2" fillId="35" borderId="13" xfId="0" applyFont="1" applyFill="1" applyBorder="1" applyAlignment="1">
      <alignment horizontal="center"/>
    </xf>
    <xf numFmtId="0" fontId="2" fillId="35" borderId="14" xfId="0" applyFont="1" applyFill="1" applyBorder="1" applyAlignment="1">
      <alignment horizontal="center"/>
    </xf>
    <xf numFmtId="0" fontId="13" fillId="35" borderId="0" xfId="0" applyFont="1" applyFill="1"/>
    <xf numFmtId="173" fontId="10" fillId="35" borderId="0" xfId="0" applyNumberFormat="1" applyFont="1" applyFill="1" applyBorder="1" applyAlignment="1">
      <alignment horizontal="left"/>
    </xf>
    <xf numFmtId="165" fontId="10" fillId="35" borderId="0" xfId="28" applyNumberFormat="1" applyFont="1" applyFill="1" applyBorder="1" applyAlignment="1">
      <alignment horizontal="right"/>
    </xf>
    <xf numFmtId="165" fontId="2" fillId="35" borderId="0" xfId="28" applyNumberFormat="1" applyFont="1" applyFill="1" applyBorder="1"/>
    <xf numFmtId="0" fontId="2" fillId="0" borderId="0" xfId="0" applyFont="1" applyAlignment="1">
      <alignment wrapText="1"/>
    </xf>
    <xf numFmtId="0" fontId="6" fillId="2" borderId="6" xfId="0" applyFont="1" applyFill="1" applyBorder="1" applyAlignment="1">
      <alignment horizontal="right" vertical="center"/>
    </xf>
    <xf numFmtId="170" fontId="10" fillId="0" borderId="6" xfId="0" applyNumberFormat="1" applyFont="1" applyFill="1" applyBorder="1" applyAlignment="1">
      <alignment horizontal="center" vertical="center"/>
    </xf>
    <xf numFmtId="165" fontId="23" fillId="2" borderId="6" xfId="28" applyNumberFormat="1" applyFont="1" applyFill="1" applyBorder="1" applyAlignment="1">
      <alignment horizontal="right"/>
    </xf>
    <xf numFmtId="165" fontId="23" fillId="2" borderId="6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165" fontId="23" fillId="2" borderId="15" xfId="0" applyNumberFormat="1" applyFont="1" applyFill="1" applyBorder="1"/>
    <xf numFmtId="165" fontId="23" fillId="2" borderId="16" xfId="0" applyNumberFormat="1" applyFont="1" applyFill="1" applyBorder="1"/>
    <xf numFmtId="165" fontId="23" fillId="2" borderId="17" xfId="0" applyNumberFormat="1" applyFont="1" applyFill="1" applyBorder="1"/>
    <xf numFmtId="0" fontId="24" fillId="0" borderId="0" xfId="0" applyFont="1" applyAlignment="1">
      <alignment horizontal="center"/>
    </xf>
    <xf numFmtId="172" fontId="12" fillId="0" borderId="5" xfId="0" applyNumberFormat="1" applyFont="1" applyFill="1" applyBorder="1" applyAlignment="1">
      <alignment horizontal="center" wrapText="1"/>
    </xf>
    <xf numFmtId="172" fontId="12" fillId="0" borderId="5" xfId="0" applyNumberFormat="1" applyFont="1" applyFill="1" applyBorder="1" applyAlignment="1">
      <alignment horizontal="center"/>
    </xf>
    <xf numFmtId="0" fontId="59" fillId="0" borderId="18" xfId="0" applyFont="1" applyBorder="1" applyAlignment="1">
      <alignment horizontal="center" vertical="center"/>
    </xf>
    <xf numFmtId="165" fontId="26" fillId="0" borderId="0" xfId="28" applyNumberFormat="1" applyFont="1"/>
    <xf numFmtId="0" fontId="4" fillId="35" borderId="0" xfId="0" applyFont="1" applyFill="1" applyBorder="1" applyAlignment="1">
      <alignment horizontal="right"/>
    </xf>
    <xf numFmtId="0" fontId="12" fillId="35" borderId="0" xfId="0" applyFont="1" applyFill="1" applyBorder="1" applyAlignment="1">
      <alignment horizontal="center"/>
    </xf>
    <xf numFmtId="0" fontId="7" fillId="35" borderId="0" xfId="0" applyFont="1" applyFill="1" applyBorder="1" applyAlignment="1">
      <alignment horizontal="center"/>
    </xf>
    <xf numFmtId="0" fontId="14" fillId="35" borderId="0" xfId="0" applyFont="1" applyFill="1" applyBorder="1" applyAlignment="1">
      <alignment horizontal="right"/>
    </xf>
    <xf numFmtId="0" fontId="3" fillId="35" borderId="0" xfId="0" applyFont="1" applyFill="1" applyAlignment="1">
      <alignment horizontal="center" vertical="center"/>
    </xf>
    <xf numFmtId="165" fontId="3" fillId="35" borderId="0" xfId="28" applyNumberFormat="1" applyFont="1" applyFill="1" applyAlignment="1">
      <alignment horizontal="center" vertical="center"/>
    </xf>
    <xf numFmtId="0" fontId="28" fillId="35" borderId="0" xfId="0" applyFont="1" applyFill="1" applyBorder="1" applyAlignment="1">
      <alignment horizontal="right"/>
    </xf>
    <xf numFmtId="0" fontId="27" fillId="35" borderId="0" xfId="0" applyFont="1" applyFill="1" applyBorder="1" applyAlignment="1">
      <alignment horizontal="right"/>
    </xf>
    <xf numFmtId="0" fontId="27" fillId="35" borderId="0" xfId="0" applyFont="1" applyFill="1"/>
    <xf numFmtId="165" fontId="25" fillId="35" borderId="0" xfId="0" applyNumberFormat="1" applyFont="1" applyFill="1" applyBorder="1"/>
    <xf numFmtId="164" fontId="27" fillId="35" borderId="0" xfId="0" applyNumberFormat="1" applyFont="1" applyFill="1" applyBorder="1" applyAlignment="1">
      <alignment horizontal="left"/>
    </xf>
    <xf numFmtId="0" fontId="27" fillId="35" borderId="0" xfId="0" applyFont="1" applyFill="1" applyBorder="1"/>
    <xf numFmtId="0" fontId="27" fillId="0" borderId="0" xfId="0" applyFont="1" applyFill="1" applyBorder="1"/>
    <xf numFmtId="0" fontId="27" fillId="0" borderId="0" xfId="0" applyFont="1"/>
    <xf numFmtId="0" fontId="60" fillId="35" borderId="0" xfId="0" applyFont="1" applyFill="1" applyAlignment="1">
      <alignment horizontal="center" vertical="center" wrapText="1"/>
    </xf>
    <xf numFmtId="165" fontId="61" fillId="35" borderId="0" xfId="0" applyNumberFormat="1" applyFont="1" applyFill="1" applyAlignment="1">
      <alignment vertical="center"/>
    </xf>
    <xf numFmtId="172" fontId="25" fillId="35" borderId="6" xfId="0" applyNumberFormat="1" applyFont="1" applyFill="1" applyBorder="1"/>
    <xf numFmtId="172" fontId="27" fillId="35" borderId="6" xfId="0" applyNumberFormat="1" applyFont="1" applyFill="1" applyBorder="1"/>
    <xf numFmtId="169" fontId="62" fillId="35" borderId="6" xfId="0" applyNumberFormat="1" applyFont="1" applyFill="1" applyBorder="1" applyAlignment="1">
      <alignment horizontal="center"/>
    </xf>
    <xf numFmtId="172" fontId="27" fillId="35" borderId="6" xfId="0" applyNumberFormat="1" applyFont="1" applyFill="1" applyBorder="1" applyAlignment="1">
      <alignment horizontal="center" vertical="center"/>
    </xf>
    <xf numFmtId="172" fontId="16" fillId="35" borderId="0" xfId="0" applyNumberFormat="1" applyFont="1" applyFill="1" applyAlignment="1">
      <alignment horizontal="right"/>
    </xf>
    <xf numFmtId="0" fontId="7" fillId="35" borderId="0" xfId="0" applyFont="1" applyFill="1" applyBorder="1" applyAlignment="1">
      <alignment horizontal="right"/>
    </xf>
    <xf numFmtId="166" fontId="15" fillId="35" borderId="0" xfId="28" applyNumberFormat="1" applyFont="1" applyFill="1" applyBorder="1"/>
    <xf numFmtId="0" fontId="2" fillId="35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3" fillId="35" borderId="0" xfId="0" applyFont="1" applyFill="1" applyBorder="1" applyAlignment="1">
      <alignment horizontal="center"/>
    </xf>
    <xf numFmtId="0" fontId="63" fillId="35" borderId="0" xfId="0" applyFont="1" applyFill="1" applyAlignment="1">
      <alignment horizontal="center"/>
    </xf>
    <xf numFmtId="193" fontId="2" fillId="35" borderId="6" xfId="0" applyNumberFormat="1" applyFont="1" applyFill="1" applyBorder="1" applyAlignment="1">
      <alignment horizontal="center"/>
    </xf>
    <xf numFmtId="194" fontId="2" fillId="35" borderId="6" xfId="0" applyNumberFormat="1" applyFont="1" applyFill="1" applyBorder="1" applyAlignment="1">
      <alignment horizontal="center"/>
    </xf>
    <xf numFmtId="195" fontId="2" fillId="35" borderId="6" xfId="0" applyNumberFormat="1" applyFont="1" applyFill="1" applyBorder="1" applyAlignment="1">
      <alignment horizontal="center"/>
    </xf>
    <xf numFmtId="170" fontId="2" fillId="35" borderId="15" xfId="0" applyNumberFormat="1" applyFont="1" applyFill="1" applyBorder="1" applyAlignment="1">
      <alignment horizontal="center"/>
    </xf>
    <xf numFmtId="193" fontId="2" fillId="35" borderId="15" xfId="0" applyNumberFormat="1" applyFont="1" applyFill="1" applyBorder="1" applyAlignment="1">
      <alignment horizontal="center"/>
    </xf>
    <xf numFmtId="196" fontId="2" fillId="35" borderId="6" xfId="0" applyNumberFormat="1" applyFont="1" applyFill="1" applyBorder="1" applyAlignment="1">
      <alignment horizontal="center"/>
    </xf>
    <xf numFmtId="0" fontId="30" fillId="0" borderId="0" xfId="0" applyFont="1" applyAlignment="1">
      <alignment vertical="center"/>
    </xf>
    <xf numFmtId="0" fontId="22" fillId="35" borderId="0" xfId="0" applyFont="1" applyFill="1" applyAlignment="1">
      <alignment horizontal="right"/>
    </xf>
    <xf numFmtId="0" fontId="8" fillId="35" borderId="0" xfId="35" applyFill="1" applyAlignment="1" applyProtection="1">
      <alignment horizontal="right"/>
    </xf>
    <xf numFmtId="3" fontId="0" fillId="0" borderId="0" xfId="0" applyNumberFormat="1"/>
    <xf numFmtId="165" fontId="7" fillId="35" borderId="0" xfId="0" applyNumberFormat="1" applyFont="1" applyFill="1" applyBorder="1" applyAlignment="1">
      <alignment horizontal="center"/>
    </xf>
    <xf numFmtId="172" fontId="2" fillId="0" borderId="0" xfId="0" applyNumberFormat="1" applyFont="1" applyFill="1"/>
    <xf numFmtId="172" fontId="27" fillId="0" borderId="6" xfId="0" applyNumberFormat="1" applyFont="1" applyFill="1" applyBorder="1" applyAlignment="1">
      <alignment horizontal="center" vertical="center"/>
    </xf>
    <xf numFmtId="172" fontId="7" fillId="0" borderId="0" xfId="0" applyNumberFormat="1" applyFont="1" applyFill="1" applyBorder="1" applyAlignment="1">
      <alignment horizontal="center"/>
    </xf>
    <xf numFmtId="172" fontId="7" fillId="36" borderId="0" xfId="0" applyNumberFormat="1" applyFont="1" applyFill="1" applyBorder="1" applyAlignment="1">
      <alignment horizontal="center" vertical="center"/>
    </xf>
    <xf numFmtId="42" fontId="7" fillId="35" borderId="0" xfId="0" applyNumberFormat="1" applyFont="1" applyFill="1" applyBorder="1" applyAlignment="1">
      <alignment horizontal="center"/>
    </xf>
    <xf numFmtId="165" fontId="61" fillId="35" borderId="0" xfId="0" applyNumberFormat="1" applyFont="1" applyFill="1" applyAlignment="1">
      <alignment horizontal="center" vertical="center"/>
    </xf>
    <xf numFmtId="0" fontId="17" fillId="0" borderId="0" xfId="0" applyFont="1"/>
    <xf numFmtId="0" fontId="7" fillId="37" borderId="0" xfId="0" applyFont="1" applyFill="1" applyBorder="1" applyAlignment="1"/>
    <xf numFmtId="0" fontId="7" fillId="37" borderId="0" xfId="0" applyFont="1" applyFill="1" applyBorder="1" applyAlignment="1">
      <alignment horizontal="center"/>
    </xf>
    <xf numFmtId="169" fontId="63" fillId="37" borderId="6" xfId="0" applyNumberFormat="1" applyFont="1" applyFill="1" applyBorder="1" applyAlignment="1">
      <alignment horizontal="center"/>
    </xf>
    <xf numFmtId="169" fontId="62" fillId="37" borderId="6" xfId="0" applyNumberFormat="1" applyFont="1" applyFill="1" applyBorder="1" applyAlignment="1">
      <alignment horizontal="center"/>
    </xf>
    <xf numFmtId="171" fontId="63" fillId="37" borderId="6" xfId="0" applyNumberFormat="1" applyFont="1" applyFill="1" applyBorder="1" applyAlignment="1">
      <alignment horizontal="center"/>
    </xf>
    <xf numFmtId="189" fontId="64" fillId="37" borderId="6" xfId="0" applyNumberFormat="1" applyFont="1" applyFill="1" applyBorder="1" applyAlignment="1">
      <alignment horizontal="center"/>
    </xf>
    <xf numFmtId="215" fontId="17" fillId="0" borderId="0" xfId="0" applyNumberFormat="1" applyFont="1" applyAlignment="1">
      <alignment horizontal="left"/>
    </xf>
    <xf numFmtId="215" fontId="0" fillId="0" borderId="0" xfId="0" applyNumberFormat="1" applyAlignment="1">
      <alignment horizontal="left"/>
    </xf>
    <xf numFmtId="0" fontId="17" fillId="0" borderId="0" xfId="0" applyFont="1" applyAlignment="1">
      <alignment horizontal="left"/>
    </xf>
    <xf numFmtId="167" fontId="0" fillId="0" borderId="0" xfId="0" applyNumberFormat="1"/>
    <xf numFmtId="0" fontId="6" fillId="36" borderId="19" xfId="0" applyFont="1" applyFill="1" applyBorder="1" applyAlignment="1">
      <alignment horizontal="right" vertical="center"/>
    </xf>
    <xf numFmtId="172" fontId="13" fillId="3" borderId="2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Fill="1" applyBorder="1"/>
    <xf numFmtId="42" fontId="11" fillId="0" borderId="0" xfId="28" applyNumberFormat="1" applyFont="1" applyFill="1" applyBorder="1"/>
    <xf numFmtId="176" fontId="63" fillId="37" borderId="6" xfId="0" applyNumberFormat="1" applyFont="1" applyFill="1" applyBorder="1" applyAlignment="1">
      <alignment horizontal="center"/>
    </xf>
    <xf numFmtId="173" fontId="63" fillId="37" borderId="6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192" fontId="7" fillId="35" borderId="0" xfId="0" applyNumberFormat="1" applyFont="1" applyFill="1" applyBorder="1" applyAlignment="1">
      <alignment horizontal="center"/>
    </xf>
    <xf numFmtId="171" fontId="62" fillId="37" borderId="6" xfId="0" applyNumberFormat="1" applyFont="1" applyFill="1" applyBorder="1" applyAlignment="1">
      <alignment horizontal="center"/>
    </xf>
    <xf numFmtId="0" fontId="28" fillId="38" borderId="0" xfId="0" applyFont="1" applyFill="1" applyBorder="1" applyAlignment="1">
      <alignment horizontal="right"/>
    </xf>
    <xf numFmtId="0" fontId="27" fillId="38" borderId="0" xfId="0" applyFont="1" applyFill="1" applyBorder="1" applyAlignment="1">
      <alignment horizontal="right"/>
    </xf>
    <xf numFmtId="0" fontId="7" fillId="38" borderId="0" xfId="0" applyFont="1" applyFill="1" applyBorder="1" applyAlignment="1">
      <alignment horizontal="center"/>
    </xf>
    <xf numFmtId="0" fontId="60" fillId="38" borderId="0" xfId="0" applyFont="1" applyFill="1" applyBorder="1" applyAlignment="1">
      <alignment horizontal="center" vertical="center" wrapText="1"/>
    </xf>
    <xf numFmtId="165" fontId="61" fillId="38" borderId="0" xfId="0" applyNumberFormat="1" applyFont="1" applyFill="1" applyBorder="1" applyAlignment="1">
      <alignment vertical="center"/>
    </xf>
    <xf numFmtId="172" fontId="25" fillId="38" borderId="0" xfId="0" applyNumberFormat="1" applyFont="1" applyFill="1" applyBorder="1"/>
    <xf numFmtId="172" fontId="27" fillId="38" borderId="0" xfId="0" applyNumberFormat="1" applyFont="1" applyFill="1" applyBorder="1"/>
    <xf numFmtId="165" fontId="25" fillId="38" borderId="0" xfId="0" applyNumberFormat="1" applyFont="1" applyFill="1" applyBorder="1"/>
    <xf numFmtId="0" fontId="27" fillId="38" borderId="0" xfId="0" applyFont="1" applyFill="1" applyBorder="1"/>
    <xf numFmtId="164" fontId="27" fillId="38" borderId="0" xfId="0" applyNumberFormat="1" applyFont="1" applyFill="1" applyBorder="1" applyAlignment="1">
      <alignment horizontal="left"/>
    </xf>
    <xf numFmtId="0" fontId="33" fillId="35" borderId="16" xfId="0" applyFont="1" applyFill="1" applyBorder="1"/>
    <xf numFmtId="170" fontId="2" fillId="35" borderId="21" xfId="0" applyNumberFormat="1" applyFont="1" applyFill="1" applyBorder="1" applyAlignment="1">
      <alignment horizontal="center"/>
    </xf>
    <xf numFmtId="169" fontId="65" fillId="35" borderId="16" xfId="0" applyNumberFormat="1" applyFont="1" applyFill="1" applyBorder="1" applyAlignment="1">
      <alignment horizontal="center"/>
    </xf>
    <xf numFmtId="165" fontId="5" fillId="35" borderId="16" xfId="28" applyNumberFormat="1" applyFont="1" applyFill="1" applyBorder="1" applyAlignment="1"/>
    <xf numFmtId="172" fontId="25" fillId="35" borderId="21" xfId="0" applyNumberFormat="1" applyFont="1" applyFill="1" applyBorder="1"/>
    <xf numFmtId="0" fontId="3" fillId="35" borderId="22" xfId="0" applyFont="1" applyFill="1" applyBorder="1"/>
    <xf numFmtId="193" fontId="2" fillId="35" borderId="23" xfId="0" applyNumberFormat="1" applyFont="1" applyFill="1" applyBorder="1" applyAlignment="1">
      <alignment horizontal="center"/>
    </xf>
    <xf numFmtId="165" fontId="5" fillId="35" borderId="24" xfId="28" applyNumberFormat="1" applyFont="1" applyFill="1" applyBorder="1" applyAlignment="1"/>
    <xf numFmtId="172" fontId="25" fillId="35" borderId="25" xfId="0" applyNumberFormat="1" applyFont="1" applyFill="1" applyBorder="1"/>
    <xf numFmtId="0" fontId="3" fillId="35" borderId="26" xfId="0" applyFont="1" applyFill="1" applyBorder="1"/>
    <xf numFmtId="172" fontId="25" fillId="35" borderId="27" xfId="0" applyNumberFormat="1" applyFont="1" applyFill="1" applyBorder="1"/>
    <xf numFmtId="0" fontId="2" fillId="35" borderId="26" xfId="0" applyFont="1" applyFill="1" applyBorder="1"/>
    <xf numFmtId="172" fontId="27" fillId="35" borderId="27" xfId="0" applyNumberFormat="1" applyFont="1" applyFill="1" applyBorder="1"/>
    <xf numFmtId="193" fontId="2" fillId="35" borderId="29" xfId="0" applyNumberFormat="1" applyFont="1" applyFill="1" applyBorder="1" applyAlignment="1">
      <alignment horizontal="center"/>
    </xf>
    <xf numFmtId="165" fontId="5" fillId="35" borderId="30" xfId="28" applyNumberFormat="1" applyFont="1" applyFill="1" applyBorder="1" applyAlignment="1"/>
    <xf numFmtId="172" fontId="27" fillId="35" borderId="31" xfId="0" applyNumberFormat="1" applyFont="1" applyFill="1" applyBorder="1"/>
    <xf numFmtId="0" fontId="2" fillId="35" borderId="22" xfId="0" applyFont="1" applyFill="1" applyBorder="1"/>
    <xf numFmtId="193" fontId="2" fillId="35" borderId="24" xfId="0" applyNumberFormat="1" applyFont="1" applyFill="1" applyBorder="1" applyAlignment="1">
      <alignment horizontal="center"/>
    </xf>
    <xf numFmtId="172" fontId="27" fillId="35" borderId="25" xfId="0" applyNumberFormat="1" applyFont="1" applyFill="1" applyBorder="1"/>
    <xf numFmtId="0" fontId="2" fillId="0" borderId="26" xfId="0" applyFont="1" applyFill="1" applyBorder="1"/>
    <xf numFmtId="165" fontId="5" fillId="0" borderId="6" xfId="28" applyNumberFormat="1" applyFont="1" applyFill="1" applyBorder="1" applyAlignment="1"/>
    <xf numFmtId="172" fontId="27" fillId="0" borderId="27" xfId="0" applyNumberFormat="1" applyFont="1" applyFill="1" applyBorder="1"/>
    <xf numFmtId="172" fontId="27" fillId="0" borderId="0" xfId="0" applyNumberFormat="1" applyFont="1" applyFill="1" applyBorder="1"/>
    <xf numFmtId="172" fontId="27" fillId="0" borderId="6" xfId="0" applyNumberFormat="1" applyFont="1" applyFill="1" applyBorder="1"/>
    <xf numFmtId="0" fontId="3" fillId="0" borderId="26" xfId="0" applyFont="1" applyFill="1" applyBorder="1"/>
    <xf numFmtId="0" fontId="3" fillId="0" borderId="28" xfId="0" applyFont="1" applyFill="1" applyBorder="1"/>
    <xf numFmtId="165" fontId="2" fillId="0" borderId="30" xfId="0" applyNumberFormat="1" applyFont="1" applyFill="1" applyBorder="1" applyAlignment="1">
      <alignment horizontal="center"/>
    </xf>
    <xf numFmtId="165" fontId="5" fillId="0" borderId="30" xfId="28" applyNumberFormat="1" applyFont="1" applyFill="1" applyBorder="1" applyAlignment="1"/>
    <xf numFmtId="172" fontId="27" fillId="0" borderId="31" xfId="0" applyNumberFormat="1" applyFont="1" applyFill="1" applyBorder="1"/>
    <xf numFmtId="169" fontId="63" fillId="39" borderId="24" xfId="0" applyNumberFormat="1" applyFont="1" applyFill="1" applyBorder="1" applyAlignment="1">
      <alignment horizontal="center"/>
    </xf>
    <xf numFmtId="169" fontId="63" fillId="39" borderId="6" xfId="0" applyNumberFormat="1" applyFont="1" applyFill="1" applyBorder="1" applyAlignment="1">
      <alignment horizontal="center"/>
    </xf>
    <xf numFmtId="171" fontId="63" fillId="39" borderId="6" xfId="0" applyNumberFormat="1" applyFont="1" applyFill="1" applyBorder="1" applyAlignment="1">
      <alignment horizontal="center"/>
    </xf>
    <xf numFmtId="169" fontId="64" fillId="39" borderId="6" xfId="0" applyNumberFormat="1" applyFont="1" applyFill="1" applyBorder="1" applyAlignment="1">
      <alignment horizontal="center"/>
    </xf>
    <xf numFmtId="189" fontId="64" fillId="39" borderId="6" xfId="0" applyNumberFormat="1" applyFont="1" applyFill="1" applyBorder="1" applyAlignment="1">
      <alignment horizontal="center"/>
    </xf>
    <xf numFmtId="171" fontId="63" fillId="39" borderId="30" xfId="0" applyNumberFormat="1" applyFont="1" applyFill="1" applyBorder="1" applyAlignment="1">
      <alignment horizontal="center"/>
    </xf>
    <xf numFmtId="176" fontId="63" fillId="39" borderId="24" xfId="0" applyNumberFormat="1" applyFont="1" applyFill="1" applyBorder="1" applyAlignment="1">
      <alignment horizontal="center"/>
    </xf>
    <xf numFmtId="173" fontId="63" fillId="39" borderId="6" xfId="0" applyNumberFormat="1" applyFont="1" applyFill="1" applyBorder="1" applyAlignment="1">
      <alignment horizontal="center"/>
    </xf>
    <xf numFmtId="176" fontId="63" fillId="39" borderId="6" xfId="0" applyNumberFormat="1" applyFont="1" applyFill="1" applyBorder="1" applyAlignment="1">
      <alignment horizontal="center"/>
    </xf>
    <xf numFmtId="173" fontId="63" fillId="39" borderId="30" xfId="0" applyNumberFormat="1" applyFont="1" applyFill="1" applyBorder="1" applyAlignment="1">
      <alignment horizontal="center"/>
    </xf>
    <xf numFmtId="0" fontId="3" fillId="38" borderId="0" xfId="0" applyFont="1" applyFill="1" applyBorder="1" applyAlignment="1">
      <alignment horizontal="right"/>
    </xf>
    <xf numFmtId="0" fontId="4" fillId="38" borderId="0" xfId="0" applyFont="1" applyFill="1" applyBorder="1" applyAlignment="1">
      <alignment horizontal="right"/>
    </xf>
    <xf numFmtId="0" fontId="5" fillId="38" borderId="0" xfId="0" applyFont="1" applyFill="1" applyBorder="1" applyAlignment="1">
      <alignment horizontal="right"/>
    </xf>
    <xf numFmtId="192" fontId="7" fillId="38" borderId="0" xfId="0" applyNumberFormat="1" applyFont="1" applyFill="1" applyBorder="1" applyAlignment="1">
      <alignment horizontal="center"/>
    </xf>
    <xf numFmtId="0" fontId="2" fillId="38" borderId="0" xfId="0" applyFont="1" applyFill="1" applyBorder="1" applyAlignment="1">
      <alignment horizontal="left" vertical="center"/>
    </xf>
    <xf numFmtId="0" fontId="2" fillId="38" borderId="0" xfId="0" applyFont="1" applyFill="1" applyBorder="1" applyAlignment="1">
      <alignment horizontal="center"/>
    </xf>
    <xf numFmtId="0" fontId="7" fillId="38" borderId="0" xfId="0" applyFont="1" applyFill="1" applyBorder="1" applyAlignment="1"/>
    <xf numFmtId="169" fontId="62" fillId="38" borderId="0" xfId="0" applyNumberFormat="1" applyFont="1" applyFill="1" applyBorder="1" applyAlignment="1">
      <alignment horizontal="center"/>
    </xf>
    <xf numFmtId="171" fontId="62" fillId="38" borderId="0" xfId="0" applyNumberFormat="1" applyFont="1" applyFill="1" applyBorder="1" applyAlignment="1">
      <alignment horizontal="center"/>
    </xf>
    <xf numFmtId="169" fontId="63" fillId="38" borderId="0" xfId="0" applyNumberFormat="1" applyFont="1" applyFill="1" applyBorder="1" applyAlignment="1">
      <alignment horizontal="center"/>
    </xf>
    <xf numFmtId="189" fontId="64" fillId="38" borderId="0" xfId="0" applyNumberFormat="1" applyFont="1" applyFill="1" applyBorder="1" applyAlignment="1">
      <alignment horizontal="center"/>
    </xf>
    <xf numFmtId="171" fontId="63" fillId="38" borderId="0" xfId="0" applyNumberFormat="1" applyFont="1" applyFill="1" applyBorder="1" applyAlignment="1">
      <alignment horizontal="center"/>
    </xf>
    <xf numFmtId="176" fontId="63" fillId="38" borderId="0" xfId="0" applyNumberFormat="1" applyFont="1" applyFill="1" applyBorder="1" applyAlignment="1">
      <alignment horizontal="center"/>
    </xf>
    <xf numFmtId="173" fontId="63" fillId="38" borderId="0" xfId="0" applyNumberFormat="1" applyFont="1" applyFill="1" applyBorder="1" applyAlignment="1">
      <alignment horizontal="center"/>
    </xf>
    <xf numFmtId="0" fontId="2" fillId="38" borderId="0" xfId="0" applyFont="1" applyFill="1" applyBorder="1"/>
    <xf numFmtId="173" fontId="10" fillId="38" borderId="0" xfId="0" applyNumberFormat="1" applyFont="1" applyFill="1" applyBorder="1" applyAlignment="1">
      <alignment horizontal="left"/>
    </xf>
    <xf numFmtId="165" fontId="2" fillId="35" borderId="6" xfId="28" applyNumberFormat="1" applyFont="1" applyFill="1" applyBorder="1"/>
    <xf numFmtId="172" fontId="7" fillId="0" borderId="6" xfId="0" applyNumberFormat="1" applyFont="1" applyFill="1" applyBorder="1" applyAlignment="1">
      <alignment horizontal="center"/>
    </xf>
    <xf numFmtId="169" fontId="62" fillId="39" borderId="6" xfId="0" applyNumberFormat="1" applyFont="1" applyFill="1" applyBorder="1" applyAlignment="1">
      <alignment horizontal="center"/>
    </xf>
    <xf numFmtId="171" fontId="62" fillId="39" borderId="6" xfId="0" applyNumberFormat="1" applyFont="1" applyFill="1" applyBorder="1" applyAlignment="1">
      <alignment horizontal="center"/>
    </xf>
    <xf numFmtId="169" fontId="28" fillId="39" borderId="6" xfId="0" applyNumberFormat="1" applyFont="1" applyFill="1" applyBorder="1" applyAlignment="1">
      <alignment horizontal="center"/>
    </xf>
    <xf numFmtId="189" fontId="28" fillId="39" borderId="6" xfId="0" applyNumberFormat="1" applyFont="1" applyFill="1" applyBorder="1" applyAlignment="1">
      <alignment horizontal="center"/>
    </xf>
    <xf numFmtId="171" fontId="28" fillId="39" borderId="6" xfId="0" applyNumberFormat="1" applyFont="1" applyFill="1" applyBorder="1" applyAlignment="1">
      <alignment horizontal="center"/>
    </xf>
    <xf numFmtId="173" fontId="62" fillId="39" borderId="6" xfId="0" applyNumberFormat="1" applyFont="1" applyFill="1" applyBorder="1" applyAlignment="1">
      <alignment horizontal="center"/>
    </xf>
    <xf numFmtId="176" fontId="62" fillId="39" borderId="6" xfId="0" applyNumberFormat="1" applyFont="1" applyFill="1" applyBorder="1" applyAlignment="1">
      <alignment horizontal="center"/>
    </xf>
    <xf numFmtId="189" fontId="62" fillId="39" borderId="6" xfId="0" applyNumberFormat="1" applyFont="1" applyFill="1" applyBorder="1" applyAlignment="1">
      <alignment horizontal="center"/>
    </xf>
    <xf numFmtId="173" fontId="66" fillId="39" borderId="6" xfId="0" applyNumberFormat="1" applyFont="1" applyFill="1" applyBorder="1" applyAlignment="1">
      <alignment horizontal="center"/>
    </xf>
    <xf numFmtId="167" fontId="11" fillId="0" borderId="0" xfId="0" applyNumberFormat="1" applyFont="1" applyFill="1"/>
    <xf numFmtId="0" fontId="11" fillId="0" borderId="26" xfId="0" applyFont="1" applyFill="1" applyBorder="1" applyAlignment="1">
      <alignment horizontal="left"/>
    </xf>
    <xf numFmtId="168" fontId="11" fillId="0" borderId="6" xfId="0" applyNumberFormat="1" applyFont="1" applyFill="1" applyBorder="1" applyAlignment="1">
      <alignment horizontal="right"/>
    </xf>
    <xf numFmtId="168" fontId="35" fillId="0" borderId="6" xfId="0" applyNumberFormat="1" applyFont="1" applyFill="1" applyBorder="1" applyAlignment="1">
      <alignment horizontal="right"/>
    </xf>
    <xf numFmtId="168" fontId="36" fillId="0" borderId="6" xfId="0" applyNumberFormat="1" applyFont="1" applyFill="1" applyBorder="1" applyAlignment="1">
      <alignment horizontal="center"/>
    </xf>
    <xf numFmtId="167" fontId="37" fillId="0" borderId="6" xfId="0" applyNumberFormat="1" applyFont="1" applyFill="1" applyBorder="1" applyAlignment="1">
      <alignment horizontal="center"/>
    </xf>
    <xf numFmtId="165" fontId="11" fillId="0" borderId="0" xfId="28" applyNumberFormat="1" applyFont="1" applyFill="1"/>
    <xf numFmtId="0" fontId="11" fillId="0" borderId="0" xfId="0" applyFont="1" applyFill="1"/>
    <xf numFmtId="164" fontId="11" fillId="0" borderId="26" xfId="0" applyNumberFormat="1" applyFont="1" applyFill="1" applyBorder="1" applyAlignment="1">
      <alignment horizontal="left"/>
    </xf>
    <xf numFmtId="183" fontId="11" fillId="0" borderId="6" xfId="0" applyNumberFormat="1" applyFont="1" applyFill="1" applyBorder="1" applyAlignment="1">
      <alignment horizontal="right"/>
    </xf>
    <xf numFmtId="173" fontId="11" fillId="0" borderId="6" xfId="0" applyNumberFormat="1" applyFont="1" applyFill="1" applyBorder="1" applyAlignment="1">
      <alignment horizontal="right"/>
    </xf>
    <xf numFmtId="176" fontId="11" fillId="0" borderId="6" xfId="0" applyNumberFormat="1" applyFont="1" applyFill="1" applyBorder="1" applyAlignment="1">
      <alignment horizontal="right"/>
    </xf>
    <xf numFmtId="0" fontId="38" fillId="0" borderId="19" xfId="0" applyFont="1" applyFill="1" applyBorder="1" applyAlignment="1"/>
    <xf numFmtId="166" fontId="18" fillId="0" borderId="32" xfId="0" applyNumberFormat="1" applyFont="1" applyFill="1" applyBorder="1" applyAlignment="1"/>
    <xf numFmtId="0" fontId="38" fillId="0" borderId="32" xfId="0" applyFont="1" applyFill="1" applyBorder="1" applyAlignment="1"/>
    <xf numFmtId="0" fontId="38" fillId="0" borderId="20" xfId="0" applyFont="1" applyFill="1" applyBorder="1" applyAlignment="1"/>
    <xf numFmtId="0" fontId="38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9" fillId="0" borderId="0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left" vertical="center" wrapText="1"/>
    </xf>
    <xf numFmtId="165" fontId="40" fillId="0" borderId="0" xfId="0" applyNumberFormat="1" applyFont="1" applyFill="1" applyBorder="1" applyAlignment="1">
      <alignment horizontal="left" vertical="center" wrapText="1"/>
    </xf>
    <xf numFmtId="167" fontId="40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/>
    <xf numFmtId="0" fontId="11" fillId="0" borderId="0" xfId="0" applyFont="1" applyFill="1" applyBorder="1"/>
    <xf numFmtId="165" fontId="38" fillId="0" borderId="0" xfId="28" applyNumberFormat="1" applyFont="1" applyFill="1" applyBorder="1" applyAlignment="1">
      <alignment horizontal="center"/>
    </xf>
    <xf numFmtId="0" fontId="27" fillId="0" borderId="0" xfId="0" applyFont="1" applyFill="1" applyAlignment="1">
      <alignment horizontal="center" vertical="center"/>
    </xf>
    <xf numFmtId="0" fontId="67" fillId="0" borderId="22" xfId="0" applyFont="1" applyFill="1" applyBorder="1" applyAlignment="1">
      <alignment horizontal="left"/>
    </xf>
    <xf numFmtId="169" fontId="11" fillId="0" borderId="6" xfId="0" applyNumberFormat="1" applyFont="1" applyFill="1" applyBorder="1" applyAlignment="1">
      <alignment horizontal="right"/>
    </xf>
    <xf numFmtId="167" fontId="28" fillId="0" borderId="6" xfId="0" applyNumberFormat="1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left" vertical="center"/>
    </xf>
    <xf numFmtId="168" fontId="11" fillId="0" borderId="6" xfId="0" applyNumberFormat="1" applyFont="1" applyFill="1" applyBorder="1" applyAlignment="1">
      <alignment horizontal="right" vertical="center"/>
    </xf>
    <xf numFmtId="0" fontId="11" fillId="0" borderId="0" xfId="0" applyFont="1" applyFill="1" applyAlignment="1">
      <alignment vertical="center"/>
    </xf>
    <xf numFmtId="185" fontId="11" fillId="0" borderId="6" xfId="0" applyNumberFormat="1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189" fontId="38" fillId="0" borderId="6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 vertical="top"/>
    </xf>
    <xf numFmtId="0" fontId="38" fillId="0" borderId="6" xfId="0" applyFont="1" applyFill="1" applyBorder="1"/>
    <xf numFmtId="180" fontId="11" fillId="0" borderId="6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186" fontId="11" fillId="0" borderId="6" xfId="0" applyNumberFormat="1" applyFont="1" applyFill="1" applyBorder="1" applyAlignment="1">
      <alignment horizontal="center"/>
    </xf>
    <xf numFmtId="42" fontId="38" fillId="0" borderId="0" xfId="0" applyNumberFormat="1" applyFont="1" applyFill="1"/>
    <xf numFmtId="0" fontId="11" fillId="0" borderId="0" xfId="0" applyFont="1" applyFill="1" applyBorder="1" applyAlignment="1">
      <alignment horizontal="left"/>
    </xf>
    <xf numFmtId="182" fontId="11" fillId="0" borderId="6" xfId="0" applyNumberFormat="1" applyFont="1" applyFill="1" applyBorder="1" applyAlignment="1">
      <alignment horizontal="center"/>
    </xf>
    <xf numFmtId="168" fontId="11" fillId="0" borderId="6" xfId="0" applyNumberFormat="1" applyFont="1" applyFill="1" applyBorder="1" applyAlignment="1">
      <alignment horizontal="center"/>
    </xf>
    <xf numFmtId="167" fontId="40" fillId="0" borderId="6" xfId="0" applyNumberFormat="1" applyFont="1" applyFill="1" applyBorder="1" applyAlignment="1">
      <alignment horizontal="center"/>
    </xf>
    <xf numFmtId="175" fontId="11" fillId="0" borderId="6" xfId="0" applyNumberFormat="1" applyFont="1" applyFill="1" applyBorder="1" applyAlignment="1">
      <alignment horizontal="center"/>
    </xf>
    <xf numFmtId="174" fontId="11" fillId="0" borderId="6" xfId="0" applyNumberFormat="1" applyFont="1" applyFill="1" applyBorder="1" applyAlignment="1">
      <alignment horizontal="center"/>
    </xf>
    <xf numFmtId="188" fontId="11" fillId="0" borderId="6" xfId="0" applyNumberFormat="1" applyFont="1" applyFill="1" applyBorder="1" applyAlignment="1">
      <alignment horizontal="center" vertical="center"/>
    </xf>
    <xf numFmtId="167" fontId="40" fillId="0" borderId="15" xfId="0" applyNumberFormat="1" applyFont="1" applyFill="1" applyBorder="1" applyAlignment="1">
      <alignment horizontal="center"/>
    </xf>
    <xf numFmtId="190" fontId="11" fillId="0" borderId="6" xfId="0" applyNumberFormat="1" applyFont="1" applyFill="1" applyBorder="1" applyAlignment="1">
      <alignment horizontal="center"/>
    </xf>
    <xf numFmtId="177" fontId="11" fillId="0" borderId="6" xfId="0" applyNumberFormat="1" applyFont="1" applyFill="1" applyBorder="1" applyAlignment="1">
      <alignment horizontal="center"/>
    </xf>
    <xf numFmtId="171" fontId="38" fillId="0" borderId="6" xfId="0" applyNumberFormat="1" applyFont="1" applyFill="1" applyBorder="1" applyAlignment="1">
      <alignment horizontal="center"/>
    </xf>
    <xf numFmtId="184" fontId="11" fillId="0" borderId="15" xfId="0" applyNumberFormat="1" applyFont="1" applyFill="1" applyBorder="1" applyAlignment="1">
      <alignment horizontal="center"/>
    </xf>
    <xf numFmtId="185" fontId="11" fillId="0" borderId="15" xfId="0" applyNumberFormat="1" applyFont="1" applyFill="1" applyBorder="1" applyAlignment="1">
      <alignment horizontal="center"/>
    </xf>
    <xf numFmtId="173" fontId="11" fillId="0" borderId="15" xfId="0" applyNumberFormat="1" applyFont="1" applyFill="1" applyBorder="1" applyAlignment="1">
      <alignment horizontal="center"/>
    </xf>
    <xf numFmtId="202" fontId="11" fillId="0" borderId="6" xfId="0" applyNumberFormat="1" applyFont="1" applyFill="1" applyBorder="1" applyAlignment="1">
      <alignment horizontal="center"/>
    </xf>
    <xf numFmtId="191" fontId="11" fillId="0" borderId="15" xfId="0" applyNumberFormat="1" applyFont="1" applyFill="1" applyBorder="1" applyAlignment="1">
      <alignment horizontal="center"/>
    </xf>
    <xf numFmtId="176" fontId="11" fillId="0" borderId="15" xfId="0" applyNumberFormat="1" applyFont="1" applyFill="1" applyBorder="1" applyAlignment="1">
      <alignment horizontal="center"/>
    </xf>
    <xf numFmtId="0" fontId="41" fillId="0" borderId="0" xfId="35" applyFont="1" applyFill="1" applyAlignment="1" applyProtection="1"/>
    <xf numFmtId="189" fontId="11" fillId="0" borderId="6" xfId="0" applyNumberFormat="1" applyFont="1" applyFill="1" applyBorder="1" applyAlignment="1">
      <alignment horizontal="center"/>
    </xf>
    <xf numFmtId="168" fontId="38" fillId="0" borderId="0" xfId="0" applyNumberFormat="1" applyFont="1" applyFill="1" applyBorder="1" applyAlignment="1">
      <alignment horizontal="right"/>
    </xf>
    <xf numFmtId="177" fontId="11" fillId="0" borderId="0" xfId="0" applyNumberFormat="1" applyFont="1" applyFill="1" applyBorder="1" applyAlignment="1">
      <alignment horizontal="center"/>
    </xf>
    <xf numFmtId="179" fontId="38" fillId="0" borderId="6" xfId="0" applyNumberFormat="1" applyFont="1" applyFill="1" applyBorder="1" applyAlignment="1">
      <alignment horizontal="center"/>
    </xf>
    <xf numFmtId="165" fontId="11" fillId="0" borderId="6" xfId="0" applyNumberFormat="1" applyFont="1" applyFill="1" applyBorder="1"/>
    <xf numFmtId="0" fontId="38" fillId="0" borderId="0" xfId="0" applyFont="1" applyFill="1" applyBorder="1"/>
    <xf numFmtId="181" fontId="11" fillId="0" borderId="6" xfId="0" applyNumberFormat="1" applyFont="1" applyFill="1" applyBorder="1" applyAlignment="1">
      <alignment horizontal="center"/>
    </xf>
    <xf numFmtId="172" fontId="38" fillId="0" borderId="6" xfId="0" applyNumberFormat="1" applyFont="1" applyFill="1" applyBorder="1" applyAlignment="1">
      <alignment horizontal="center"/>
    </xf>
    <xf numFmtId="168" fontId="38" fillId="39" borderId="6" xfId="0" applyNumberFormat="1" applyFont="1" applyFill="1" applyBorder="1" applyAlignment="1">
      <alignment horizontal="right"/>
    </xf>
    <xf numFmtId="176" fontId="38" fillId="39" borderId="6" xfId="0" applyNumberFormat="1" applyFont="1" applyFill="1" applyBorder="1" applyAlignment="1">
      <alignment horizontal="right"/>
    </xf>
    <xf numFmtId="168" fontId="38" fillId="39" borderId="6" xfId="0" applyNumberFormat="1" applyFont="1" applyFill="1" applyBorder="1" applyAlignment="1">
      <alignment horizontal="right" vertical="center"/>
    </xf>
    <xf numFmtId="174" fontId="38" fillId="39" borderId="6" xfId="0" applyNumberFormat="1" applyFont="1" applyFill="1" applyBorder="1" applyAlignment="1">
      <alignment horizontal="right"/>
    </xf>
    <xf numFmtId="201" fontId="11" fillId="39" borderId="6" xfId="0" applyNumberFormat="1" applyFont="1" applyFill="1" applyBorder="1" applyAlignment="1">
      <alignment horizontal="center"/>
    </xf>
    <xf numFmtId="173" fontId="38" fillId="39" borderId="6" xfId="0" applyNumberFormat="1" applyFont="1" applyFill="1" applyBorder="1" applyAlignment="1">
      <alignment horizontal="right"/>
    </xf>
    <xf numFmtId="183" fontId="38" fillId="39" borderId="6" xfId="0" applyNumberFormat="1" applyFont="1" applyFill="1" applyBorder="1" applyAlignment="1">
      <alignment horizontal="right"/>
    </xf>
    <xf numFmtId="202" fontId="38" fillId="0" borderId="6" xfId="0" applyNumberFormat="1" applyFont="1" applyFill="1" applyBorder="1" applyAlignment="1">
      <alignment horizontal="right"/>
    </xf>
    <xf numFmtId="184" fontId="11" fillId="39" borderId="15" xfId="0" applyNumberFormat="1" applyFont="1" applyFill="1" applyBorder="1" applyAlignment="1">
      <alignment horizontal="center"/>
    </xf>
    <xf numFmtId="191" fontId="38" fillId="39" borderId="6" xfId="0" applyNumberFormat="1" applyFont="1" applyFill="1" applyBorder="1" applyAlignment="1">
      <alignment horizontal="right"/>
    </xf>
    <xf numFmtId="185" fontId="38" fillId="39" borderId="6" xfId="0" applyNumberFormat="1" applyFont="1" applyFill="1" applyBorder="1" applyAlignment="1">
      <alignment horizontal="right"/>
    </xf>
    <xf numFmtId="171" fontId="38" fillId="0" borderId="6" xfId="0" applyNumberFormat="1" applyFont="1" applyFill="1" applyBorder="1" applyAlignment="1">
      <alignment horizontal="right"/>
    </xf>
    <xf numFmtId="171" fontId="38" fillId="39" borderId="6" xfId="0" applyNumberFormat="1" applyFont="1" applyFill="1" applyBorder="1" applyAlignment="1">
      <alignment horizontal="right"/>
    </xf>
    <xf numFmtId="189" fontId="38" fillId="39" borderId="6" xfId="0" applyNumberFormat="1" applyFont="1" applyFill="1" applyBorder="1" applyAlignment="1">
      <alignment horizontal="right"/>
    </xf>
    <xf numFmtId="179" fontId="38" fillId="39" borderId="6" xfId="0" applyNumberFormat="1" applyFont="1" applyFill="1" applyBorder="1" applyAlignment="1">
      <alignment horizontal="center"/>
    </xf>
    <xf numFmtId="168" fontId="38" fillId="39" borderId="6" xfId="0" applyNumberFormat="1" applyFont="1" applyFill="1" applyBorder="1" applyAlignment="1">
      <alignment horizontal="center"/>
    </xf>
    <xf numFmtId="187" fontId="38" fillId="39" borderId="6" xfId="0" applyNumberFormat="1" applyFont="1" applyFill="1" applyBorder="1" applyAlignment="1">
      <alignment horizontal="center"/>
    </xf>
    <xf numFmtId="192" fontId="7" fillId="35" borderId="0" xfId="0" applyNumberFormat="1" applyFont="1" applyFill="1" applyBorder="1" applyAlignment="1">
      <alignment horizontal="right"/>
    </xf>
    <xf numFmtId="169" fontId="63" fillId="37" borderId="0" xfId="0" applyNumberFormat="1" applyFont="1" applyFill="1" applyBorder="1" applyAlignment="1">
      <alignment horizontal="center"/>
    </xf>
    <xf numFmtId="169" fontId="63" fillId="37" borderId="0" xfId="0" applyNumberFormat="1" applyFont="1" applyFill="1" applyBorder="1" applyAlignment="1">
      <alignment horizontal="center" vertical="center"/>
    </xf>
    <xf numFmtId="169" fontId="63" fillId="0" borderId="0" xfId="0" applyNumberFormat="1" applyFont="1" applyFill="1" applyBorder="1" applyAlignment="1">
      <alignment horizontal="center" vertical="center"/>
    </xf>
    <xf numFmtId="169" fontId="63" fillId="40" borderId="0" xfId="0" applyNumberFormat="1" applyFont="1" applyFill="1" applyBorder="1" applyAlignment="1">
      <alignment horizontal="center"/>
    </xf>
    <xf numFmtId="165" fontId="61" fillId="40" borderId="0" xfId="0" applyNumberFormat="1" applyFont="1" applyFill="1" applyAlignment="1">
      <alignment horizontal="center" vertical="center"/>
    </xf>
    <xf numFmtId="172" fontId="25" fillId="40" borderId="0" xfId="0" applyNumberFormat="1" applyFont="1" applyFill="1" applyBorder="1"/>
    <xf numFmtId="169" fontId="63" fillId="40" borderId="6" xfId="0" applyNumberFormat="1" applyFont="1" applyFill="1" applyBorder="1" applyAlignment="1">
      <alignment horizontal="center"/>
    </xf>
    <xf numFmtId="171" fontId="63" fillId="40" borderId="6" xfId="0" applyNumberFormat="1" applyFont="1" applyFill="1" applyBorder="1" applyAlignment="1">
      <alignment horizontal="center"/>
    </xf>
    <xf numFmtId="189" fontId="64" fillId="40" borderId="6" xfId="0" applyNumberFormat="1" applyFont="1" applyFill="1" applyBorder="1" applyAlignment="1">
      <alignment horizontal="center"/>
    </xf>
    <xf numFmtId="165" fontId="61" fillId="40" borderId="0" xfId="0" applyNumberFormat="1" applyFont="1" applyFill="1" applyAlignment="1">
      <alignment horizontal="center"/>
    </xf>
    <xf numFmtId="176" fontId="63" fillId="40" borderId="6" xfId="0" applyNumberFormat="1" applyFont="1" applyFill="1" applyBorder="1" applyAlignment="1">
      <alignment horizontal="center"/>
    </xf>
    <xf numFmtId="173" fontId="63" fillId="40" borderId="6" xfId="0" applyNumberFormat="1" applyFont="1" applyFill="1" applyBorder="1" applyAlignment="1">
      <alignment horizontal="center"/>
    </xf>
    <xf numFmtId="0" fontId="27" fillId="40" borderId="0" xfId="0" applyFont="1" applyFill="1"/>
    <xf numFmtId="164" fontId="27" fillId="40" borderId="0" xfId="0" applyNumberFormat="1" applyFont="1" applyFill="1" applyBorder="1" applyAlignment="1">
      <alignment horizontal="left"/>
    </xf>
    <xf numFmtId="0" fontId="27" fillId="40" borderId="0" xfId="0" applyFont="1" applyFill="1" applyBorder="1"/>
    <xf numFmtId="0" fontId="32" fillId="0" borderId="7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4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167" fontId="34" fillId="0" borderId="0" xfId="0" applyNumberFormat="1" applyFont="1" applyAlignment="1">
      <alignment horizontal="center"/>
    </xf>
    <xf numFmtId="0" fontId="18" fillId="0" borderId="0" xfId="0" applyFont="1" applyFill="1" applyAlignment="1">
      <alignment horizontal="center"/>
    </xf>
    <xf numFmtId="0" fontId="14" fillId="35" borderId="12" xfId="0" applyFont="1" applyFill="1" applyBorder="1" applyAlignment="1">
      <alignment horizontal="center" vertical="center" wrapText="1"/>
    </xf>
    <xf numFmtId="0" fontId="14" fillId="35" borderId="13" xfId="0" applyFont="1" applyFill="1" applyBorder="1" applyAlignment="1">
      <alignment horizontal="center" vertical="center" wrapText="1"/>
    </xf>
    <xf numFmtId="0" fontId="14" fillId="35" borderId="14" xfId="0" applyFont="1" applyFill="1" applyBorder="1" applyAlignment="1">
      <alignment horizontal="center" vertical="center" wrapText="1"/>
    </xf>
    <xf numFmtId="0" fontId="7" fillId="36" borderId="7" xfId="0" applyFont="1" applyFill="1" applyBorder="1" applyAlignment="1">
      <alignment horizontal="center"/>
    </xf>
    <xf numFmtId="0" fontId="7" fillId="36" borderId="8" xfId="0" applyFont="1" applyFill="1" applyBorder="1" applyAlignment="1">
      <alignment horizontal="center"/>
    </xf>
    <xf numFmtId="0" fontId="7" fillId="36" borderId="9" xfId="0" applyFont="1" applyFill="1" applyBorder="1" applyAlignment="1">
      <alignment horizontal="center"/>
    </xf>
    <xf numFmtId="172" fontId="7" fillId="36" borderId="0" xfId="0" applyNumberFormat="1" applyFont="1" applyFill="1" applyBorder="1" applyAlignment="1">
      <alignment horizontal="center" vertical="center" wrapText="1"/>
    </xf>
    <xf numFmtId="0" fontId="60" fillId="37" borderId="19" xfId="0" applyFont="1" applyFill="1" applyBorder="1" applyAlignment="1">
      <alignment horizontal="center" vertical="center" wrapText="1"/>
    </xf>
    <xf numFmtId="0" fontId="60" fillId="37" borderId="2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167" fontId="11" fillId="0" borderId="0" xfId="0" applyNumberFormat="1" applyFont="1" applyFill="1" applyAlignment="1">
      <alignment horizontal="center"/>
    </xf>
    <xf numFmtId="0" fontId="11" fillId="0" borderId="0" xfId="0" applyFont="1" applyFill="1" applyBorder="1" applyAlignment="1">
      <alignment horizontal="left" vertical="center" wrapText="1"/>
    </xf>
    <xf numFmtId="193" fontId="2" fillId="0" borderId="15" xfId="0" applyNumberFormat="1" applyFont="1" applyFill="1" applyBorder="1" applyAlignment="1">
      <alignment horizontal="center"/>
    </xf>
    <xf numFmtId="168" fontId="63" fillId="39" borderId="6" xfId="0" applyNumberFormat="1" applyFont="1" applyFill="1" applyBorder="1" applyAlignment="1">
      <alignment horizontal="center"/>
    </xf>
    <xf numFmtId="201" fontId="38" fillId="39" borderId="6" xfId="0" applyNumberFormat="1" applyFont="1" applyFill="1" applyBorder="1" applyAlignment="1">
      <alignment horizontal="righ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63</xdr:row>
      <xdr:rowOff>191770</xdr:rowOff>
    </xdr:from>
    <xdr:to>
      <xdr:col>11</xdr:col>
      <xdr:colOff>0</xdr:colOff>
      <xdr:row>66</xdr:row>
      <xdr:rowOff>38140</xdr:rowOff>
    </xdr:to>
    <xdr:sp macro="" textlink="">
      <xdr:nvSpPr>
        <xdr:cNvPr id="3073" name="Text Box 1"/>
        <xdr:cNvSpPr txBox="1">
          <a:spLocks/>
        </xdr:cNvSpPr>
      </xdr:nvSpPr>
      <xdr:spPr bwMode="auto">
        <a:xfrm>
          <a:off x="16846550" y="19964400"/>
          <a:ext cx="0" cy="787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hu-H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Tisztelt uram. Egy vödör lábazati kavics 4 m2-re elég. Az alapozó 50m2-re elég egy 5l-es kiszerelés. Tisztelettel: Lubiczkiné Orsi</a:t>
          </a:r>
        </a:p>
      </xdr:txBody>
    </xdr:sp>
    <xdr:clientData/>
  </xdr:twoCellAnchor>
  <xdr:twoCellAnchor>
    <xdr:from>
      <xdr:col>0</xdr:col>
      <xdr:colOff>76200</xdr:colOff>
      <xdr:row>7</xdr:row>
      <xdr:rowOff>152400</xdr:rowOff>
    </xdr:from>
    <xdr:to>
      <xdr:col>0</xdr:col>
      <xdr:colOff>3337560</xdr:colOff>
      <xdr:row>9</xdr:row>
      <xdr:rowOff>654050</xdr:rowOff>
    </xdr:to>
    <xdr:sp macro="" textlink="">
      <xdr:nvSpPr>
        <xdr:cNvPr id="3074" name="Text Box 2"/>
        <xdr:cNvSpPr txBox="1">
          <a:spLocks noChangeArrowheads="1"/>
        </xdr:cNvSpPr>
      </xdr:nvSpPr>
      <xdr:spPr bwMode="auto">
        <a:xfrm>
          <a:off x="76200" y="1079500"/>
          <a:ext cx="3314700" cy="1117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r" rtl="0">
            <a:defRPr sz="1000"/>
          </a:pPr>
          <a:r>
            <a:rPr lang="hu-HU" sz="2400" b="1" i="0" u="none" strike="noStrike" baseline="0">
              <a:solidFill>
                <a:srgbClr val="FF0000"/>
              </a:solidFill>
              <a:latin typeface="Arial"/>
              <a:cs typeface="Arial"/>
            </a:rPr>
            <a:t>A kedvezmény:</a:t>
          </a:r>
          <a:r>
            <a:rPr lang="hu-HU" sz="2400" b="0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hu-H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amenyiben az anyag megrendelhetőségétől számított,</a:t>
          </a:r>
        </a:p>
        <a:p>
          <a:pPr algn="r" rtl="0">
            <a:defRPr sz="1000"/>
          </a:pPr>
          <a:endParaRPr lang="hu-H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r>
            <a:rPr lang="hu-H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– két hónapon belül bármikor kezdhetjük, akkor 5%</a:t>
          </a:r>
        </a:p>
        <a:p>
          <a:pPr algn="r" rtl="0">
            <a:defRPr sz="1000"/>
          </a:pPr>
          <a:r>
            <a:rPr lang="hu-H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– három hónapon belül bármikor, kezdhetjük, akkor 10%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ortens.444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91" zoomScaleNormal="70" workbookViewId="0">
      <selection activeCell="D21" sqref="D21"/>
    </sheetView>
  </sheetViews>
  <sheetFormatPr defaultRowHeight="13.2" x14ac:dyDescent="0.25"/>
  <cols>
    <col min="1" max="1" width="83.44140625" customWidth="1"/>
    <col min="2" max="2" width="23.33203125" customWidth="1"/>
    <col min="3" max="3" width="25.33203125" customWidth="1"/>
    <col min="4" max="4" width="26.88671875" bestFit="1" customWidth="1"/>
    <col min="5" max="5" width="25.88671875" customWidth="1"/>
    <col min="6" max="7" width="9.5546875" bestFit="1" customWidth="1"/>
  </cols>
  <sheetData>
    <row r="1" spans="1:7" ht="55.5" customHeight="1" thickBot="1" x14ac:dyDescent="0.55000000000000004">
      <c r="A1" s="39" t="str">
        <f>Munkadíj!A1</f>
        <v>Papp Tíbor</v>
      </c>
      <c r="C1" s="85">
        <f>Munkadíj!B1</f>
        <v>0</v>
      </c>
    </row>
    <row r="2" spans="1:7" ht="54.75" customHeight="1" thickBot="1" x14ac:dyDescent="0.7">
      <c r="A2" s="27" t="s">
        <v>24</v>
      </c>
      <c r="B2" s="81" t="s">
        <v>82</v>
      </c>
      <c r="C2" s="81" t="s">
        <v>21</v>
      </c>
      <c r="D2" s="31" t="s">
        <v>63</v>
      </c>
      <c r="E2" s="82" t="s">
        <v>59</v>
      </c>
    </row>
    <row r="3" spans="1:7" s="30" customFormat="1" ht="25.2" thickBot="1" x14ac:dyDescent="0.45">
      <c r="A3" s="34" t="s">
        <v>86</v>
      </c>
      <c r="B3" s="35">
        <f>Munkadíj!D7</f>
        <v>456484.8</v>
      </c>
      <c r="C3" s="36">
        <f>Anyag!B1</f>
        <v>609709.6</v>
      </c>
      <c r="D3" s="37">
        <f>SUM(B3:C3)</f>
        <v>1066194.3999999999</v>
      </c>
      <c r="E3" s="83">
        <f>D3*0.15</f>
        <v>159929.15999999997</v>
      </c>
    </row>
    <row r="4" spans="1:7" ht="19.2" thickBot="1" x14ac:dyDescent="0.5">
      <c r="A4" s="38" t="s">
        <v>42</v>
      </c>
      <c r="B4" s="32">
        <f>B3*1.27</f>
        <v>579735.696</v>
      </c>
      <c r="C4" s="33">
        <f>C3</f>
        <v>609709.6</v>
      </c>
      <c r="D4" s="76" t="s">
        <v>47</v>
      </c>
      <c r="E4" s="79">
        <f>SUM(D3:E3)</f>
        <v>1226123.5599999998</v>
      </c>
    </row>
    <row r="5" spans="1:7" ht="18.600000000000001" x14ac:dyDescent="0.45">
      <c r="C5" s="75" t="s">
        <v>22</v>
      </c>
      <c r="D5" s="78">
        <f>SUM(B4:C4)</f>
        <v>1189445.2960000001</v>
      </c>
      <c r="E5" s="80">
        <f>SUM(D5,E3)</f>
        <v>1349374.456</v>
      </c>
    </row>
    <row r="6" spans="1:7" ht="13.8" thickBot="1" x14ac:dyDescent="0.3">
      <c r="E6" s="84" t="s">
        <v>48</v>
      </c>
    </row>
    <row r="7" spans="1:7" ht="16.2" thickBot="1" x14ac:dyDescent="0.3">
      <c r="A7" s="73" t="s">
        <v>43</v>
      </c>
      <c r="B7" s="74">
        <f>B3/Munkadíj!B41</f>
        <v>4180.0723410100272</v>
      </c>
      <c r="C7" s="77" t="s">
        <v>49</v>
      </c>
    </row>
    <row r="8" spans="1:7" ht="53.55" customHeight="1" x14ac:dyDescent="0.25">
      <c r="A8" s="73" t="s">
        <v>50</v>
      </c>
      <c r="B8" s="74">
        <f>C3/Munkadíj!B41</f>
        <v>5583.1656059704228</v>
      </c>
      <c r="C8" s="72" t="s">
        <v>61</v>
      </c>
      <c r="D8" s="328" t="s">
        <v>81</v>
      </c>
      <c r="E8" s="329"/>
    </row>
    <row r="9" spans="1:7" ht="55.5" customHeight="1" x14ac:dyDescent="0.25">
      <c r="A9" s="73" t="s">
        <v>51</v>
      </c>
      <c r="B9" s="74">
        <f>SUM(Anyag!F8:F10,Anyag!F18:F19)/Munkadíj!B41</f>
        <v>2648.0472505837647</v>
      </c>
      <c r="C9" s="72" t="s">
        <v>68</v>
      </c>
      <c r="D9" s="330"/>
      <c r="E9" s="331"/>
    </row>
    <row r="10" spans="1:7" ht="18" thickBot="1" x14ac:dyDescent="0.3">
      <c r="D10" s="332" t="s">
        <v>79</v>
      </c>
      <c r="E10" s="333"/>
      <c r="F10" s="334"/>
      <c r="G10" s="334"/>
    </row>
    <row r="13" spans="1:7" ht="21" x14ac:dyDescent="0.4">
      <c r="A13" s="338" t="s">
        <v>106</v>
      </c>
      <c r="B13" s="338"/>
      <c r="C13" s="338"/>
      <c r="D13" s="338"/>
      <c r="E13" s="338"/>
    </row>
    <row r="14" spans="1:7" ht="13.8" thickBot="1" x14ac:dyDescent="0.3">
      <c r="E14" s="140"/>
    </row>
    <row r="15" spans="1:7" ht="25.2" thickBot="1" x14ac:dyDescent="0.45">
      <c r="C15" s="141" t="s">
        <v>104</v>
      </c>
      <c r="D15" s="142">
        <f>D17-B17</f>
        <v>0</v>
      </c>
      <c r="E15" s="140"/>
      <c r="F15" s="140"/>
      <c r="G15" s="140"/>
    </row>
    <row r="16" spans="1:7" x14ac:dyDescent="0.25">
      <c r="B16" s="335" t="s">
        <v>93</v>
      </c>
      <c r="C16" s="336"/>
      <c r="D16" s="335" t="s">
        <v>105</v>
      </c>
      <c r="E16" s="335"/>
    </row>
    <row r="17" spans="2:6" x14ac:dyDescent="0.25">
      <c r="B17" s="337">
        <f>SUM(B18:B41)</f>
        <v>0</v>
      </c>
      <c r="C17" s="337"/>
      <c r="D17" s="337">
        <f>SUM(D18:D41)</f>
        <v>0</v>
      </c>
      <c r="E17" s="337"/>
    </row>
    <row r="18" spans="2:6" x14ac:dyDescent="0.25">
      <c r="B18" s="140"/>
      <c r="C18" s="137"/>
      <c r="D18" s="140">
        <f>Anyag!H7</f>
        <v>0</v>
      </c>
      <c r="E18" s="130" t="s">
        <v>99</v>
      </c>
    </row>
    <row r="19" spans="2:6" x14ac:dyDescent="0.25">
      <c r="B19" s="140"/>
      <c r="C19" s="137"/>
      <c r="D19" s="140">
        <f>Anyag!K7</f>
        <v>0</v>
      </c>
      <c r="E19" s="130" t="s">
        <v>99</v>
      </c>
      <c r="F19" s="140"/>
    </row>
    <row r="20" spans="2:6" x14ac:dyDescent="0.25">
      <c r="B20" s="140"/>
      <c r="C20" s="137"/>
      <c r="D20" s="140">
        <f>Anyag!N7</f>
        <v>0</v>
      </c>
      <c r="E20" s="130" t="s">
        <v>99</v>
      </c>
    </row>
    <row r="21" spans="2:6" x14ac:dyDescent="0.25">
      <c r="B21" s="140"/>
      <c r="C21" s="137"/>
      <c r="D21" s="140"/>
      <c r="E21" s="130" t="s">
        <v>99</v>
      </c>
    </row>
    <row r="22" spans="2:6" x14ac:dyDescent="0.25">
      <c r="B22" s="140"/>
      <c r="C22" s="138"/>
      <c r="D22" s="140"/>
      <c r="E22" s="130" t="s">
        <v>100</v>
      </c>
    </row>
    <row r="23" spans="2:6" x14ac:dyDescent="0.25">
      <c r="B23" s="140"/>
      <c r="C23" s="138"/>
      <c r="D23" s="140"/>
      <c r="E23" s="130" t="s">
        <v>101</v>
      </c>
    </row>
    <row r="24" spans="2:6" x14ac:dyDescent="0.25">
      <c r="B24" s="140"/>
      <c r="C24" s="138"/>
      <c r="D24" s="140"/>
      <c r="E24" s="130" t="s">
        <v>102</v>
      </c>
    </row>
    <row r="25" spans="2:6" x14ac:dyDescent="0.25">
      <c r="B25" s="140"/>
      <c r="C25" s="138"/>
      <c r="D25" s="140"/>
      <c r="E25" s="130" t="s">
        <v>103</v>
      </c>
    </row>
    <row r="26" spans="2:6" x14ac:dyDescent="0.25">
      <c r="B26" s="140"/>
      <c r="C26" s="137"/>
      <c r="D26" s="140"/>
    </row>
    <row r="27" spans="2:6" x14ac:dyDescent="0.25">
      <c r="B27" s="140"/>
      <c r="C27" s="138"/>
      <c r="D27" s="140"/>
    </row>
    <row r="28" spans="2:6" x14ac:dyDescent="0.25">
      <c r="B28" s="140"/>
      <c r="C28" s="137"/>
      <c r="D28" s="140"/>
    </row>
    <row r="29" spans="2:6" x14ac:dyDescent="0.25">
      <c r="B29" s="140"/>
      <c r="C29" s="139"/>
      <c r="D29" s="140"/>
    </row>
    <row r="30" spans="2:6" x14ac:dyDescent="0.25">
      <c r="B30" s="140"/>
      <c r="C30" s="137"/>
      <c r="D30" s="140"/>
    </row>
    <row r="31" spans="2:6" x14ac:dyDescent="0.25">
      <c r="B31" s="140"/>
      <c r="D31" s="140"/>
    </row>
    <row r="32" spans="2:6" x14ac:dyDescent="0.25">
      <c r="B32" s="140"/>
      <c r="D32" s="140"/>
    </row>
    <row r="33" spans="2:4" x14ac:dyDescent="0.25">
      <c r="B33" s="140"/>
      <c r="D33" s="122"/>
    </row>
    <row r="34" spans="2:4" x14ac:dyDescent="0.25">
      <c r="B34" s="140"/>
      <c r="D34" s="122"/>
    </row>
    <row r="35" spans="2:4" x14ac:dyDescent="0.25">
      <c r="B35" s="140"/>
    </row>
  </sheetData>
  <mergeCells count="8">
    <mergeCell ref="D8:E9"/>
    <mergeCell ref="D10:E10"/>
    <mergeCell ref="F10:G10"/>
    <mergeCell ref="B16:C16"/>
    <mergeCell ref="D16:E16"/>
    <mergeCell ref="B17:C17"/>
    <mergeCell ref="D17:E17"/>
    <mergeCell ref="A13:E13"/>
  </mergeCells>
  <pageMargins left="0.26" right="0.55118110236220474" top="0.98425196850393704" bottom="0.59055118110236227" header="0.51181102362204722" footer="0.51181102362204722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7"/>
  <sheetViews>
    <sheetView topLeftCell="A10" zoomScale="80" zoomScaleNormal="70" workbookViewId="0">
      <pane xSplit="1" topLeftCell="B1" activePane="topRight" state="frozen"/>
      <selection activeCell="A19" sqref="A19"/>
      <selection pane="topRight" activeCell="D6" sqref="D6"/>
    </sheetView>
  </sheetViews>
  <sheetFormatPr defaultColWidth="9.109375" defaultRowHeight="25.2" x14ac:dyDescent="0.6"/>
  <cols>
    <col min="1" max="1" width="49.77734375" style="1" customWidth="1"/>
    <col min="2" max="2" width="18.21875" style="2" customWidth="1"/>
    <col min="3" max="3" width="21.21875" style="2" customWidth="1"/>
    <col min="4" max="4" width="22.44140625" style="5" bestFit="1" customWidth="1"/>
    <col min="5" max="5" width="26.109375" style="99" bestFit="1" customWidth="1"/>
    <col min="6" max="6" width="10.44140625" style="159" customWidth="1"/>
    <col min="7" max="7" width="26.109375" style="325" customWidth="1"/>
    <col min="8" max="8" width="23.77734375" style="40" bestFit="1" customWidth="1"/>
    <col min="9" max="9" width="23.77734375" style="205" customWidth="1"/>
    <col min="10" max="10" width="23.5546875" style="5" bestFit="1" customWidth="1"/>
    <col min="11" max="11" width="24.109375" style="6" customWidth="1"/>
    <col min="12" max="12" width="6" style="43" customWidth="1"/>
    <col min="13" max="13" width="18.77734375" style="8" bestFit="1" customWidth="1"/>
    <col min="14" max="14" width="21.6640625" style="8" customWidth="1"/>
    <col min="15" max="15" width="13" style="8" bestFit="1" customWidth="1"/>
    <col min="16" max="16" width="17.77734375" style="8" bestFit="1" customWidth="1"/>
    <col min="17" max="17" width="37.6640625" style="8" bestFit="1" customWidth="1"/>
    <col min="18" max="18" width="9.109375" style="8"/>
    <col min="19" max="19" width="20.88671875" style="8" bestFit="1" customWidth="1"/>
    <col min="20" max="20" width="19.77734375" style="8" bestFit="1" customWidth="1"/>
    <col min="21" max="83" width="9.109375" style="8"/>
    <col min="84" max="16384" width="9.109375" style="3"/>
  </cols>
  <sheetData>
    <row r="1" spans="1:83" s="7" customFormat="1" x14ac:dyDescent="0.6">
      <c r="A1" s="120" t="s">
        <v>121</v>
      </c>
      <c r="B1" s="86"/>
      <c r="C1" s="86"/>
      <c r="D1" s="44"/>
      <c r="E1" s="92"/>
      <c r="F1" s="151"/>
      <c r="G1" s="316"/>
      <c r="H1" s="313"/>
      <c r="I1" s="200"/>
      <c r="J1" s="128"/>
      <c r="K1" s="126"/>
      <c r="L1" s="144"/>
      <c r="M1" s="144"/>
      <c r="N1" s="144"/>
      <c r="O1" s="143"/>
      <c r="P1" s="143"/>
      <c r="Q1" s="143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</row>
    <row r="2" spans="1:83" s="7" customFormat="1" x14ac:dyDescent="0.6">
      <c r="A2" s="120"/>
      <c r="B2" s="86"/>
      <c r="C2" s="86"/>
      <c r="D2" s="44"/>
      <c r="E2" s="92"/>
      <c r="F2" s="151"/>
      <c r="G2" s="316"/>
      <c r="H2" s="313"/>
      <c r="I2" s="201"/>
      <c r="J2" s="88"/>
      <c r="K2" s="145"/>
      <c r="L2" s="144"/>
      <c r="M2" s="144"/>
      <c r="N2" s="144"/>
      <c r="O2" s="143"/>
      <c r="P2" s="143"/>
      <c r="Q2" s="143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</row>
    <row r="3" spans="1:83" s="7" customFormat="1" x14ac:dyDescent="0.6">
      <c r="A3" s="120"/>
      <c r="B3" s="86"/>
      <c r="C3" s="86"/>
      <c r="D3" s="44"/>
      <c r="E3" s="92"/>
      <c r="F3" s="151"/>
      <c r="G3" s="316"/>
      <c r="H3" s="313"/>
      <c r="I3" s="201"/>
      <c r="J3" s="88"/>
      <c r="K3" s="145"/>
      <c r="L3" s="144"/>
      <c r="M3" s="144"/>
      <c r="N3" s="144"/>
      <c r="O3" s="143"/>
      <c r="P3" s="143"/>
      <c r="Q3" s="143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</row>
    <row r="4" spans="1:83" s="7" customFormat="1" x14ac:dyDescent="0.6">
      <c r="A4" s="120"/>
      <c r="B4" s="86"/>
      <c r="C4" s="86"/>
      <c r="D4" s="44"/>
      <c r="E4" s="92"/>
      <c r="F4" s="151"/>
      <c r="G4" s="316"/>
      <c r="H4" s="313"/>
      <c r="I4" s="201"/>
      <c r="J4" s="88"/>
      <c r="K4" s="145"/>
      <c r="L4" s="144"/>
      <c r="M4" s="144"/>
      <c r="N4" s="144"/>
      <c r="O4" s="143"/>
      <c r="P4" s="143"/>
      <c r="Q4" s="143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</row>
    <row r="5" spans="1:83" s="7" customFormat="1" x14ac:dyDescent="0.6">
      <c r="A5" s="120"/>
      <c r="B5" s="119"/>
      <c r="C5" s="86"/>
      <c r="D5" s="44"/>
      <c r="E5" s="92"/>
      <c r="F5" s="151"/>
      <c r="G5" s="316"/>
      <c r="H5" s="313"/>
      <c r="I5" s="201"/>
      <c r="J5" s="88"/>
      <c r="K5" s="145"/>
      <c r="L5" s="144"/>
      <c r="M5" s="144"/>
      <c r="N5" s="144"/>
      <c r="O5" s="143"/>
      <c r="P5" s="143"/>
      <c r="Q5" s="143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</row>
    <row r="6" spans="1:83" x14ac:dyDescent="0.6">
      <c r="A6" s="121" t="s">
        <v>120</v>
      </c>
      <c r="B6" s="40"/>
      <c r="C6" s="89" t="s">
        <v>23</v>
      </c>
      <c r="D6" s="45">
        <f>SUM(A12,A25)</f>
        <v>488051</v>
      </c>
      <c r="E6" s="93"/>
      <c r="F6" s="152"/>
      <c r="G6" s="316"/>
      <c r="H6" s="313"/>
      <c r="I6" s="202"/>
      <c r="J6" s="88"/>
      <c r="K6" s="145"/>
      <c r="L6" s="144"/>
      <c r="M6" s="144"/>
      <c r="N6" s="144"/>
      <c r="O6" s="144"/>
      <c r="P6" s="144"/>
      <c r="Q6" s="144"/>
    </row>
    <row r="7" spans="1:83" x14ac:dyDescent="0.6">
      <c r="A7" s="86"/>
      <c r="B7" s="51"/>
      <c r="C7" s="107" t="s">
        <v>72</v>
      </c>
      <c r="D7" s="108">
        <f>SUM(E12,A25)</f>
        <v>456484.8</v>
      </c>
      <c r="E7" s="312">
        <v>10</v>
      </c>
      <c r="F7" s="149"/>
      <c r="G7" s="316"/>
      <c r="H7" s="313"/>
      <c r="I7" s="203"/>
      <c r="J7" s="88"/>
      <c r="K7" s="145"/>
      <c r="L7" s="144"/>
      <c r="M7" s="144"/>
      <c r="N7" s="144"/>
      <c r="O7" s="144"/>
      <c r="P7" s="144"/>
      <c r="Q7" s="144"/>
    </row>
    <row r="8" spans="1:83" ht="25.8" thickBot="1" x14ac:dyDescent="0.65">
      <c r="A8" s="86"/>
      <c r="B8" s="40"/>
      <c r="C8" s="89" t="s">
        <v>70</v>
      </c>
      <c r="D8" s="45">
        <f>D7*1.27</f>
        <v>579735.696</v>
      </c>
      <c r="E8" s="110">
        <v>0.9</v>
      </c>
      <c r="F8" s="109" t="s">
        <v>26</v>
      </c>
      <c r="G8" s="316"/>
      <c r="H8" s="313"/>
      <c r="I8" s="204"/>
      <c r="J8" s="88"/>
      <c r="K8" s="145"/>
      <c r="L8" s="144"/>
      <c r="M8" s="144"/>
      <c r="N8" s="144"/>
      <c r="O8" s="144"/>
      <c r="P8" s="144"/>
      <c r="Q8" s="144"/>
    </row>
    <row r="9" spans="1:83" ht="25.05" customHeight="1" x14ac:dyDescent="0.6">
      <c r="A9" s="46"/>
      <c r="B9" s="342" t="s">
        <v>79</v>
      </c>
      <c r="C9" s="343"/>
      <c r="D9" s="343"/>
      <c r="E9" s="344"/>
      <c r="F9" s="153"/>
      <c r="G9" s="316"/>
      <c r="H9" s="313"/>
      <c r="J9" s="123"/>
      <c r="K9" s="15"/>
      <c r="L9" s="144"/>
      <c r="M9" s="144"/>
      <c r="N9" s="144"/>
      <c r="O9" s="144"/>
      <c r="P9" s="144"/>
      <c r="Q9" s="144"/>
    </row>
    <row r="10" spans="1:83" ht="110.25" customHeight="1" thickBot="1" x14ac:dyDescent="0.65">
      <c r="A10" s="87" t="s">
        <v>16</v>
      </c>
      <c r="B10" s="339" t="s">
        <v>80</v>
      </c>
      <c r="C10" s="340"/>
      <c r="D10" s="340"/>
      <c r="E10" s="341"/>
      <c r="F10" s="315" t="s">
        <v>118</v>
      </c>
      <c r="G10" s="316"/>
      <c r="H10" s="314" t="s">
        <v>119</v>
      </c>
      <c r="J10" s="88"/>
      <c r="K10" s="127">
        <f>SUM(K12,N12,Q12,T12)</f>
        <v>0</v>
      </c>
      <c r="L10" s="345" t="s">
        <v>87</v>
      </c>
      <c r="M10" s="345"/>
    </row>
    <row r="11" spans="1:83" ht="37.799999999999997" thickBot="1" x14ac:dyDescent="0.35">
      <c r="A11" s="47" t="s">
        <v>2</v>
      </c>
      <c r="B11" s="90" t="s">
        <v>28</v>
      </c>
      <c r="C11" s="90" t="s">
        <v>27</v>
      </c>
      <c r="D11" s="91" t="s">
        <v>0</v>
      </c>
      <c r="E11" s="100" t="s">
        <v>71</v>
      </c>
      <c r="F11" s="154"/>
      <c r="G11" s="346" t="s">
        <v>27</v>
      </c>
      <c r="H11" s="347"/>
      <c r="I11" s="154"/>
      <c r="J11" s="105" t="s">
        <v>69</v>
      </c>
      <c r="K11" s="125" t="s">
        <v>88</v>
      </c>
      <c r="M11" s="105" t="s">
        <v>69</v>
      </c>
      <c r="N11" s="125" t="s">
        <v>89</v>
      </c>
      <c r="P11" s="105" t="s">
        <v>69</v>
      </c>
      <c r="Q11" s="125" t="s">
        <v>90</v>
      </c>
      <c r="S11" s="105" t="s">
        <v>69</v>
      </c>
      <c r="T11" s="125" t="s">
        <v>91</v>
      </c>
    </row>
    <row r="12" spans="1:83" ht="25.8" thickBot="1" x14ac:dyDescent="0.45">
      <c r="A12" s="48">
        <f>SUM(D13:D23)</f>
        <v>382772</v>
      </c>
      <c r="B12" s="40" t="s">
        <v>1</v>
      </c>
      <c r="C12" s="129" t="s">
        <v>98</v>
      </c>
      <c r="D12" s="41">
        <f>SUM(K14,N14,Q14,T14)</f>
        <v>0</v>
      </c>
      <c r="E12" s="101">
        <f>SUM(E13:E23)</f>
        <v>351205.8</v>
      </c>
      <c r="F12" s="155"/>
      <c r="G12" s="317" t="s">
        <v>97</v>
      </c>
      <c r="H12" s="131" t="s">
        <v>96</v>
      </c>
      <c r="I12" s="206"/>
      <c r="J12" s="216"/>
      <c r="K12" s="217">
        <f>SUM(K14:K37)</f>
        <v>0</v>
      </c>
      <c r="M12" s="41"/>
      <c r="N12" s="126">
        <f>SUM(N14:N37)</f>
        <v>0</v>
      </c>
      <c r="P12" s="41"/>
      <c r="Q12" s="126">
        <f>SUM(Q14:Q37)</f>
        <v>0</v>
      </c>
      <c r="S12" s="41"/>
      <c r="T12" s="126">
        <f>SUM(T14:T40)</f>
        <v>0</v>
      </c>
    </row>
    <row r="13" spans="1:83" hidden="1" x14ac:dyDescent="0.6">
      <c r="A13" s="161" t="s">
        <v>73</v>
      </c>
      <c r="B13" s="162">
        <v>2000</v>
      </c>
      <c r="C13" s="163"/>
      <c r="D13" s="164">
        <f>C13*B13</f>
        <v>0</v>
      </c>
      <c r="E13" s="165">
        <f>D13*E8</f>
        <v>0</v>
      </c>
      <c r="F13" s="156"/>
      <c r="G13" s="318"/>
      <c r="H13" s="132"/>
      <c r="I13" s="153"/>
      <c r="J13" s="104">
        <f>C13</f>
        <v>0</v>
      </c>
      <c r="K13" s="102">
        <f>J13*B13*E8</f>
        <v>0</v>
      </c>
      <c r="M13" s="104">
        <f>H13</f>
        <v>0</v>
      </c>
      <c r="N13" s="102">
        <f>M13*E13*K8</f>
        <v>0</v>
      </c>
      <c r="P13" s="104">
        <f>L13</f>
        <v>0</v>
      </c>
      <c r="Q13" s="102">
        <f>P13*K13*N8</f>
        <v>0</v>
      </c>
      <c r="S13" s="104">
        <f>O13</f>
        <v>0</v>
      </c>
      <c r="T13" s="102">
        <f>S13*N13*Q8</f>
        <v>0</v>
      </c>
    </row>
    <row r="14" spans="1:83" x14ac:dyDescent="0.6">
      <c r="A14" s="166" t="s">
        <v>73</v>
      </c>
      <c r="B14" s="167">
        <v>2000</v>
      </c>
      <c r="C14" s="190">
        <v>101.41</v>
      </c>
      <c r="D14" s="168">
        <f t="shared" ref="D14:D23" si="0">C14*B14</f>
        <v>202820</v>
      </c>
      <c r="E14" s="169">
        <f>D14*E8</f>
        <v>182538</v>
      </c>
      <c r="F14" s="156"/>
      <c r="G14" s="319">
        <f>H14-C14</f>
        <v>-101.41</v>
      </c>
      <c r="H14" s="134">
        <f>SUM(J14,M14,P14,S14)</f>
        <v>0</v>
      </c>
      <c r="I14" s="207"/>
      <c r="J14" s="218"/>
      <c r="K14" s="102">
        <f>J14*B14*E8</f>
        <v>0</v>
      </c>
      <c r="M14" s="218"/>
      <c r="N14" s="102">
        <f>M14*B14*E8</f>
        <v>0</v>
      </c>
      <c r="O14" s="124"/>
      <c r="P14" s="218"/>
      <c r="Q14" s="102">
        <f>P14*B14</f>
        <v>0</v>
      </c>
      <c r="S14" s="218"/>
      <c r="T14" s="102">
        <f>S14*B14</f>
        <v>0</v>
      </c>
    </row>
    <row r="15" spans="1:83" x14ac:dyDescent="0.6">
      <c r="A15" s="170" t="s">
        <v>75</v>
      </c>
      <c r="B15" s="117">
        <v>1500</v>
      </c>
      <c r="C15" s="191">
        <v>31.18</v>
      </c>
      <c r="D15" s="49">
        <f>C15*B15</f>
        <v>46770</v>
      </c>
      <c r="E15" s="171">
        <f>D15*E8</f>
        <v>42093</v>
      </c>
      <c r="F15" s="156"/>
      <c r="G15" s="319">
        <f t="shared" ref="G15:G23" si="1">H15-C15</f>
        <v>-31.18</v>
      </c>
      <c r="H15" s="134">
        <f t="shared" ref="H15:H23" si="2">SUM(J15,M15,P15,S15)</f>
        <v>0</v>
      </c>
      <c r="I15" s="207"/>
      <c r="J15" s="219"/>
      <c r="K15" s="102">
        <f>J15*B15*E8</f>
        <v>0</v>
      </c>
      <c r="M15" s="218"/>
      <c r="N15" s="102">
        <f>M15*B15*E8</f>
        <v>0</v>
      </c>
      <c r="P15" s="218"/>
      <c r="Q15" s="102">
        <f t="shared" ref="Q15:Q22" si="3">P15*B15</f>
        <v>0</v>
      </c>
      <c r="S15" s="218"/>
      <c r="T15" s="102">
        <f t="shared" ref="T15:T23" si="4">S15*B15</f>
        <v>0</v>
      </c>
    </row>
    <row r="16" spans="1:83" x14ac:dyDescent="0.6">
      <c r="A16" s="185" t="s">
        <v>126</v>
      </c>
      <c r="B16" s="351">
        <v>120</v>
      </c>
      <c r="C16" s="352">
        <v>40</v>
      </c>
      <c r="D16" s="49">
        <f t="shared" si="0"/>
        <v>4800</v>
      </c>
      <c r="E16" s="171">
        <f>D16*E8</f>
        <v>4320</v>
      </c>
      <c r="F16" s="156"/>
      <c r="G16" s="319">
        <f t="shared" si="1"/>
        <v>-40</v>
      </c>
      <c r="H16" s="134">
        <f t="shared" si="2"/>
        <v>0</v>
      </c>
      <c r="I16" s="207"/>
      <c r="J16" s="219"/>
      <c r="K16" s="102">
        <f>J16*B16*E8</f>
        <v>0</v>
      </c>
      <c r="M16" s="219"/>
      <c r="N16" s="102">
        <f>M16*B16*E8</f>
        <v>0</v>
      </c>
      <c r="P16" s="218"/>
      <c r="Q16" s="102">
        <f t="shared" si="3"/>
        <v>0</v>
      </c>
      <c r="S16" s="219"/>
      <c r="T16" s="102">
        <f t="shared" si="4"/>
        <v>0</v>
      </c>
    </row>
    <row r="17" spans="1:20" x14ac:dyDescent="0.6">
      <c r="A17" s="170" t="s">
        <v>19</v>
      </c>
      <c r="B17" s="117">
        <v>500</v>
      </c>
      <c r="C17" s="192">
        <v>19.920000000000002</v>
      </c>
      <c r="D17" s="49">
        <f t="shared" si="0"/>
        <v>9960</v>
      </c>
      <c r="E17" s="171">
        <f>D17*E8</f>
        <v>8964</v>
      </c>
      <c r="F17" s="156"/>
      <c r="G17" s="320">
        <f t="shared" si="1"/>
        <v>-19.920000000000002</v>
      </c>
      <c r="H17" s="134">
        <f t="shared" si="2"/>
        <v>0</v>
      </c>
      <c r="I17" s="207"/>
      <c r="J17" s="219"/>
      <c r="K17" s="102">
        <f>J17*B17*E8</f>
        <v>0</v>
      </c>
      <c r="M17" s="219"/>
      <c r="N17" s="102">
        <f>M17*B17*E8</f>
        <v>0</v>
      </c>
      <c r="P17" s="219"/>
      <c r="Q17" s="102">
        <f>P17*B17</f>
        <v>0</v>
      </c>
      <c r="S17" s="219"/>
      <c r="T17" s="102">
        <f t="shared" si="4"/>
        <v>0</v>
      </c>
    </row>
    <row r="18" spans="1:20" x14ac:dyDescent="0.6">
      <c r="A18" s="170" t="s">
        <v>76</v>
      </c>
      <c r="B18" s="117">
        <v>700</v>
      </c>
      <c r="C18" s="192"/>
      <c r="D18" s="49">
        <f>C18*B18</f>
        <v>0</v>
      </c>
      <c r="E18" s="171">
        <f>D18*E8</f>
        <v>0</v>
      </c>
      <c r="F18" s="156"/>
      <c r="G18" s="320">
        <f t="shared" si="1"/>
        <v>0</v>
      </c>
      <c r="H18" s="134">
        <f t="shared" si="2"/>
        <v>0</v>
      </c>
      <c r="I18" s="207"/>
      <c r="J18" s="219"/>
      <c r="K18" s="102">
        <f>J18*B18*E8</f>
        <v>0</v>
      </c>
      <c r="M18" s="219"/>
      <c r="N18" s="102">
        <f>M18*B18*E8</f>
        <v>0</v>
      </c>
      <c r="P18" s="219"/>
      <c r="Q18" s="102">
        <f t="shared" si="3"/>
        <v>0</v>
      </c>
      <c r="S18" s="219"/>
      <c r="T18" s="102">
        <f t="shared" si="4"/>
        <v>0</v>
      </c>
    </row>
    <row r="19" spans="1:20" x14ac:dyDescent="0.6">
      <c r="A19" s="170" t="s">
        <v>74</v>
      </c>
      <c r="B19" s="116">
        <v>2300</v>
      </c>
      <c r="C19" s="191">
        <v>13.5</v>
      </c>
      <c r="D19" s="49">
        <f>C19*B19</f>
        <v>31050</v>
      </c>
      <c r="E19" s="171">
        <f>D19*E8</f>
        <v>27945</v>
      </c>
      <c r="F19" s="156"/>
      <c r="G19" s="319">
        <f t="shared" si="1"/>
        <v>-13.5</v>
      </c>
      <c r="H19" s="134">
        <f t="shared" si="2"/>
        <v>0</v>
      </c>
      <c r="I19" s="207"/>
      <c r="J19" s="218"/>
      <c r="K19" s="102">
        <f>J19*B19*E8</f>
        <v>0</v>
      </c>
      <c r="M19" s="218"/>
      <c r="N19" s="102">
        <f>M19*B19*E8</f>
        <v>0</v>
      </c>
      <c r="P19" s="218"/>
      <c r="Q19" s="102">
        <f t="shared" si="3"/>
        <v>0</v>
      </c>
      <c r="S19" s="218"/>
      <c r="T19" s="102">
        <f t="shared" si="4"/>
        <v>0</v>
      </c>
    </row>
    <row r="20" spans="1:20" x14ac:dyDescent="0.6">
      <c r="A20" s="170" t="s">
        <v>52</v>
      </c>
      <c r="B20" s="117">
        <v>600</v>
      </c>
      <c r="C20" s="192">
        <v>33.770000000000003</v>
      </c>
      <c r="D20" s="49">
        <f t="shared" si="0"/>
        <v>20262.000000000004</v>
      </c>
      <c r="E20" s="171">
        <f>D20*E8</f>
        <v>18235.800000000003</v>
      </c>
      <c r="F20" s="156"/>
      <c r="G20" s="320">
        <f t="shared" si="1"/>
        <v>-33.770000000000003</v>
      </c>
      <c r="H20" s="150">
        <f t="shared" si="2"/>
        <v>0</v>
      </c>
      <c r="I20" s="208"/>
      <c r="J20" s="219"/>
      <c r="K20" s="102">
        <f>J20*B20*E8</f>
        <v>0</v>
      </c>
      <c r="M20" s="219"/>
      <c r="N20" s="102">
        <f>M20*B20*E8</f>
        <v>0</v>
      </c>
      <c r="P20" s="219"/>
      <c r="Q20" s="102">
        <f t="shared" si="3"/>
        <v>0</v>
      </c>
      <c r="S20" s="219"/>
      <c r="T20" s="102">
        <f t="shared" si="4"/>
        <v>0</v>
      </c>
    </row>
    <row r="21" spans="1:20" s="8" customFormat="1" x14ac:dyDescent="0.6">
      <c r="A21" s="172" t="s">
        <v>34</v>
      </c>
      <c r="B21" s="116">
        <v>1000</v>
      </c>
      <c r="C21" s="193">
        <v>55.11</v>
      </c>
      <c r="D21" s="49">
        <f t="shared" si="0"/>
        <v>55110</v>
      </c>
      <c r="E21" s="173">
        <f>D21</f>
        <v>55110</v>
      </c>
      <c r="F21" s="157"/>
      <c r="G21" s="319">
        <f t="shared" si="1"/>
        <v>-55.11</v>
      </c>
      <c r="H21" s="133">
        <f t="shared" si="2"/>
        <v>0</v>
      </c>
      <c r="I21" s="209"/>
      <c r="J21" s="220"/>
      <c r="K21" s="103">
        <f>J21*B21</f>
        <v>0</v>
      </c>
      <c r="L21" s="43"/>
      <c r="M21" s="220"/>
      <c r="N21" s="103">
        <f>M21*B21</f>
        <v>0</v>
      </c>
      <c r="P21" s="220"/>
      <c r="Q21" s="103">
        <f t="shared" si="3"/>
        <v>0</v>
      </c>
      <c r="S21" s="220"/>
      <c r="T21" s="103">
        <f t="shared" si="4"/>
        <v>0</v>
      </c>
    </row>
    <row r="22" spans="1:20" x14ac:dyDescent="0.6">
      <c r="A22" s="170" t="s">
        <v>41</v>
      </c>
      <c r="B22" s="118">
        <v>3000</v>
      </c>
      <c r="C22" s="194">
        <v>4</v>
      </c>
      <c r="D22" s="49">
        <f>C22*B22</f>
        <v>12000</v>
      </c>
      <c r="E22" s="173">
        <f>D22</f>
        <v>12000</v>
      </c>
      <c r="F22" s="157"/>
      <c r="G22" s="321">
        <f t="shared" si="1"/>
        <v>-4</v>
      </c>
      <c r="H22" s="136">
        <f t="shared" si="2"/>
        <v>0</v>
      </c>
      <c r="I22" s="210"/>
      <c r="J22" s="221"/>
      <c r="K22" s="103">
        <f>B22*J22</f>
        <v>0</v>
      </c>
      <c r="M22" s="221"/>
      <c r="N22" s="103">
        <f>M22*B22</f>
        <v>0</v>
      </c>
      <c r="P22" s="221"/>
      <c r="Q22" s="103">
        <f t="shared" si="3"/>
        <v>0</v>
      </c>
      <c r="S22" s="221"/>
      <c r="T22" s="103">
        <f t="shared" si="4"/>
        <v>0</v>
      </c>
    </row>
    <row r="23" spans="1:20" ht="25.8" thickBot="1" x14ac:dyDescent="0.65">
      <c r="A23" s="186" t="s">
        <v>83</v>
      </c>
      <c r="B23" s="174">
        <v>800</v>
      </c>
      <c r="C23" s="195"/>
      <c r="D23" s="175">
        <f t="shared" si="0"/>
        <v>0</v>
      </c>
      <c r="E23" s="176">
        <f>D23</f>
        <v>0</v>
      </c>
      <c r="F23" s="157"/>
      <c r="G23" s="320">
        <f t="shared" si="1"/>
        <v>0</v>
      </c>
      <c r="H23" s="135">
        <f t="shared" si="2"/>
        <v>0</v>
      </c>
      <c r="I23" s="211"/>
      <c r="J23" s="222"/>
      <c r="K23" s="103">
        <f>B23*J23</f>
        <v>0</v>
      </c>
      <c r="M23" s="222"/>
      <c r="N23" s="103">
        <f>M23*B23</f>
        <v>0</v>
      </c>
      <c r="P23" s="222"/>
      <c r="Q23" s="103">
        <f>P23*B23</f>
        <v>0</v>
      </c>
      <c r="S23" s="219"/>
      <c r="T23" s="103">
        <f t="shared" si="4"/>
        <v>0</v>
      </c>
    </row>
    <row r="24" spans="1:20" ht="63" customHeight="1" x14ac:dyDescent="0.6">
      <c r="A24" s="48" t="s">
        <v>15</v>
      </c>
      <c r="B24" s="50"/>
      <c r="C24" s="111"/>
      <c r="D24" s="52"/>
      <c r="E24" s="95"/>
      <c r="F24" s="158"/>
      <c r="G24" s="322" t="s">
        <v>97</v>
      </c>
      <c r="H24" s="42" t="s">
        <v>96</v>
      </c>
      <c r="I24" s="206"/>
      <c r="J24" s="52"/>
      <c r="K24" s="13"/>
    </row>
    <row r="25" spans="1:20" ht="25.8" thickBot="1" x14ac:dyDescent="0.65">
      <c r="A25" s="106">
        <f>SUM(E26:E33)</f>
        <v>105279</v>
      </c>
      <c r="B25" s="43"/>
      <c r="C25" s="112"/>
      <c r="D25" s="43"/>
      <c r="E25" s="94"/>
      <c r="G25" s="318"/>
      <c r="H25" s="88"/>
      <c r="I25" s="153"/>
      <c r="J25" s="43"/>
      <c r="K25" s="3"/>
      <c r="L25" s="53"/>
    </row>
    <row r="26" spans="1:20" x14ac:dyDescent="0.6">
      <c r="A26" s="177" t="s">
        <v>60</v>
      </c>
      <c r="B26" s="178">
        <v>1300</v>
      </c>
      <c r="C26" s="196"/>
      <c r="D26" s="168">
        <f t="shared" ref="D26:D33" si="5">C26*B26</f>
        <v>0</v>
      </c>
      <c r="E26" s="179">
        <f>D26</f>
        <v>0</v>
      </c>
      <c r="F26" s="157"/>
      <c r="G26" s="323">
        <f t="shared" ref="G26:G35" si="6">H26-C26</f>
        <v>0</v>
      </c>
      <c r="H26" s="146">
        <f t="shared" ref="H26:H35" si="7">SUM(J26,M26,P26,S26)</f>
        <v>0</v>
      </c>
      <c r="I26" s="212"/>
      <c r="J26" s="219"/>
      <c r="K26" s="103">
        <f t="shared" ref="K26:K34" si="8">B26*J26</f>
        <v>0</v>
      </c>
      <c r="M26" s="222"/>
      <c r="N26" s="103">
        <f>B26*M26</f>
        <v>0</v>
      </c>
      <c r="P26" s="219"/>
      <c r="Q26" s="103">
        <f>P26*B26</f>
        <v>0</v>
      </c>
      <c r="S26" s="219"/>
      <c r="T26" s="103">
        <f t="shared" ref="T26:T35" si="9">S26*B26</f>
        <v>0</v>
      </c>
    </row>
    <row r="27" spans="1:20" x14ac:dyDescent="0.6">
      <c r="A27" s="180" t="s">
        <v>53</v>
      </c>
      <c r="B27" s="114">
        <v>800</v>
      </c>
      <c r="C27" s="192">
        <v>38.69</v>
      </c>
      <c r="D27" s="49">
        <f t="shared" si="5"/>
        <v>30952</v>
      </c>
      <c r="E27" s="173">
        <f t="shared" ref="E27:E37" si="10">D27</f>
        <v>30952</v>
      </c>
      <c r="F27" s="157"/>
      <c r="G27" s="320">
        <f t="shared" si="6"/>
        <v>-38.69</v>
      </c>
      <c r="H27" s="135">
        <f t="shared" si="7"/>
        <v>0</v>
      </c>
      <c r="I27" s="211"/>
      <c r="J27" s="219"/>
      <c r="K27" s="103">
        <f t="shared" si="8"/>
        <v>0</v>
      </c>
      <c r="M27" s="219"/>
      <c r="N27" s="103">
        <f t="shared" ref="N27:N34" si="11">B27*M27</f>
        <v>0</v>
      </c>
      <c r="P27" s="219"/>
      <c r="Q27" s="103">
        <f t="shared" ref="Q27:Q34" si="12">P27*B27</f>
        <v>0</v>
      </c>
      <c r="S27" s="219"/>
      <c r="T27" s="103">
        <f t="shared" si="9"/>
        <v>0</v>
      </c>
    </row>
    <row r="28" spans="1:20" x14ac:dyDescent="0.6">
      <c r="A28" s="180" t="s">
        <v>125</v>
      </c>
      <c r="B28" s="114">
        <v>800</v>
      </c>
      <c r="C28" s="192">
        <f>C27</f>
        <v>38.69</v>
      </c>
      <c r="D28" s="49">
        <f t="shared" ref="D28" si="13">C28*B28</f>
        <v>30952</v>
      </c>
      <c r="E28" s="173">
        <f t="shared" ref="E28" si="14">D28</f>
        <v>30952</v>
      </c>
      <c r="F28" s="157"/>
      <c r="G28" s="320">
        <f t="shared" ref="G28" si="15">H28-C28</f>
        <v>-38.69</v>
      </c>
      <c r="H28" s="135">
        <f t="shared" ref="H28" si="16">SUM(J28,M28,P28,S28)</f>
        <v>0</v>
      </c>
      <c r="I28" s="211"/>
      <c r="J28" s="219"/>
      <c r="K28" s="103">
        <f t="shared" ref="K28" si="17">B28*J28</f>
        <v>0</v>
      </c>
      <c r="M28" s="219"/>
      <c r="N28" s="103">
        <f t="shared" ref="N28" si="18">B28*M28</f>
        <v>0</v>
      </c>
      <c r="P28" s="219"/>
      <c r="Q28" s="103">
        <f t="shared" ref="Q28" si="19">P28*B28</f>
        <v>0</v>
      </c>
      <c r="S28" s="219"/>
      <c r="T28" s="103">
        <f t="shared" ref="T28" si="20">S28*B28</f>
        <v>0</v>
      </c>
    </row>
    <row r="29" spans="1:20" x14ac:dyDescent="0.6">
      <c r="A29" s="180" t="s">
        <v>37</v>
      </c>
      <c r="B29" s="115">
        <v>1200</v>
      </c>
      <c r="C29" s="197">
        <v>5</v>
      </c>
      <c r="D29" s="49">
        <f t="shared" si="5"/>
        <v>6000</v>
      </c>
      <c r="E29" s="173">
        <f t="shared" si="10"/>
        <v>6000</v>
      </c>
      <c r="F29" s="157"/>
      <c r="G29" s="324">
        <f t="shared" si="6"/>
        <v>-5</v>
      </c>
      <c r="H29" s="147">
        <f t="shared" si="7"/>
        <v>0</v>
      </c>
      <c r="I29" s="213"/>
      <c r="J29" s="223"/>
      <c r="K29" s="103">
        <f t="shared" si="8"/>
        <v>0</v>
      </c>
      <c r="M29" s="223"/>
      <c r="N29" s="103">
        <f t="shared" si="11"/>
        <v>0</v>
      </c>
      <c r="P29" s="223"/>
      <c r="Q29" s="103">
        <f t="shared" si="12"/>
        <v>0</v>
      </c>
      <c r="S29" s="223"/>
      <c r="T29" s="103">
        <f t="shared" si="9"/>
        <v>0</v>
      </c>
    </row>
    <row r="30" spans="1:20" x14ac:dyDescent="0.6">
      <c r="A30" s="180" t="s">
        <v>124</v>
      </c>
      <c r="B30" s="113">
        <v>700</v>
      </c>
      <c r="C30" s="198">
        <v>10</v>
      </c>
      <c r="D30" s="49">
        <f t="shared" si="5"/>
        <v>7000</v>
      </c>
      <c r="E30" s="173">
        <f t="shared" si="10"/>
        <v>7000</v>
      </c>
      <c r="F30" s="157"/>
      <c r="G30" s="320">
        <f t="shared" si="6"/>
        <v>-10</v>
      </c>
      <c r="H30" s="135">
        <f t="shared" si="7"/>
        <v>0</v>
      </c>
      <c r="I30" s="211"/>
      <c r="J30" s="224"/>
      <c r="K30" s="103">
        <f t="shared" si="8"/>
        <v>0</v>
      </c>
      <c r="M30" s="219"/>
      <c r="N30" s="103">
        <f t="shared" si="11"/>
        <v>0</v>
      </c>
      <c r="P30" s="219"/>
      <c r="Q30" s="103">
        <f t="shared" si="12"/>
        <v>0</v>
      </c>
      <c r="S30" s="222"/>
      <c r="T30" s="103">
        <f t="shared" si="9"/>
        <v>0</v>
      </c>
    </row>
    <row r="31" spans="1:20" x14ac:dyDescent="0.6">
      <c r="A31" s="170" t="s">
        <v>122</v>
      </c>
      <c r="B31" s="113">
        <v>2500</v>
      </c>
      <c r="C31" s="192">
        <v>4.1500000000000004</v>
      </c>
      <c r="D31" s="49">
        <f t="shared" si="5"/>
        <v>10375</v>
      </c>
      <c r="E31" s="173">
        <f t="shared" si="10"/>
        <v>10375</v>
      </c>
      <c r="F31" s="157"/>
      <c r="G31" s="320">
        <f t="shared" si="6"/>
        <v>-4.1500000000000004</v>
      </c>
      <c r="H31" s="135">
        <f t="shared" si="7"/>
        <v>0</v>
      </c>
      <c r="I31" s="211"/>
      <c r="J31" s="219"/>
      <c r="K31" s="103">
        <f t="shared" si="8"/>
        <v>0</v>
      </c>
      <c r="M31" s="219"/>
      <c r="N31" s="103">
        <f t="shared" si="11"/>
        <v>0</v>
      </c>
      <c r="P31" s="222"/>
      <c r="Q31" s="103">
        <f t="shared" si="12"/>
        <v>0</v>
      </c>
      <c r="S31" s="222"/>
      <c r="T31" s="103">
        <f t="shared" si="9"/>
        <v>0</v>
      </c>
    </row>
    <row r="32" spans="1:20" x14ac:dyDescent="0.6">
      <c r="A32" s="170" t="s">
        <v>95</v>
      </c>
      <c r="B32" s="113">
        <v>2000</v>
      </c>
      <c r="C32" s="192">
        <v>2</v>
      </c>
      <c r="D32" s="49">
        <f>C32*B32</f>
        <v>4000</v>
      </c>
      <c r="E32" s="173">
        <f>D32</f>
        <v>4000</v>
      </c>
      <c r="F32" s="157"/>
      <c r="G32" s="320">
        <f t="shared" si="6"/>
        <v>-2</v>
      </c>
      <c r="H32" s="135">
        <f t="shared" si="7"/>
        <v>0</v>
      </c>
      <c r="I32" s="211"/>
      <c r="J32" s="219"/>
      <c r="K32" s="103">
        <f>B32*J32</f>
        <v>0</v>
      </c>
      <c r="M32" s="219"/>
      <c r="N32" s="103">
        <f t="shared" si="11"/>
        <v>0</v>
      </c>
      <c r="P32" s="222"/>
      <c r="Q32" s="103">
        <f t="shared" si="12"/>
        <v>0</v>
      </c>
      <c r="S32" s="222"/>
      <c r="T32" s="103">
        <f t="shared" si="9"/>
        <v>0</v>
      </c>
    </row>
    <row r="33" spans="1:20" x14ac:dyDescent="0.6">
      <c r="A33" s="172" t="s">
        <v>45</v>
      </c>
      <c r="B33" s="115">
        <v>4000</v>
      </c>
      <c r="C33" s="197">
        <v>4</v>
      </c>
      <c r="D33" s="49">
        <f t="shared" si="5"/>
        <v>16000</v>
      </c>
      <c r="E33" s="173">
        <f t="shared" si="10"/>
        <v>16000</v>
      </c>
      <c r="F33" s="157"/>
      <c r="G33" s="324">
        <f t="shared" si="6"/>
        <v>-4</v>
      </c>
      <c r="H33" s="197">
        <f t="shared" si="7"/>
        <v>0</v>
      </c>
      <c r="I33" s="211"/>
      <c r="J33" s="223"/>
      <c r="K33" s="103">
        <f t="shared" si="8"/>
        <v>0</v>
      </c>
      <c r="M33" s="223"/>
      <c r="N33" s="103">
        <f t="shared" si="11"/>
        <v>0</v>
      </c>
      <c r="P33" s="223"/>
      <c r="Q33" s="103">
        <f t="shared" si="12"/>
        <v>0</v>
      </c>
      <c r="S33" s="223"/>
      <c r="T33" s="103">
        <f t="shared" si="9"/>
        <v>0</v>
      </c>
    </row>
    <row r="34" spans="1:20" x14ac:dyDescent="0.6">
      <c r="A34" s="180" t="s">
        <v>94</v>
      </c>
      <c r="B34" s="115">
        <v>7000</v>
      </c>
      <c r="C34" s="197"/>
      <c r="D34" s="49">
        <f>C34*B34</f>
        <v>0</v>
      </c>
      <c r="E34" s="173">
        <f t="shared" si="10"/>
        <v>0</v>
      </c>
      <c r="F34" s="157"/>
      <c r="G34" s="324">
        <f t="shared" si="6"/>
        <v>0</v>
      </c>
      <c r="H34" s="197">
        <f t="shared" si="7"/>
        <v>0</v>
      </c>
      <c r="I34" s="209"/>
      <c r="J34" s="218"/>
      <c r="K34" s="103">
        <f t="shared" si="8"/>
        <v>0</v>
      </c>
      <c r="M34" s="218"/>
      <c r="N34" s="103">
        <f t="shared" si="11"/>
        <v>0</v>
      </c>
      <c r="P34" s="218"/>
      <c r="Q34" s="103">
        <f t="shared" si="12"/>
        <v>0</v>
      </c>
      <c r="S34" s="226"/>
      <c r="T34" s="103">
        <f t="shared" si="9"/>
        <v>0</v>
      </c>
    </row>
    <row r="35" spans="1:20" s="8" customFormat="1" x14ac:dyDescent="0.6">
      <c r="A35" s="180" t="s">
        <v>123</v>
      </c>
      <c r="B35" s="113">
        <v>2500</v>
      </c>
      <c r="C35" s="198">
        <v>3</v>
      </c>
      <c r="D35" s="181">
        <f>C35*B35</f>
        <v>7500</v>
      </c>
      <c r="E35" s="182">
        <f t="shared" si="10"/>
        <v>7500</v>
      </c>
      <c r="F35" s="157"/>
      <c r="G35" s="320">
        <f t="shared" si="6"/>
        <v>-3</v>
      </c>
      <c r="H35" s="135">
        <f t="shared" si="7"/>
        <v>0</v>
      </c>
      <c r="I35" s="210"/>
      <c r="J35" s="225"/>
      <c r="K35" s="184">
        <f>B35*J35</f>
        <v>0</v>
      </c>
      <c r="M35" s="225"/>
      <c r="N35" s="184">
        <f>B35*M35</f>
        <v>0</v>
      </c>
      <c r="P35" s="225"/>
      <c r="Q35" s="184">
        <f>P35*B35</f>
        <v>0</v>
      </c>
      <c r="S35" s="226"/>
      <c r="T35" s="103">
        <f t="shared" si="9"/>
        <v>0</v>
      </c>
    </row>
    <row r="36" spans="1:20" s="8" customFormat="1" x14ac:dyDescent="0.6">
      <c r="A36" s="180" t="s">
        <v>107</v>
      </c>
      <c r="B36" s="148"/>
      <c r="C36" s="192"/>
      <c r="D36" s="181">
        <f>C36*B36</f>
        <v>0</v>
      </c>
      <c r="E36" s="182">
        <f t="shared" si="10"/>
        <v>0</v>
      </c>
      <c r="F36" s="157"/>
      <c r="G36" s="320"/>
      <c r="H36" s="133"/>
      <c r="I36" s="211"/>
      <c r="J36" s="218"/>
      <c r="K36" s="184">
        <f>B36*J36</f>
        <v>0</v>
      </c>
      <c r="M36" s="218"/>
      <c r="N36" s="184">
        <f>B36*M36</f>
        <v>0</v>
      </c>
      <c r="P36" s="218"/>
      <c r="Q36" s="184">
        <f>P36*B36</f>
        <v>0</v>
      </c>
      <c r="S36" s="226"/>
      <c r="T36" s="184">
        <f>S36*B36</f>
        <v>0</v>
      </c>
    </row>
    <row r="37" spans="1:20" s="8" customFormat="1" ht="25.8" thickBot="1" x14ac:dyDescent="0.65">
      <c r="A37" s="180"/>
      <c r="B37" s="187"/>
      <c r="C37" s="199"/>
      <c r="D37" s="188">
        <f>C37*B37</f>
        <v>0</v>
      </c>
      <c r="E37" s="189">
        <f t="shared" si="10"/>
        <v>0</v>
      </c>
      <c r="F37" s="183"/>
      <c r="G37" s="320"/>
      <c r="H37" s="133"/>
      <c r="I37" s="211"/>
      <c r="J37" s="225"/>
      <c r="K37" s="184">
        <f>B37*J37</f>
        <v>0</v>
      </c>
      <c r="M37" s="225"/>
      <c r="N37" s="184">
        <f>B37*M37</f>
        <v>0</v>
      </c>
      <c r="P37" s="225"/>
      <c r="Q37" s="184">
        <f>P37*B37</f>
        <v>0</v>
      </c>
      <c r="S37" s="226"/>
      <c r="T37" s="184">
        <f>S37*B37</f>
        <v>0</v>
      </c>
    </row>
    <row r="38" spans="1:20" x14ac:dyDescent="0.6">
      <c r="A38" s="43"/>
      <c r="B38" s="40"/>
      <c r="C38" s="43"/>
      <c r="D38" s="41"/>
      <c r="E38" s="94"/>
      <c r="F38" s="157"/>
      <c r="H38" s="88"/>
      <c r="I38" s="153"/>
      <c r="J38" s="43"/>
      <c r="K38" s="3"/>
    </row>
    <row r="39" spans="1:20" ht="59.55" customHeight="1" x14ac:dyDescent="0.6">
      <c r="A39" s="43"/>
      <c r="B39" s="40"/>
      <c r="C39" s="43"/>
      <c r="D39" s="41"/>
      <c r="E39" s="94"/>
      <c r="H39" s="88"/>
      <c r="I39" s="153"/>
      <c r="J39" s="54"/>
      <c r="K39" s="23"/>
    </row>
    <row r="40" spans="1:20" x14ac:dyDescent="0.6">
      <c r="A40" s="55" t="s">
        <v>77</v>
      </c>
      <c r="B40" s="56">
        <f>C15*0.25</f>
        <v>7.7949999999999999</v>
      </c>
      <c r="C40" s="43"/>
      <c r="D40" s="41"/>
      <c r="E40" s="94"/>
      <c r="H40" s="88"/>
      <c r="I40" s="153"/>
      <c r="J40" s="41"/>
    </row>
    <row r="41" spans="1:20" x14ac:dyDescent="0.6">
      <c r="A41" s="55" t="s">
        <v>44</v>
      </c>
      <c r="B41" s="56">
        <f>SUM(B40,C14)</f>
        <v>109.205</v>
      </c>
      <c r="C41" s="40"/>
      <c r="D41" s="41"/>
      <c r="E41" s="94"/>
      <c r="H41" s="88"/>
      <c r="I41" s="153"/>
      <c r="J41" s="41"/>
    </row>
    <row r="42" spans="1:20" x14ac:dyDescent="0.6">
      <c r="A42" s="55" t="s">
        <v>78</v>
      </c>
      <c r="B42" s="56">
        <f>C19</f>
        <v>13.5</v>
      </c>
      <c r="C42" s="40"/>
      <c r="D42" s="43"/>
      <c r="E42" s="94"/>
      <c r="H42" s="88"/>
      <c r="I42" s="153"/>
      <c r="J42" s="43"/>
      <c r="K42" s="43"/>
    </row>
    <row r="43" spans="1:20" x14ac:dyDescent="0.6">
      <c r="A43" s="43"/>
      <c r="B43" s="40"/>
      <c r="C43" s="40"/>
      <c r="D43" s="43"/>
      <c r="E43" s="94"/>
      <c r="H43" s="88"/>
      <c r="I43" s="153"/>
      <c r="J43" s="43"/>
      <c r="K43" s="43"/>
    </row>
    <row r="44" spans="1:20" ht="25.8" thickBot="1" x14ac:dyDescent="0.65">
      <c r="A44" s="43" t="s">
        <v>12</v>
      </c>
      <c r="B44" s="40"/>
      <c r="C44" s="40"/>
      <c r="D44" s="43"/>
      <c r="E44" s="94"/>
      <c r="H44" s="88"/>
      <c r="I44" s="153"/>
      <c r="J44" s="43"/>
      <c r="K44" s="43"/>
    </row>
    <row r="45" spans="1:20" x14ac:dyDescent="0.6">
      <c r="A45" s="57"/>
      <c r="B45" s="58"/>
      <c r="C45" s="59" t="s">
        <v>10</v>
      </c>
      <c r="D45" s="43"/>
      <c r="E45" s="94"/>
      <c r="H45" s="88"/>
      <c r="I45" s="153"/>
      <c r="J45" s="43"/>
      <c r="K45" s="43"/>
    </row>
    <row r="46" spans="1:20" x14ac:dyDescent="0.6">
      <c r="A46" s="60" t="s">
        <v>13</v>
      </c>
      <c r="B46" s="28">
        <f>SUM(B47:B51)</f>
        <v>2000</v>
      </c>
      <c r="C46" s="61">
        <f t="shared" ref="C46:C51" si="21">B46*0.9</f>
        <v>1800</v>
      </c>
      <c r="D46" s="43"/>
      <c r="E46" s="94"/>
      <c r="H46" s="88"/>
      <c r="I46" s="153"/>
      <c r="J46" s="43"/>
      <c r="K46" s="43"/>
    </row>
    <row r="47" spans="1:20" x14ac:dyDescent="0.6">
      <c r="A47" s="62" t="s">
        <v>5</v>
      </c>
      <c r="B47" s="51">
        <v>700</v>
      </c>
      <c r="C47" s="63">
        <f t="shared" si="21"/>
        <v>630</v>
      </c>
      <c r="D47" s="43"/>
      <c r="E47" s="94"/>
      <c r="H47" s="88"/>
      <c r="I47" s="153"/>
      <c r="J47" s="43"/>
      <c r="K47" s="43"/>
    </row>
    <row r="48" spans="1:20" x14ac:dyDescent="0.6">
      <c r="A48" s="62" t="s">
        <v>11</v>
      </c>
      <c r="B48" s="51">
        <v>150</v>
      </c>
      <c r="C48" s="63">
        <f t="shared" si="21"/>
        <v>135</v>
      </c>
      <c r="D48" s="43"/>
      <c r="E48" s="94"/>
      <c r="H48" s="88"/>
      <c r="I48" s="153"/>
      <c r="J48" s="43"/>
      <c r="K48" s="43"/>
    </row>
    <row r="49" spans="1:11" x14ac:dyDescent="0.6">
      <c r="A49" s="62" t="s">
        <v>6</v>
      </c>
      <c r="B49" s="51">
        <v>450</v>
      </c>
      <c r="C49" s="63">
        <f t="shared" si="21"/>
        <v>405</v>
      </c>
      <c r="D49" s="43"/>
      <c r="E49" s="94"/>
      <c r="H49" s="88"/>
      <c r="I49" s="153"/>
      <c r="J49" s="43"/>
      <c r="K49" s="43"/>
    </row>
    <row r="50" spans="1:11" x14ac:dyDescent="0.6">
      <c r="A50" s="62" t="s">
        <v>7</v>
      </c>
      <c r="B50" s="51">
        <v>300</v>
      </c>
      <c r="C50" s="63">
        <f t="shared" si="21"/>
        <v>270</v>
      </c>
      <c r="D50" s="43"/>
      <c r="E50" s="94"/>
      <c r="H50" s="88"/>
      <c r="I50" s="153"/>
      <c r="J50" s="43"/>
      <c r="K50" s="43"/>
    </row>
    <row r="51" spans="1:11" x14ac:dyDescent="0.6">
      <c r="A51" s="62" t="s">
        <v>8</v>
      </c>
      <c r="B51" s="51">
        <v>400</v>
      </c>
      <c r="C51" s="63">
        <f t="shared" si="21"/>
        <v>360</v>
      </c>
      <c r="D51" s="43"/>
      <c r="E51" s="94"/>
      <c r="H51" s="88"/>
      <c r="I51" s="153"/>
      <c r="J51" s="43"/>
      <c r="K51" s="43"/>
    </row>
    <row r="52" spans="1:11" x14ac:dyDescent="0.6">
      <c r="A52" s="62"/>
      <c r="B52" s="51"/>
      <c r="C52" s="63"/>
      <c r="D52" s="43"/>
      <c r="E52" s="94"/>
      <c r="H52" s="88"/>
      <c r="I52" s="153"/>
      <c r="J52" s="43"/>
      <c r="K52" s="43"/>
    </row>
    <row r="53" spans="1:11" x14ac:dyDescent="0.6">
      <c r="A53" s="64" t="s">
        <v>38</v>
      </c>
      <c r="B53" s="28">
        <v>1500</v>
      </c>
      <c r="C53" s="61">
        <f>B53*0.9</f>
        <v>1350</v>
      </c>
      <c r="D53" s="43"/>
      <c r="E53" s="94"/>
      <c r="H53" s="88"/>
      <c r="I53" s="153"/>
      <c r="J53" s="43"/>
      <c r="K53" s="43"/>
    </row>
    <row r="54" spans="1:11" x14ac:dyDescent="0.6">
      <c r="A54" s="62" t="s">
        <v>5</v>
      </c>
      <c r="B54" s="51">
        <v>600</v>
      </c>
      <c r="C54" s="63">
        <f>B54*0.9</f>
        <v>540</v>
      </c>
      <c r="D54" s="43"/>
      <c r="E54" s="94"/>
      <c r="H54" s="88"/>
      <c r="I54" s="153"/>
      <c r="J54" s="43"/>
      <c r="K54" s="43"/>
    </row>
    <row r="55" spans="1:11" x14ac:dyDescent="0.6">
      <c r="A55" s="62" t="s">
        <v>39</v>
      </c>
      <c r="B55" s="51">
        <v>500</v>
      </c>
      <c r="C55" s="63">
        <f>B55*0.9</f>
        <v>450</v>
      </c>
      <c r="D55" s="43"/>
      <c r="E55" s="94"/>
      <c r="H55" s="88"/>
      <c r="I55" s="153"/>
      <c r="J55" s="43"/>
      <c r="K55" s="43"/>
    </row>
    <row r="56" spans="1:11" ht="25.8" thickBot="1" x14ac:dyDescent="0.65">
      <c r="A56" s="65" t="s">
        <v>9</v>
      </c>
      <c r="B56" s="66">
        <v>300</v>
      </c>
      <c r="C56" s="67">
        <f>B56*0.9</f>
        <v>270</v>
      </c>
      <c r="D56" s="43"/>
      <c r="E56" s="94"/>
      <c r="H56" s="43"/>
      <c r="I56" s="214"/>
      <c r="J56" s="43"/>
      <c r="K56" s="43"/>
    </row>
    <row r="57" spans="1:11" ht="39" customHeight="1" x14ac:dyDescent="0.6">
      <c r="A57" s="68" t="s">
        <v>29</v>
      </c>
      <c r="B57" s="40"/>
      <c r="C57" s="40"/>
      <c r="D57" s="70"/>
      <c r="E57" s="96"/>
      <c r="F57" s="160"/>
      <c r="G57" s="326"/>
      <c r="H57" s="69"/>
      <c r="I57" s="215"/>
      <c r="J57" s="70"/>
      <c r="K57" s="22"/>
    </row>
    <row r="58" spans="1:11" ht="15.75" customHeight="1" x14ac:dyDescent="0.6">
      <c r="A58" s="43"/>
      <c r="B58" s="40"/>
      <c r="C58" s="40"/>
      <c r="D58" s="71"/>
      <c r="E58" s="97"/>
      <c r="G58" s="327"/>
      <c r="H58" s="51"/>
      <c r="J58" s="71"/>
      <c r="K58" s="22"/>
    </row>
    <row r="59" spans="1:11" x14ac:dyDescent="0.6">
      <c r="A59" s="3"/>
      <c r="B59" s="4"/>
      <c r="C59" s="4"/>
      <c r="D59" s="6"/>
      <c r="E59" s="94"/>
      <c r="J59" s="6"/>
    </row>
    <row r="60" spans="1:11" x14ac:dyDescent="0.6">
      <c r="A60" s="3"/>
      <c r="B60" s="4"/>
      <c r="C60" s="4"/>
      <c r="D60" s="6"/>
      <c r="E60" s="94"/>
      <c r="J60" s="6"/>
    </row>
    <row r="61" spans="1:11" x14ac:dyDescent="0.6">
      <c r="A61" s="3"/>
      <c r="B61" s="4"/>
      <c r="C61" s="4"/>
      <c r="D61" s="6"/>
      <c r="E61" s="94"/>
      <c r="J61" s="6"/>
    </row>
    <row r="62" spans="1:11" x14ac:dyDescent="0.6">
      <c r="A62" s="3"/>
      <c r="B62" s="4"/>
      <c r="C62" s="4"/>
      <c r="D62" s="6"/>
      <c r="E62" s="94"/>
      <c r="J62" s="6"/>
    </row>
    <row r="63" spans="1:11" x14ac:dyDescent="0.6">
      <c r="A63" s="3"/>
      <c r="B63" s="4"/>
      <c r="C63" s="4"/>
      <c r="D63" s="6"/>
      <c r="E63" s="94"/>
      <c r="J63" s="6"/>
    </row>
    <row r="64" spans="1:11" x14ac:dyDescent="0.6">
      <c r="A64" s="3"/>
      <c r="B64" s="4"/>
      <c r="C64" s="4"/>
      <c r="D64" s="6"/>
      <c r="E64" s="94"/>
      <c r="J64" s="6"/>
    </row>
    <row r="65" spans="1:11" x14ac:dyDescent="0.6">
      <c r="A65" s="10"/>
      <c r="B65" s="12"/>
      <c r="C65" s="21"/>
      <c r="D65" s="15"/>
      <c r="E65" s="98"/>
      <c r="G65" s="327"/>
      <c r="H65" s="51"/>
      <c r="J65" s="15"/>
      <c r="K65" s="24"/>
    </row>
    <row r="66" spans="1:11" x14ac:dyDescent="0.6">
      <c r="B66" s="19"/>
      <c r="C66" s="17"/>
      <c r="D66" s="15"/>
      <c r="E66" s="98"/>
      <c r="G66" s="327"/>
      <c r="H66" s="51"/>
      <c r="J66" s="15"/>
      <c r="K66" s="24"/>
    </row>
    <row r="67" spans="1:11" x14ac:dyDescent="0.6">
      <c r="B67" s="19"/>
      <c r="C67" s="9"/>
    </row>
    <row r="68" spans="1:11" x14ac:dyDescent="0.6">
      <c r="B68" s="19"/>
      <c r="C68" s="9"/>
    </row>
    <row r="69" spans="1:11" x14ac:dyDescent="0.6">
      <c r="B69" s="19"/>
      <c r="D69" s="14"/>
      <c r="J69" s="14"/>
      <c r="K69" s="25"/>
    </row>
    <row r="70" spans="1:11" x14ac:dyDescent="0.6">
      <c r="B70" s="19"/>
    </row>
    <row r="71" spans="1:11" x14ac:dyDescent="0.6">
      <c r="A71" s="10"/>
      <c r="B71" s="16"/>
      <c r="C71" s="11"/>
    </row>
    <row r="72" spans="1:11" x14ac:dyDescent="0.6">
      <c r="B72" s="20"/>
      <c r="C72" s="20"/>
    </row>
    <row r="73" spans="1:11" x14ac:dyDescent="0.6">
      <c r="B73" s="19"/>
      <c r="C73" s="18"/>
    </row>
    <row r="74" spans="1:11" x14ac:dyDescent="0.6">
      <c r="B74" s="19"/>
      <c r="C74" s="18"/>
    </row>
    <row r="76" spans="1:11" x14ac:dyDescent="0.6">
      <c r="A76" s="10"/>
      <c r="B76" s="12"/>
    </row>
    <row r="77" spans="1:11" x14ac:dyDescent="0.6">
      <c r="B77" s="19"/>
    </row>
    <row r="79" spans="1:11" x14ac:dyDescent="0.6">
      <c r="B79" s="19"/>
    </row>
    <row r="81" spans="1:3" x14ac:dyDescent="0.6">
      <c r="A81" s="10"/>
      <c r="B81" s="12"/>
      <c r="C81" s="21"/>
    </row>
    <row r="82" spans="1:3" x14ac:dyDescent="0.6">
      <c r="B82" s="19"/>
    </row>
    <row r="83" spans="1:3" x14ac:dyDescent="0.6">
      <c r="B83" s="19"/>
    </row>
    <row r="84" spans="1:3" x14ac:dyDescent="0.6">
      <c r="B84" s="19"/>
    </row>
    <row r="85" spans="1:3" x14ac:dyDescent="0.6">
      <c r="B85" s="19"/>
    </row>
    <row r="86" spans="1:3" x14ac:dyDescent="0.6">
      <c r="B86" s="19"/>
    </row>
    <row r="87" spans="1:3" x14ac:dyDescent="0.6">
      <c r="B87" s="19"/>
    </row>
  </sheetData>
  <mergeCells count="4">
    <mergeCell ref="B10:E10"/>
    <mergeCell ref="B9:E9"/>
    <mergeCell ref="L10:M10"/>
    <mergeCell ref="G11:H11"/>
  </mergeCells>
  <hyperlinks>
    <hyperlink ref="A6" r:id="rId1"/>
  </hyperlinks>
  <pageMargins left="0.21" right="0.19" top="0.4" bottom="0.23" header="0.38" footer="0.21"/>
  <pageSetup paperSize="9" scale="60"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6" zoomScale="67" zoomScaleNormal="60" workbookViewId="0">
      <selection activeCell="E15" sqref="E15"/>
    </sheetView>
  </sheetViews>
  <sheetFormatPr defaultColWidth="8.77734375" defaultRowHeight="20.399999999999999" x14ac:dyDescent="0.35"/>
  <cols>
    <col min="1" max="1" width="66.88671875" style="234" customWidth="1"/>
    <col min="2" max="2" width="28" style="234" bestFit="1" customWidth="1"/>
    <col min="3" max="3" width="25.109375" style="234" customWidth="1"/>
    <col min="4" max="4" width="19.109375" style="234" customWidth="1"/>
    <col min="5" max="5" width="27.77734375" style="234" bestFit="1" customWidth="1"/>
    <col min="6" max="6" width="28" style="234" bestFit="1" customWidth="1"/>
    <col min="7" max="7" width="9.109375" style="234" customWidth="1"/>
    <col min="8" max="8" width="16.88671875" style="234" bestFit="1" customWidth="1"/>
    <col min="9" max="10" width="9.109375" style="234" customWidth="1"/>
    <col min="11" max="11" width="16.88671875" style="234" bestFit="1" customWidth="1"/>
    <col min="12" max="12" width="8.77734375" style="234" customWidth="1"/>
    <col min="13" max="13" width="9.109375" style="234" customWidth="1"/>
    <col min="14" max="14" width="16.88671875" style="234" bestFit="1" customWidth="1"/>
    <col min="15" max="16" width="9.109375" style="234" customWidth="1"/>
    <col min="17" max="17" width="16.88671875" style="234" bestFit="1" customWidth="1"/>
    <col min="18" max="18" width="16.21875" style="234" customWidth="1"/>
    <col min="19" max="16384" width="8.77734375" style="234"/>
  </cols>
  <sheetData>
    <row r="1" spans="1:18" ht="21.6" thickBot="1" x14ac:dyDescent="0.45">
      <c r="A1" s="239" t="s">
        <v>108</v>
      </c>
      <c r="B1" s="240">
        <f>SUM(F8:F34)</f>
        <v>609709.6</v>
      </c>
      <c r="C1" s="241" t="s">
        <v>33</v>
      </c>
      <c r="D1" s="242"/>
      <c r="E1" s="243" t="str">
        <f>Munkadíj!A1</f>
        <v>Papp Tíbor</v>
      </c>
    </row>
    <row r="2" spans="1:18" ht="57" customHeight="1" x14ac:dyDescent="0.35">
      <c r="A2" s="350" t="s">
        <v>18</v>
      </c>
      <c r="B2" s="350"/>
      <c r="C2" s="350"/>
      <c r="D2" s="350"/>
      <c r="E2" s="244"/>
    </row>
    <row r="3" spans="1:18" ht="15" customHeight="1" x14ac:dyDescent="0.4">
      <c r="A3" s="29" t="s">
        <v>29</v>
      </c>
      <c r="B3" s="245"/>
      <c r="C3" s="246"/>
      <c r="D3" s="246"/>
      <c r="E3" s="246"/>
    </row>
    <row r="4" spans="1:18" ht="21" x14ac:dyDescent="0.4">
      <c r="B4" s="247"/>
      <c r="C4" s="247"/>
      <c r="D4" s="248"/>
      <c r="E4" s="249"/>
      <c r="F4" s="227"/>
    </row>
    <row r="5" spans="1:18" s="251" customFormat="1" ht="21" x14ac:dyDescent="0.4">
      <c r="A5" s="250"/>
      <c r="B5" s="250"/>
      <c r="F5" s="249" t="s">
        <v>31</v>
      </c>
    </row>
    <row r="6" spans="1:18" ht="25.8" thickBot="1" x14ac:dyDescent="0.45">
      <c r="A6" s="245"/>
      <c r="B6" s="233"/>
      <c r="C6" s="252" t="s">
        <v>4</v>
      </c>
      <c r="D6" s="252" t="s">
        <v>25</v>
      </c>
      <c r="E6" s="249" t="s">
        <v>30</v>
      </c>
      <c r="F6" s="253" t="s">
        <v>36</v>
      </c>
      <c r="H6" s="348" t="s">
        <v>115</v>
      </c>
      <c r="I6" s="348"/>
      <c r="K6" s="348" t="s">
        <v>116</v>
      </c>
      <c r="L6" s="348"/>
      <c r="N6" s="348" t="s">
        <v>117</v>
      </c>
      <c r="O6" s="348"/>
      <c r="Q6" s="348" t="s">
        <v>117</v>
      </c>
      <c r="R6" s="348"/>
    </row>
    <row r="7" spans="1:18" ht="25.2" x14ac:dyDescent="0.4">
      <c r="A7" s="254"/>
      <c r="B7" s="255"/>
      <c r="C7" s="230" t="s">
        <v>4</v>
      </c>
      <c r="D7" s="231" t="str">
        <f>C7</f>
        <v>kálóval</v>
      </c>
      <c r="E7" s="256"/>
      <c r="F7" s="232"/>
      <c r="H7" s="349">
        <f>SUM(I8:I40)</f>
        <v>0</v>
      </c>
      <c r="I7" s="348"/>
      <c r="K7" s="349">
        <f>SUM(L8:L40)</f>
        <v>0</v>
      </c>
      <c r="L7" s="348"/>
      <c r="N7" s="349">
        <f>SUM(O8:O40)</f>
        <v>0</v>
      </c>
      <c r="O7" s="348"/>
      <c r="Q7" s="349">
        <f>SUM(R8:R40)</f>
        <v>0</v>
      </c>
      <c r="R7" s="348"/>
    </row>
    <row r="8" spans="1:18" ht="21" x14ac:dyDescent="0.4">
      <c r="A8" s="228" t="s">
        <v>114</v>
      </c>
      <c r="B8" s="229">
        <f>Munkadíj!C14</f>
        <v>101.41</v>
      </c>
      <c r="C8" s="295">
        <v>115</v>
      </c>
      <c r="D8" s="271">
        <f>C8</f>
        <v>115</v>
      </c>
      <c r="E8" s="272">
        <v>1800</v>
      </c>
      <c r="F8" s="272">
        <f t="shared" ref="F8:F13" si="0">D8*E8</f>
        <v>207000</v>
      </c>
      <c r="H8" s="295">
        <v>0</v>
      </c>
      <c r="I8" s="227">
        <f>H8*E8</f>
        <v>0</v>
      </c>
      <c r="K8" s="295">
        <v>0</v>
      </c>
      <c r="L8" s="227">
        <f>K8*E8</f>
        <v>0</v>
      </c>
      <c r="N8" s="295">
        <v>0</v>
      </c>
      <c r="O8" s="227">
        <f>N8*E8</f>
        <v>0</v>
      </c>
      <c r="Q8" s="295">
        <v>0</v>
      </c>
      <c r="R8" s="227">
        <f>Q8*H8</f>
        <v>0</v>
      </c>
    </row>
    <row r="9" spans="1:18" ht="21" x14ac:dyDescent="0.4">
      <c r="A9" s="228" t="s">
        <v>46</v>
      </c>
      <c r="B9" s="229">
        <f>Munkadíj!B40</f>
        <v>7.7949999999999999</v>
      </c>
      <c r="C9" s="295">
        <v>10</v>
      </c>
      <c r="D9" s="271">
        <f>C9</f>
        <v>10</v>
      </c>
      <c r="E9" s="272">
        <f>1800/5</f>
        <v>360</v>
      </c>
      <c r="F9" s="272">
        <f t="shared" si="0"/>
        <v>3600</v>
      </c>
      <c r="H9" s="295">
        <v>0</v>
      </c>
      <c r="I9" s="227">
        <f t="shared" ref="I9:I28" si="1">H9*E9</f>
        <v>0</v>
      </c>
      <c r="K9" s="295">
        <v>0</v>
      </c>
      <c r="L9" s="227">
        <f t="shared" ref="L9:L28" si="2">K9*E9</f>
        <v>0</v>
      </c>
      <c r="N9" s="295">
        <v>0</v>
      </c>
      <c r="O9" s="227">
        <f t="shared" ref="O9:O28" si="3">N9*E9</f>
        <v>0</v>
      </c>
      <c r="Q9" s="295">
        <v>0</v>
      </c>
      <c r="R9" s="227">
        <f t="shared" ref="R9:R28" si="4">Q9*H9</f>
        <v>0</v>
      </c>
    </row>
    <row r="10" spans="1:18" ht="21" x14ac:dyDescent="0.4">
      <c r="A10" s="228" t="s">
        <v>92</v>
      </c>
      <c r="B10" s="229">
        <f>Munkadíj!C32</f>
        <v>2</v>
      </c>
      <c r="C10" s="353">
        <v>2</v>
      </c>
      <c r="E10" s="272">
        <v>5000</v>
      </c>
      <c r="F10" s="272">
        <f>C10*E10</f>
        <v>10000</v>
      </c>
      <c r="H10" s="299">
        <v>0</v>
      </c>
      <c r="I10" s="227">
        <f t="shared" si="1"/>
        <v>0</v>
      </c>
      <c r="K10" s="299">
        <v>0</v>
      </c>
      <c r="L10" s="227">
        <f t="shared" si="2"/>
        <v>0</v>
      </c>
      <c r="N10" s="299">
        <v>0</v>
      </c>
      <c r="O10" s="227">
        <f t="shared" si="3"/>
        <v>0</v>
      </c>
      <c r="Q10" s="299">
        <v>0</v>
      </c>
      <c r="R10" s="227">
        <f t="shared" si="4"/>
        <v>0</v>
      </c>
    </row>
    <row r="11" spans="1:18" ht="21" x14ac:dyDescent="0.4">
      <c r="A11" s="228" t="s">
        <v>57</v>
      </c>
      <c r="B11" s="229">
        <f>Munkadíj!C19</f>
        <v>13.5</v>
      </c>
      <c r="C11" s="295">
        <v>16</v>
      </c>
      <c r="D11" s="275">
        <f>C11/4</f>
        <v>4</v>
      </c>
      <c r="E11" s="272">
        <v>5800</v>
      </c>
      <c r="F11" s="272">
        <f t="shared" si="0"/>
        <v>23200</v>
      </c>
      <c r="H11" s="295">
        <v>0</v>
      </c>
      <c r="I11" s="227">
        <f t="shared" si="1"/>
        <v>0</v>
      </c>
      <c r="K11" s="295">
        <v>0</v>
      </c>
      <c r="L11" s="227">
        <f t="shared" si="2"/>
        <v>0</v>
      </c>
      <c r="N11" s="295">
        <v>0</v>
      </c>
      <c r="O11" s="227">
        <f t="shared" si="3"/>
        <v>0</v>
      </c>
      <c r="Q11" s="295">
        <v>0</v>
      </c>
      <c r="R11" s="227">
        <f t="shared" si="4"/>
        <v>0</v>
      </c>
    </row>
    <row r="12" spans="1:18" ht="21" x14ac:dyDescent="0.4">
      <c r="A12" s="228" t="s">
        <v>58</v>
      </c>
      <c r="B12" s="229">
        <f>B11</f>
        <v>13.5</v>
      </c>
      <c r="C12" s="295">
        <v>16</v>
      </c>
      <c r="D12" s="273">
        <f>C12/15</f>
        <v>1.0666666666666667</v>
      </c>
      <c r="E12" s="272">
        <v>4200</v>
      </c>
      <c r="F12" s="272">
        <f t="shared" si="0"/>
        <v>4480</v>
      </c>
      <c r="H12" s="295">
        <v>0</v>
      </c>
      <c r="I12" s="227">
        <f t="shared" si="1"/>
        <v>0</v>
      </c>
      <c r="K12" s="295">
        <v>0</v>
      </c>
      <c r="L12" s="227">
        <f t="shared" si="2"/>
        <v>0</v>
      </c>
      <c r="N12" s="295">
        <v>0</v>
      </c>
      <c r="O12" s="227">
        <f t="shared" si="3"/>
        <v>0</v>
      </c>
      <c r="Q12" s="295">
        <v>0</v>
      </c>
      <c r="R12" s="227">
        <f t="shared" si="4"/>
        <v>0</v>
      </c>
    </row>
    <row r="13" spans="1:18" ht="21" x14ac:dyDescent="0.4">
      <c r="A13" s="228" t="s">
        <v>3</v>
      </c>
      <c r="B13" s="229">
        <f>Munkadíj!C15+Munkadíj!C17</f>
        <v>51.1</v>
      </c>
      <c r="C13" s="296">
        <v>70</v>
      </c>
      <c r="D13" s="274">
        <f>C13/2.5</f>
        <v>28</v>
      </c>
      <c r="E13" s="272">
        <v>338</v>
      </c>
      <c r="F13" s="272">
        <f t="shared" si="0"/>
        <v>9464</v>
      </c>
      <c r="H13" s="296">
        <v>0</v>
      </c>
      <c r="I13" s="227">
        <f t="shared" si="1"/>
        <v>0</v>
      </c>
      <c r="K13" s="296">
        <v>0</v>
      </c>
      <c r="L13" s="227">
        <f t="shared" si="2"/>
        <v>0</v>
      </c>
      <c r="N13" s="296">
        <v>0</v>
      </c>
      <c r="O13" s="227">
        <f t="shared" si="3"/>
        <v>0</v>
      </c>
      <c r="Q13" s="296">
        <v>0</v>
      </c>
      <c r="R13" s="227">
        <f t="shared" si="4"/>
        <v>0</v>
      </c>
    </row>
    <row r="14" spans="1:18" s="259" customFormat="1" ht="17.55" customHeight="1" x14ac:dyDescent="0.4">
      <c r="A14" s="257" t="s">
        <v>112</v>
      </c>
      <c r="B14" s="258">
        <f>SUM(B8:B9)</f>
        <v>109.205</v>
      </c>
      <c r="C14" s="297">
        <v>120</v>
      </c>
      <c r="D14" s="275">
        <f>(C14*2.6)/15</f>
        <v>20.8</v>
      </c>
      <c r="E14" s="272">
        <v>5000</v>
      </c>
      <c r="F14" s="276">
        <f>E14*D14</f>
        <v>104000</v>
      </c>
      <c r="H14" s="297">
        <v>0</v>
      </c>
      <c r="I14" s="227">
        <f t="shared" si="1"/>
        <v>0</v>
      </c>
      <c r="K14" s="297">
        <v>0</v>
      </c>
      <c r="L14" s="227">
        <f t="shared" si="2"/>
        <v>0</v>
      </c>
      <c r="N14" s="297">
        <v>0</v>
      </c>
      <c r="O14" s="227">
        <f t="shared" si="3"/>
        <v>0</v>
      </c>
      <c r="Q14" s="297">
        <v>0</v>
      </c>
      <c r="R14" s="227">
        <f t="shared" si="4"/>
        <v>0</v>
      </c>
    </row>
    <row r="15" spans="1:18" ht="21" x14ac:dyDescent="0.4">
      <c r="A15" s="235" t="s">
        <v>35</v>
      </c>
      <c r="B15" s="229">
        <f>B14</f>
        <v>109.205</v>
      </c>
      <c r="C15" s="295">
        <v>120</v>
      </c>
      <c r="D15" s="277">
        <f>C15/50</f>
        <v>2.4</v>
      </c>
      <c r="E15" s="272">
        <v>9644</v>
      </c>
      <c r="F15" s="272">
        <f>D15*E15</f>
        <v>23145.599999999999</v>
      </c>
      <c r="H15" s="295">
        <v>0</v>
      </c>
      <c r="I15" s="227">
        <f t="shared" si="1"/>
        <v>0</v>
      </c>
      <c r="K15" s="295">
        <v>0</v>
      </c>
      <c r="L15" s="227">
        <f t="shared" si="2"/>
        <v>0</v>
      </c>
      <c r="N15" s="295">
        <v>0</v>
      </c>
      <c r="O15" s="227">
        <f t="shared" si="3"/>
        <v>0</v>
      </c>
      <c r="Q15" s="295">
        <v>0</v>
      </c>
      <c r="R15" s="227">
        <f t="shared" si="4"/>
        <v>0</v>
      </c>
    </row>
    <row r="16" spans="1:18" ht="21" x14ac:dyDescent="0.4">
      <c r="A16" s="261" t="s">
        <v>56</v>
      </c>
      <c r="B16" s="238">
        <f>Munkadíj!C31</f>
        <v>4.1500000000000004</v>
      </c>
      <c r="C16" s="298">
        <v>3</v>
      </c>
      <c r="D16" s="278"/>
      <c r="E16" s="272">
        <v>2000</v>
      </c>
      <c r="F16" s="272">
        <f>E16*C16</f>
        <v>6000</v>
      </c>
      <c r="H16" s="298">
        <v>0</v>
      </c>
      <c r="I16" s="227">
        <f t="shared" si="1"/>
        <v>0</v>
      </c>
      <c r="K16" s="298">
        <v>0</v>
      </c>
      <c r="L16" s="227">
        <f t="shared" si="2"/>
        <v>0</v>
      </c>
      <c r="N16" s="298">
        <v>0</v>
      </c>
      <c r="O16" s="227">
        <f t="shared" si="3"/>
        <v>0</v>
      </c>
      <c r="Q16" s="298">
        <v>0</v>
      </c>
      <c r="R16" s="227">
        <f t="shared" si="4"/>
        <v>0</v>
      </c>
    </row>
    <row r="17" spans="1:18" ht="21" x14ac:dyDescent="0.4">
      <c r="A17" s="235" t="s">
        <v>67</v>
      </c>
      <c r="B17" s="279">
        <v>10.84</v>
      </c>
      <c r="C17" s="300">
        <v>12</v>
      </c>
      <c r="D17" s="278">
        <f>C17/1.2</f>
        <v>10</v>
      </c>
      <c r="E17" s="272">
        <v>860</v>
      </c>
      <c r="F17" s="272">
        <f>E17*D17</f>
        <v>8600</v>
      </c>
      <c r="H17" s="300">
        <v>0</v>
      </c>
      <c r="I17" s="227">
        <f t="shared" si="1"/>
        <v>0</v>
      </c>
      <c r="K17" s="300">
        <v>0</v>
      </c>
      <c r="L17" s="227">
        <f t="shared" si="2"/>
        <v>0</v>
      </c>
      <c r="N17" s="300">
        <v>0</v>
      </c>
      <c r="O17" s="227">
        <f t="shared" si="3"/>
        <v>0</v>
      </c>
      <c r="Q17" s="300">
        <v>0</v>
      </c>
      <c r="R17" s="227">
        <f t="shared" si="4"/>
        <v>0</v>
      </c>
    </row>
    <row r="18" spans="1:18" ht="25.2" x14ac:dyDescent="0.6">
      <c r="A18" s="235" t="s">
        <v>113</v>
      </c>
      <c r="B18" s="236">
        <f>(B8+B9+B10)*6</f>
        <v>667.23</v>
      </c>
      <c r="C18" s="301">
        <v>750</v>
      </c>
      <c r="D18" s="280">
        <f>C18/25</f>
        <v>30</v>
      </c>
      <c r="E18" s="272">
        <v>1400</v>
      </c>
      <c r="F18" s="272">
        <f>D18*E18</f>
        <v>42000</v>
      </c>
      <c r="H18" s="301">
        <v>0</v>
      </c>
      <c r="I18" s="227">
        <f t="shared" si="1"/>
        <v>0</v>
      </c>
      <c r="K18" s="301">
        <v>0</v>
      </c>
      <c r="L18" s="227">
        <f t="shared" si="2"/>
        <v>0</v>
      </c>
      <c r="N18" s="301">
        <v>0</v>
      </c>
      <c r="O18" s="227">
        <f t="shared" si="3"/>
        <v>0</v>
      </c>
      <c r="Q18" s="301">
        <v>0</v>
      </c>
      <c r="R18" s="227">
        <f t="shared" si="4"/>
        <v>0</v>
      </c>
    </row>
    <row r="19" spans="1:18" ht="21" x14ac:dyDescent="0.4">
      <c r="A19" s="235" t="s">
        <v>17</v>
      </c>
      <c r="B19" s="229">
        <f>(B8+B9+B10+B11)*1.1</f>
        <v>137.1755</v>
      </c>
      <c r="C19" s="295">
        <v>150</v>
      </c>
      <c r="D19" s="281">
        <f>C19/50</f>
        <v>3</v>
      </c>
      <c r="E19" s="272">
        <v>8860</v>
      </c>
      <c r="F19" s="272">
        <f>E19*D19</f>
        <v>26580</v>
      </c>
      <c r="H19" s="295">
        <v>0</v>
      </c>
      <c r="I19" s="227">
        <f t="shared" si="1"/>
        <v>0</v>
      </c>
      <c r="K19" s="295">
        <v>0</v>
      </c>
      <c r="L19" s="227">
        <f t="shared" si="2"/>
        <v>0</v>
      </c>
      <c r="N19" s="295">
        <v>0</v>
      </c>
      <c r="O19" s="227">
        <f t="shared" si="3"/>
        <v>0</v>
      </c>
      <c r="Q19" s="295">
        <v>0</v>
      </c>
      <c r="R19" s="227">
        <f t="shared" si="4"/>
        <v>0</v>
      </c>
    </row>
    <row r="20" spans="1:18" ht="21" x14ac:dyDescent="0.4">
      <c r="A20" s="235" t="s">
        <v>32</v>
      </c>
      <c r="B20" s="237">
        <f>(B19)*4</f>
        <v>548.702</v>
      </c>
      <c r="C20" s="300">
        <v>600</v>
      </c>
      <c r="D20" s="282">
        <f t="shared" ref="D20:D25" si="5">C20</f>
        <v>600</v>
      </c>
      <c r="E20" s="272">
        <v>33</v>
      </c>
      <c r="F20" s="272">
        <f t="shared" ref="F20:F25" si="6">D20*E20</f>
        <v>19800</v>
      </c>
      <c r="H20" s="300">
        <v>0</v>
      </c>
      <c r="I20" s="227">
        <f t="shared" si="1"/>
        <v>0</v>
      </c>
      <c r="K20" s="300">
        <v>0</v>
      </c>
      <c r="L20" s="227">
        <f t="shared" si="2"/>
        <v>0</v>
      </c>
      <c r="N20" s="300">
        <v>0</v>
      </c>
      <c r="O20" s="227">
        <f t="shared" si="3"/>
        <v>0</v>
      </c>
      <c r="Q20" s="300">
        <v>0</v>
      </c>
      <c r="R20" s="227">
        <f t="shared" si="4"/>
        <v>0</v>
      </c>
    </row>
    <row r="21" spans="1:18" ht="21" x14ac:dyDescent="0.4">
      <c r="A21" s="228" t="s">
        <v>66</v>
      </c>
      <c r="B21" s="229">
        <f>B11</f>
        <v>13.5</v>
      </c>
      <c r="C21" s="302">
        <f>C11</f>
        <v>16</v>
      </c>
      <c r="D21" s="283">
        <f t="shared" si="5"/>
        <v>16</v>
      </c>
      <c r="E21" s="272">
        <f>E9*1.5</f>
        <v>540</v>
      </c>
      <c r="F21" s="272">
        <f t="shared" si="6"/>
        <v>8640</v>
      </c>
      <c r="H21" s="302">
        <f>H11</f>
        <v>0</v>
      </c>
      <c r="I21" s="227">
        <f t="shared" si="1"/>
        <v>0</v>
      </c>
      <c r="K21" s="302">
        <f>K11</f>
        <v>0</v>
      </c>
      <c r="L21" s="227">
        <f t="shared" si="2"/>
        <v>0</v>
      </c>
      <c r="N21" s="302">
        <f>N11</f>
        <v>0</v>
      </c>
      <c r="O21" s="227">
        <f t="shared" si="3"/>
        <v>0</v>
      </c>
      <c r="Q21" s="302">
        <f>Q11</f>
        <v>0</v>
      </c>
      <c r="R21" s="227">
        <f t="shared" si="4"/>
        <v>0</v>
      </c>
    </row>
    <row r="22" spans="1:18" ht="21" x14ac:dyDescent="0.4">
      <c r="A22" s="228" t="s">
        <v>40</v>
      </c>
      <c r="B22" s="238">
        <f>B16</f>
        <v>4.1500000000000004</v>
      </c>
      <c r="C22" s="303">
        <v>3</v>
      </c>
      <c r="D22" s="280">
        <f t="shared" si="5"/>
        <v>3</v>
      </c>
      <c r="E22" s="272">
        <v>2500</v>
      </c>
      <c r="F22" s="272">
        <f t="shared" si="6"/>
        <v>7500</v>
      </c>
      <c r="H22" s="303">
        <v>0</v>
      </c>
      <c r="I22" s="227">
        <f t="shared" si="1"/>
        <v>0</v>
      </c>
      <c r="K22" s="303">
        <v>0</v>
      </c>
      <c r="L22" s="227">
        <f t="shared" si="2"/>
        <v>0</v>
      </c>
      <c r="N22" s="303">
        <v>0</v>
      </c>
      <c r="O22" s="227">
        <f t="shared" si="3"/>
        <v>0</v>
      </c>
      <c r="Q22" s="303">
        <v>0</v>
      </c>
      <c r="R22" s="227">
        <f t="shared" si="4"/>
        <v>0</v>
      </c>
    </row>
    <row r="23" spans="1:18" ht="21" x14ac:dyDescent="0.4">
      <c r="A23" s="228" t="s">
        <v>65</v>
      </c>
      <c r="B23" s="237"/>
      <c r="C23" s="300">
        <v>4</v>
      </c>
      <c r="D23" s="282">
        <f t="shared" si="5"/>
        <v>4</v>
      </c>
      <c r="E23" s="272">
        <v>2000</v>
      </c>
      <c r="F23" s="272">
        <f t="shared" si="6"/>
        <v>8000</v>
      </c>
      <c r="H23" s="300">
        <v>0</v>
      </c>
      <c r="I23" s="227">
        <f t="shared" si="1"/>
        <v>0</v>
      </c>
      <c r="K23" s="300">
        <v>0</v>
      </c>
      <c r="L23" s="227">
        <f t="shared" si="2"/>
        <v>0</v>
      </c>
      <c r="N23" s="300">
        <v>0</v>
      </c>
      <c r="O23" s="227">
        <f t="shared" si="3"/>
        <v>0</v>
      </c>
      <c r="Q23" s="300">
        <v>0</v>
      </c>
      <c r="R23" s="227">
        <f t="shared" si="4"/>
        <v>0</v>
      </c>
    </row>
    <row r="24" spans="1:18" ht="21" x14ac:dyDescent="0.4">
      <c r="A24" s="228" t="s">
        <v>64</v>
      </c>
      <c r="B24" s="238"/>
      <c r="C24" s="304">
        <v>2</v>
      </c>
      <c r="D24" s="284">
        <f t="shared" si="5"/>
        <v>2</v>
      </c>
      <c r="E24" s="272">
        <v>1500</v>
      </c>
      <c r="F24" s="272">
        <f t="shared" si="6"/>
        <v>3000</v>
      </c>
      <c r="H24" s="304">
        <v>0</v>
      </c>
      <c r="I24" s="227">
        <f t="shared" si="1"/>
        <v>0</v>
      </c>
      <c r="K24" s="304">
        <v>0</v>
      </c>
      <c r="L24" s="227">
        <f t="shared" si="2"/>
        <v>0</v>
      </c>
      <c r="N24" s="304">
        <v>0</v>
      </c>
      <c r="O24" s="227">
        <f t="shared" si="3"/>
        <v>0</v>
      </c>
      <c r="Q24" s="304">
        <v>0</v>
      </c>
      <c r="R24" s="227">
        <f t="shared" si="4"/>
        <v>0</v>
      </c>
    </row>
    <row r="25" spans="1:18" ht="21" x14ac:dyDescent="0.4">
      <c r="A25" s="228" t="s">
        <v>55</v>
      </c>
      <c r="B25" s="238"/>
      <c r="C25" s="296">
        <v>13</v>
      </c>
      <c r="D25" s="285">
        <f t="shared" si="5"/>
        <v>13</v>
      </c>
      <c r="E25" s="272">
        <v>1200</v>
      </c>
      <c r="F25" s="272">
        <f t="shared" si="6"/>
        <v>15600</v>
      </c>
      <c r="H25" s="296">
        <v>0</v>
      </c>
      <c r="I25" s="227">
        <f t="shared" si="1"/>
        <v>0</v>
      </c>
      <c r="K25" s="296">
        <v>0</v>
      </c>
      <c r="L25" s="227">
        <f t="shared" si="2"/>
        <v>0</v>
      </c>
      <c r="N25" s="296">
        <v>0</v>
      </c>
      <c r="O25" s="227">
        <f t="shared" si="3"/>
        <v>0</v>
      </c>
      <c r="Q25" s="296">
        <v>0</v>
      </c>
      <c r="R25" s="227">
        <f t="shared" si="4"/>
        <v>0</v>
      </c>
    </row>
    <row r="26" spans="1:18" ht="21" x14ac:dyDescent="0.4">
      <c r="A26" s="228" t="s">
        <v>54</v>
      </c>
      <c r="B26" s="260"/>
      <c r="C26" s="305">
        <v>5</v>
      </c>
      <c r="D26" s="282"/>
      <c r="E26" s="272">
        <v>1500</v>
      </c>
      <c r="F26" s="272">
        <f>E26*C26</f>
        <v>7500</v>
      </c>
      <c r="H26" s="305">
        <v>0</v>
      </c>
      <c r="I26" s="227">
        <f t="shared" si="1"/>
        <v>0</v>
      </c>
      <c r="K26" s="305">
        <v>0</v>
      </c>
      <c r="L26" s="227">
        <f t="shared" si="2"/>
        <v>0</v>
      </c>
      <c r="N26" s="305">
        <v>0</v>
      </c>
      <c r="O26" s="227">
        <f t="shared" si="3"/>
        <v>0</v>
      </c>
      <c r="Q26" s="305">
        <v>0</v>
      </c>
      <c r="R26" s="227">
        <f t="shared" si="4"/>
        <v>0</v>
      </c>
    </row>
    <row r="27" spans="1:18" ht="21" x14ac:dyDescent="0.4">
      <c r="A27" s="228" t="s">
        <v>84</v>
      </c>
      <c r="B27" s="238">
        <f>Munkadíj!C15</f>
        <v>31.18</v>
      </c>
      <c r="C27" s="307">
        <v>0</v>
      </c>
      <c r="D27" s="306">
        <f>C27</f>
        <v>0</v>
      </c>
      <c r="E27" s="272">
        <f>E9</f>
        <v>360</v>
      </c>
      <c r="F27" s="272">
        <f>E27*C27</f>
        <v>0</v>
      </c>
      <c r="H27" s="307">
        <v>0</v>
      </c>
      <c r="I27" s="227">
        <f t="shared" si="1"/>
        <v>0</v>
      </c>
      <c r="K27" s="307">
        <v>0</v>
      </c>
      <c r="L27" s="227">
        <f t="shared" si="2"/>
        <v>0</v>
      </c>
      <c r="N27" s="307">
        <v>0</v>
      </c>
      <c r="O27" s="227">
        <f t="shared" si="3"/>
        <v>0</v>
      </c>
      <c r="Q27" s="307">
        <v>0</v>
      </c>
      <c r="R27" s="227">
        <f t="shared" si="4"/>
        <v>0</v>
      </c>
    </row>
    <row r="28" spans="1:18" ht="21" x14ac:dyDescent="0.4">
      <c r="A28" s="228" t="s">
        <v>85</v>
      </c>
      <c r="B28" s="238"/>
      <c r="C28" s="296">
        <v>0</v>
      </c>
      <c r="D28" s="282"/>
      <c r="E28" s="272">
        <v>110</v>
      </c>
      <c r="F28" s="272">
        <f>E28*C28</f>
        <v>0</v>
      </c>
      <c r="H28" s="296">
        <v>0</v>
      </c>
      <c r="I28" s="227">
        <f t="shared" si="1"/>
        <v>0</v>
      </c>
      <c r="K28" s="296">
        <v>0</v>
      </c>
      <c r="L28" s="227">
        <f t="shared" si="2"/>
        <v>0</v>
      </c>
      <c r="N28" s="296">
        <v>0</v>
      </c>
      <c r="O28" s="227">
        <f t="shared" si="3"/>
        <v>0</v>
      </c>
      <c r="Q28" s="296">
        <v>0</v>
      </c>
      <c r="R28" s="227">
        <f t="shared" si="4"/>
        <v>0</v>
      </c>
    </row>
    <row r="29" spans="1:18" ht="28.5" customHeight="1" x14ac:dyDescent="0.35">
      <c r="A29" s="286"/>
    </row>
    <row r="30" spans="1:18" ht="21" x14ac:dyDescent="0.4">
      <c r="A30" s="261" t="s">
        <v>62</v>
      </c>
      <c r="B30" s="262"/>
      <c r="C30" s="308">
        <v>4</v>
      </c>
      <c r="D30" s="287"/>
      <c r="E30" s="272">
        <v>8000</v>
      </c>
      <c r="F30" s="272">
        <f>E30*C30</f>
        <v>32000</v>
      </c>
      <c r="Q30" s="308">
        <v>0</v>
      </c>
      <c r="R30" s="227">
        <f>Q30*E30</f>
        <v>0</v>
      </c>
    </row>
    <row r="31" spans="1:18" s="251" customFormat="1" ht="24.75" customHeight="1" x14ac:dyDescent="0.4">
      <c r="A31" s="263"/>
      <c r="B31" s="288"/>
      <c r="C31" s="289"/>
      <c r="D31" s="249"/>
      <c r="E31" s="249"/>
      <c r="Q31" s="289"/>
    </row>
    <row r="32" spans="1:18" ht="21" x14ac:dyDescent="0.4">
      <c r="A32" s="264" t="s">
        <v>109</v>
      </c>
      <c r="B32" s="265">
        <f>F36</f>
        <v>780</v>
      </c>
      <c r="C32" s="309">
        <v>20</v>
      </c>
      <c r="D32" s="291"/>
      <c r="E32" s="266">
        <v>1</v>
      </c>
      <c r="F32" s="272">
        <f>E36</f>
        <v>15600</v>
      </c>
      <c r="Q32" s="309">
        <v>0</v>
      </c>
      <c r="R32" s="227">
        <f>Q32*B32</f>
        <v>0</v>
      </c>
    </row>
    <row r="33" spans="1:18" ht="21" x14ac:dyDescent="0.4">
      <c r="A33" s="264" t="s">
        <v>110</v>
      </c>
      <c r="B33" s="267">
        <v>800</v>
      </c>
      <c r="C33" s="311">
        <v>15</v>
      </c>
      <c r="D33" s="291">
        <f>C33*B33</f>
        <v>12000</v>
      </c>
      <c r="E33" s="266">
        <v>2</v>
      </c>
      <c r="F33" s="272">
        <f>D33*E33</f>
        <v>24000</v>
      </c>
      <c r="Q33" s="311">
        <v>0</v>
      </c>
      <c r="R33" s="227">
        <f>Q33*B33</f>
        <v>0</v>
      </c>
    </row>
    <row r="34" spans="1:18" ht="21" x14ac:dyDescent="0.4">
      <c r="A34" s="264" t="s">
        <v>111</v>
      </c>
      <c r="B34" s="265">
        <v>1200</v>
      </c>
      <c r="C34" s="309">
        <v>0</v>
      </c>
      <c r="D34" s="291">
        <f>C34*B34</f>
        <v>0</v>
      </c>
      <c r="E34" s="266">
        <v>1</v>
      </c>
      <c r="F34" s="272">
        <f>D34*E34</f>
        <v>0</v>
      </c>
      <c r="Q34" s="309">
        <v>0</v>
      </c>
      <c r="R34" s="227">
        <f>Q34*B34</f>
        <v>0</v>
      </c>
    </row>
    <row r="35" spans="1:18" ht="32.25" customHeight="1" x14ac:dyDescent="0.4">
      <c r="A35" s="268" t="s">
        <v>127</v>
      </c>
      <c r="B35" s="251"/>
      <c r="C35" s="269"/>
      <c r="D35" s="292"/>
      <c r="F35" s="245"/>
      <c r="Q35" s="269"/>
    </row>
    <row r="36" spans="1:18" ht="21" x14ac:dyDescent="0.4">
      <c r="A36" s="264" t="s">
        <v>14</v>
      </c>
      <c r="B36" s="270">
        <v>26</v>
      </c>
      <c r="C36" s="310">
        <v>30</v>
      </c>
      <c r="D36" s="290">
        <f>C32</f>
        <v>20</v>
      </c>
      <c r="E36" s="293">
        <f>B36*C36*D36</f>
        <v>15600</v>
      </c>
      <c r="F36" s="265">
        <f>E36/D36</f>
        <v>780</v>
      </c>
      <c r="Q36" s="269"/>
    </row>
    <row r="37" spans="1:18" ht="21" x14ac:dyDescent="0.4">
      <c r="A37" s="264" t="s">
        <v>20</v>
      </c>
      <c r="B37" s="294">
        <f>C36*1200</f>
        <v>36000</v>
      </c>
      <c r="C37" s="245"/>
      <c r="F37" s="245"/>
    </row>
  </sheetData>
  <mergeCells count="9">
    <mergeCell ref="Q6:R6"/>
    <mergeCell ref="Q7:R7"/>
    <mergeCell ref="A2:D2"/>
    <mergeCell ref="H7:I7"/>
    <mergeCell ref="H6:I6"/>
    <mergeCell ref="K6:L6"/>
    <mergeCell ref="K7:L7"/>
    <mergeCell ref="N6:O6"/>
    <mergeCell ref="N7:O7"/>
  </mergeCells>
  <pageMargins left="0.11811023622047245" right="0.55118110236220474" top="0.15748031496062992" bottom="0.11811023622047245" header="0.11811023622047245" footer="0.11811023622047245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Összegzés</vt:lpstr>
      <vt:lpstr>Munkadíj</vt:lpstr>
      <vt:lpstr>Anyag</vt:lpstr>
      <vt:lpstr>Anyag!Print_Area</vt:lpstr>
      <vt:lpstr>Munkadíj!Print_Area</vt:lpstr>
      <vt:lpstr>Összegzés!Print_Area</vt:lpstr>
    </vt:vector>
  </TitlesOfParts>
  <Company>otthon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 Marianna</dc:creator>
  <cp:lastModifiedBy>Tóth Róbert AuraColor</cp:lastModifiedBy>
  <cp:lastPrinted>2015-09-03T08:49:18Z</cp:lastPrinted>
  <dcterms:created xsi:type="dcterms:W3CDTF">2008-03-14T20:18:48Z</dcterms:created>
  <dcterms:modified xsi:type="dcterms:W3CDTF">2016-02-20T17:43:44Z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uthorEmail">
    <vt:lpwstr>Robert@lakasfelujitasunk.hu</vt:lpwstr>
  </property>
  <property fmtid="{D5CDD505-2E9C-101B-9397-08002B2CF9AE}" pid="3" name="_EmailSubject">
    <vt:lpwstr>Kalkulácio Tigyi print.xls</vt:lpwstr>
  </property>
  <property fmtid="{D5CDD505-2E9C-101B-9397-08002B2CF9AE}" pid="4" name="_PreviousAdHocReviewCycleID">
    <vt:i4>-2019692432</vt:i4>
  </property>
  <property fmtid="{D5CDD505-2E9C-101B-9397-08002B2CF9AE}" pid="5" name="_AdHocReviewCycleID">
    <vt:i4>255351068</vt:i4>
  </property>
  <property fmtid="{D5CDD505-2E9C-101B-9397-08002B2CF9AE}" pid="6" name="_ReviewingToolsShownOnce">
    <vt:lpwstr/>
  </property>
  <property fmtid="{D5CDD505-2E9C-101B-9397-08002B2CF9AE}" pid="7" name="_AuthorEmailDisplayName">
    <vt:lpwstr>Tóth Róbert</vt:lpwstr>
  </property>
</Properties>
</file>