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essanchez/Desktop/"/>
    </mc:Choice>
  </mc:AlternateContent>
  <xr:revisionPtr revIDLastSave="0" documentId="13_ncr:1_{72A33895-E54D-EB4D-A434-35B569FD4EAD}" xr6:coauthVersionLast="47" xr6:coauthVersionMax="47" xr10:uidLastSave="{00000000-0000-0000-0000-000000000000}"/>
  <bookViews>
    <workbookView xWindow="380" yWindow="500" windowWidth="28040" windowHeight="16180" activeTab="1" xr2:uid="{DADDEB51-794D-C141-96EA-E82342C1733B}"/>
  </bookViews>
  <sheets>
    <sheet name="Pivot table" sheetId="4" r:id="rId1"/>
    <sheet name="Car Inventory" sheetId="1" r:id="rId2"/>
  </sheets>
  <definedNames>
    <definedName name="car_inventory" localSheetId="1">'Car Inventory'!$A$1:$N$66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D2" i="1"/>
  <c r="E2" i="1" s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G3" i="1"/>
  <c r="I3" i="1" s="1"/>
  <c r="G7" i="1"/>
  <c r="I7" i="1" s="1"/>
  <c r="G11" i="1"/>
  <c r="I11" i="1" s="1"/>
  <c r="G15" i="1"/>
  <c r="I15" i="1" s="1"/>
  <c r="G19" i="1"/>
  <c r="I19" i="1" s="1"/>
  <c r="G23" i="1"/>
  <c r="I23" i="1" s="1"/>
  <c r="G27" i="1"/>
  <c r="I27" i="1" s="1"/>
  <c r="G31" i="1"/>
  <c r="I31" i="1" s="1"/>
  <c r="G35" i="1"/>
  <c r="I35" i="1" s="1"/>
  <c r="G39" i="1"/>
  <c r="I39" i="1" s="1"/>
  <c r="G43" i="1"/>
  <c r="I43" i="1" s="1"/>
  <c r="G47" i="1"/>
  <c r="I47" i="1" s="1"/>
  <c r="G51" i="1"/>
  <c r="I51" i="1" s="1"/>
  <c r="F3" i="1"/>
  <c r="F4" i="1"/>
  <c r="G4" i="1" s="1"/>
  <c r="I4" i="1" s="1"/>
  <c r="F5" i="1"/>
  <c r="G5" i="1" s="1"/>
  <c r="I5" i="1" s="1"/>
  <c r="F6" i="1"/>
  <c r="G6" i="1" s="1"/>
  <c r="I6" i="1" s="1"/>
  <c r="F7" i="1"/>
  <c r="F8" i="1"/>
  <c r="G8" i="1" s="1"/>
  <c r="I8" i="1" s="1"/>
  <c r="F9" i="1"/>
  <c r="G9" i="1" s="1"/>
  <c r="I9" i="1" s="1"/>
  <c r="F10" i="1"/>
  <c r="G10" i="1" s="1"/>
  <c r="I10" i="1" s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F16" i="1"/>
  <c r="G16" i="1" s="1"/>
  <c r="I16" i="1" s="1"/>
  <c r="F17" i="1"/>
  <c r="G17" i="1" s="1"/>
  <c r="I17" i="1" s="1"/>
  <c r="F18" i="1"/>
  <c r="G18" i="1" s="1"/>
  <c r="I18" i="1" s="1"/>
  <c r="F19" i="1"/>
  <c r="F20" i="1"/>
  <c r="G20" i="1" s="1"/>
  <c r="I20" i="1" s="1"/>
  <c r="F21" i="1"/>
  <c r="G21" i="1" s="1"/>
  <c r="I21" i="1" s="1"/>
  <c r="F22" i="1"/>
  <c r="G22" i="1" s="1"/>
  <c r="I22" i="1" s="1"/>
  <c r="F23" i="1"/>
  <c r="F24" i="1"/>
  <c r="G24" i="1" s="1"/>
  <c r="I24" i="1" s="1"/>
  <c r="F25" i="1"/>
  <c r="G25" i="1" s="1"/>
  <c r="I25" i="1" s="1"/>
  <c r="F26" i="1"/>
  <c r="G26" i="1" s="1"/>
  <c r="I26" i="1" s="1"/>
  <c r="F27" i="1"/>
  <c r="F28" i="1"/>
  <c r="G28" i="1" s="1"/>
  <c r="I28" i="1" s="1"/>
  <c r="F29" i="1"/>
  <c r="G29" i="1" s="1"/>
  <c r="I29" i="1" s="1"/>
  <c r="F30" i="1"/>
  <c r="G30" i="1" s="1"/>
  <c r="I30" i="1" s="1"/>
  <c r="F31" i="1"/>
  <c r="F32" i="1"/>
  <c r="G32" i="1" s="1"/>
  <c r="I32" i="1" s="1"/>
  <c r="F33" i="1"/>
  <c r="G33" i="1" s="1"/>
  <c r="I33" i="1" s="1"/>
  <c r="F34" i="1"/>
  <c r="G34" i="1" s="1"/>
  <c r="I34" i="1" s="1"/>
  <c r="F35" i="1"/>
  <c r="F36" i="1"/>
  <c r="G36" i="1" s="1"/>
  <c r="I36" i="1" s="1"/>
  <c r="F37" i="1"/>
  <c r="G37" i="1" s="1"/>
  <c r="I37" i="1" s="1"/>
  <c r="F38" i="1"/>
  <c r="G38" i="1" s="1"/>
  <c r="I38" i="1" s="1"/>
  <c r="F39" i="1"/>
  <c r="F40" i="1"/>
  <c r="G40" i="1" s="1"/>
  <c r="I40" i="1" s="1"/>
  <c r="F41" i="1"/>
  <c r="G41" i="1" s="1"/>
  <c r="I41" i="1" s="1"/>
  <c r="F42" i="1"/>
  <c r="G42" i="1" s="1"/>
  <c r="I42" i="1" s="1"/>
  <c r="F43" i="1"/>
  <c r="F44" i="1"/>
  <c r="G44" i="1" s="1"/>
  <c r="I44" i="1" s="1"/>
  <c r="F45" i="1"/>
  <c r="G45" i="1" s="1"/>
  <c r="I45" i="1" s="1"/>
  <c r="F46" i="1"/>
  <c r="G46" i="1" s="1"/>
  <c r="I46" i="1" s="1"/>
  <c r="F47" i="1"/>
  <c r="F48" i="1"/>
  <c r="G48" i="1" s="1"/>
  <c r="I48" i="1" s="1"/>
  <c r="F49" i="1"/>
  <c r="G49" i="1" s="1"/>
  <c r="I49" i="1" s="1"/>
  <c r="F50" i="1"/>
  <c r="G50" i="1" s="1"/>
  <c r="I50" i="1" s="1"/>
  <c r="F51" i="1"/>
  <c r="F52" i="1"/>
  <c r="G52" i="1" s="1"/>
  <c r="I52" i="1" s="1"/>
  <c r="F53" i="1"/>
  <c r="G53" i="1" s="1"/>
  <c r="I53" i="1" s="1"/>
  <c r="E12" i="1"/>
  <c r="E13" i="1"/>
  <c r="E17" i="1"/>
  <c r="E21" i="1"/>
  <c r="E25" i="1"/>
  <c r="E29" i="1"/>
  <c r="E33" i="1"/>
  <c r="E37" i="1"/>
  <c r="E3" i="1"/>
  <c r="E4" i="1"/>
  <c r="E5" i="1"/>
  <c r="E8" i="1"/>
  <c r="D41" i="1"/>
  <c r="E41" i="1" s="1"/>
  <c r="C17" i="1"/>
  <c r="C18" i="1"/>
  <c r="C21" i="1"/>
  <c r="C22" i="1"/>
  <c r="C25" i="1"/>
  <c r="C26" i="1"/>
  <c r="C29" i="1"/>
  <c r="C30" i="1"/>
  <c r="C33" i="1"/>
  <c r="C34" i="1"/>
  <c r="C37" i="1"/>
  <c r="C39" i="1"/>
  <c r="C43" i="1"/>
  <c r="C47" i="1"/>
  <c r="C51" i="1"/>
  <c r="C3" i="1"/>
  <c r="D3" i="1"/>
  <c r="D4" i="1"/>
  <c r="D5" i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B3" i="1"/>
  <c r="N3" i="1" s="1"/>
  <c r="B4" i="1"/>
  <c r="C4" i="1" s="1"/>
  <c r="B5" i="1"/>
  <c r="N5" i="1" s="1"/>
  <c r="B6" i="1"/>
  <c r="N6" i="1" s="1"/>
  <c r="B7" i="1"/>
  <c r="C7" i="1" s="1"/>
  <c r="B8" i="1"/>
  <c r="C8" i="1" s="1"/>
  <c r="B9" i="1"/>
  <c r="N9" i="1" s="1"/>
  <c r="B10" i="1"/>
  <c r="N10" i="1" s="1"/>
  <c r="B11" i="1"/>
  <c r="N11" i="1" s="1"/>
  <c r="B12" i="1"/>
  <c r="C12" i="1" s="1"/>
  <c r="B13" i="1"/>
  <c r="N13" i="1" s="1"/>
  <c r="B14" i="1"/>
  <c r="N14" i="1" s="1"/>
  <c r="B15" i="1"/>
  <c r="C15" i="1" s="1"/>
  <c r="B16" i="1"/>
  <c r="C16" i="1" s="1"/>
  <c r="B17" i="1"/>
  <c r="N17" i="1" s="1"/>
  <c r="B18" i="1"/>
  <c r="N18" i="1" s="1"/>
  <c r="B19" i="1"/>
  <c r="C19" i="1" s="1"/>
  <c r="B20" i="1"/>
  <c r="C20" i="1" s="1"/>
  <c r="B21" i="1"/>
  <c r="N21" i="1" s="1"/>
  <c r="B22" i="1"/>
  <c r="N22" i="1" s="1"/>
  <c r="B23" i="1"/>
  <c r="C23" i="1" s="1"/>
  <c r="B24" i="1"/>
  <c r="C24" i="1" s="1"/>
  <c r="B25" i="1"/>
  <c r="N25" i="1" s="1"/>
  <c r="B26" i="1"/>
  <c r="N26" i="1" s="1"/>
  <c r="B27" i="1"/>
  <c r="C27" i="1" s="1"/>
  <c r="B28" i="1"/>
  <c r="C28" i="1" s="1"/>
  <c r="B29" i="1"/>
  <c r="N29" i="1" s="1"/>
  <c r="B30" i="1"/>
  <c r="N30" i="1" s="1"/>
  <c r="B31" i="1"/>
  <c r="C31" i="1" s="1"/>
  <c r="B32" i="1"/>
  <c r="C32" i="1" s="1"/>
  <c r="B33" i="1"/>
  <c r="N33" i="1" s="1"/>
  <c r="B34" i="1"/>
  <c r="N34" i="1" s="1"/>
  <c r="B35" i="1"/>
  <c r="C35" i="1" s="1"/>
  <c r="B36" i="1"/>
  <c r="C36" i="1" s="1"/>
  <c r="B37" i="1"/>
  <c r="N37" i="1" s="1"/>
  <c r="B38" i="1"/>
  <c r="C38" i="1" s="1"/>
  <c r="B39" i="1"/>
  <c r="N39" i="1" s="1"/>
  <c r="B40" i="1"/>
  <c r="C40" i="1" s="1"/>
  <c r="B41" i="1"/>
  <c r="C41" i="1" s="1"/>
  <c r="B42" i="1"/>
  <c r="N42" i="1" s="1"/>
  <c r="B43" i="1"/>
  <c r="N43" i="1" s="1"/>
  <c r="B44" i="1"/>
  <c r="C44" i="1" s="1"/>
  <c r="B45" i="1"/>
  <c r="N45" i="1" s="1"/>
  <c r="B46" i="1"/>
  <c r="N46" i="1" s="1"/>
  <c r="B47" i="1"/>
  <c r="N47" i="1" s="1"/>
  <c r="B48" i="1"/>
  <c r="C48" i="1" s="1"/>
  <c r="B49" i="1"/>
  <c r="N49" i="1" s="1"/>
  <c r="B50" i="1"/>
  <c r="N50" i="1" s="1"/>
  <c r="B51" i="1"/>
  <c r="N51" i="1" s="1"/>
  <c r="B52" i="1"/>
  <c r="C52" i="1" s="1"/>
  <c r="B53" i="1"/>
  <c r="N53" i="1" s="1"/>
  <c r="B2" i="1"/>
  <c r="C2" i="1" s="1"/>
  <c r="N52" i="1" l="1"/>
  <c r="N48" i="1"/>
  <c r="N44" i="1"/>
  <c r="N40" i="1"/>
  <c r="N36" i="1"/>
  <c r="N32" i="1"/>
  <c r="N28" i="1"/>
  <c r="N24" i="1"/>
  <c r="N20" i="1"/>
  <c r="N16" i="1"/>
  <c r="N12" i="1"/>
  <c r="N8" i="1"/>
  <c r="N4" i="1"/>
  <c r="C50" i="1"/>
  <c r="C46" i="1"/>
  <c r="C42" i="1"/>
  <c r="C11" i="1"/>
  <c r="C6" i="1"/>
  <c r="N35" i="1"/>
  <c r="N31" i="1"/>
  <c r="N27" i="1"/>
  <c r="N23" i="1"/>
  <c r="N19" i="1"/>
  <c r="N15" i="1"/>
  <c r="N7" i="1"/>
  <c r="C53" i="1"/>
  <c r="C49" i="1"/>
  <c r="C45" i="1"/>
  <c r="C14" i="1"/>
  <c r="C10" i="1"/>
  <c r="C5" i="1"/>
  <c r="N38" i="1"/>
  <c r="N2" i="1"/>
  <c r="G2" i="1"/>
  <c r="I2" i="1" s="1"/>
  <c r="C13" i="1"/>
  <c r="C9" i="1"/>
  <c r="N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502698-0301-4648-97EC-22C0407066F1}" name="car inventory" type="6" refreshedVersion="8" background="1" saveData="1">
    <textPr fileType="mac" sourceFile="/Users/mosessanchez/Desktop/Stat_511/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<sst xmlns="http://schemas.openxmlformats.org/spreadsheetml/2006/main" count="224" uniqueCount="125">
  <si>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</si>
  <si>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</si>
  <si>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</si>
  <si>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</si>
  <si>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</si>
  <si>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</si>
  <si>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</si>
  <si>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</si>
  <si>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</si>
  <si>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</si>
  <si>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</si>
  <si>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</si>
  <si>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</si>
  <si>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</si>
  <si>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</si>
  <si>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</si>
  <si>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</si>
  <si>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</si>
  <si>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</si>
  <si>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</si>
  <si>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</si>
  <si>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</si>
  <si>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</si>
  <si>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</si>
  <si>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</si>
  <si>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</si>
  <si>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</si>
  <si>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</si>
  <si>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</si>
  <si>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</si>
  <si>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</si>
  <si>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</si>
  <si>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</si>
  <si>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</si>
  <si>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</si>
  <si>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</si>
  <si>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</si>
  <si>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</si>
  <si>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</si>
  <si>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</si>
  <si>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</si>
  <si>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</si>
  <si>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</si>
  <si>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</si>
  <si>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</si>
  <si>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</si>
  <si>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</si>
  <si>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</si>
  <si>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</si>
  <si>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</si>
  <si>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</si>
  <si>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</si>
  <si>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</si>
  <si>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</si>
  <si>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</si>
  <si>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</si>
  <si>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</si>
  <si>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</si>
  <si>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</si>
  <si>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</si>
  <si>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</si>
  <si>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</si>
  <si>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</si>
  <si>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</si>
  <si>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</si>
  <si>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</si>
  <si>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</si>
  <si>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</si>
  <si>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</si>
  <si>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</si>
  <si>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</si>
  <si>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</si>
  <si>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</si>
  <si>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</si>
  <si>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</si>
  <si>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</si>
  <si>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</si>
  <si>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</si>
  <si>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</si>
  <si>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</si>
  <si>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</si>
  <si>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</si>
  <si>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</si>
  <si>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Warranty Miles</t>
  </si>
  <si>
    <t>CR</t>
  </si>
  <si>
    <t>HO</t>
  </si>
  <si>
    <t>HY</t>
  </si>
  <si>
    <t>TY</t>
  </si>
  <si>
    <t>GM</t>
  </si>
  <si>
    <t>FD</t>
  </si>
  <si>
    <t>Ford</t>
  </si>
  <si>
    <t>General Motors</t>
  </si>
  <si>
    <t>Toyota</t>
  </si>
  <si>
    <t>Hyundai</t>
  </si>
  <si>
    <t>Honda</t>
  </si>
  <si>
    <t>Cryhsler</t>
  </si>
  <si>
    <t>MTG</t>
  </si>
  <si>
    <t>PTC</t>
  </si>
  <si>
    <t>FCS</t>
  </si>
  <si>
    <t>ELA</t>
  </si>
  <si>
    <t>CAR</t>
  </si>
  <si>
    <t>SLV</t>
  </si>
  <si>
    <t>CAM</t>
  </si>
  <si>
    <t>COR</t>
  </si>
  <si>
    <t>CIV</t>
  </si>
  <si>
    <t>ODY</t>
  </si>
  <si>
    <t>CMR</t>
  </si>
  <si>
    <t>Camry</t>
  </si>
  <si>
    <t>Odyssey</t>
  </si>
  <si>
    <t>Civic</t>
  </si>
  <si>
    <t>Corolla</t>
  </si>
  <si>
    <t>Silverado</t>
  </si>
  <si>
    <t>Mustang</t>
  </si>
  <si>
    <t>Crussier</t>
  </si>
  <si>
    <t>Focus</t>
  </si>
  <si>
    <t>Elantra</t>
  </si>
  <si>
    <t>Camarro</t>
  </si>
  <si>
    <t>Caravan</t>
  </si>
  <si>
    <t>HO01ODY040</t>
  </si>
  <si>
    <t>GM09CMR014</t>
  </si>
  <si>
    <t>HO05ODY037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</si>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</sst>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(car inventory).xlsx]Pivot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9-8D43-9092-86799235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73167"/>
        <c:axId val="434774815"/>
      </c:barChart>
      <c:catAx>
        <c:axId val="4347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4815"/>
        <c:crosses val="autoZero"/>
        <c:auto val="1"/>
        <c:lblAlgn val="ctr"/>
        <c:lblOffset val="100"/>
        <c:noMultiLvlLbl val="0"/>
      </c:catAx>
      <c:valAx>
        <c:axId val="4347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</xdr:row>
      <xdr:rowOff>165100</xdr:rowOff>
    </xdr:from>
    <xdr:to>
      <xdr:col>10</xdr:col>
      <xdr:colOff>723900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7DBA-806E-425F-05E0-00E52B72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7.901474421298" createdVersion="8" refreshedVersion="8" minRefreshableVersion="3" recordCount="52" xr:uid="{055779F4-9FC2-614C-AC72-73432BAF7DEC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4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5491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ranty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ry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ry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ry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2"/>
    <n v="83162.7"/>
    <n v="33265.08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arro"/>
    <s v="96"/>
    <n v="4"/>
    <n v="114660.6"/>
    <n v="25480.133333333335"/>
    <s v="Green"/>
    <x v="14"/>
    <n v="100000"/>
    <s v="N"/>
    <s v="TY96CAMGRE020"/>
  </r>
  <r>
    <s v="TY98CAM021"/>
    <s v="TY"/>
    <s v="Toyota"/>
    <s v="CAM"/>
    <s v="Camarro"/>
    <s v="98"/>
    <n v="2"/>
    <n v="93382.6"/>
    <n v="37353.040000000001"/>
    <s v="Black"/>
    <x v="15"/>
    <n v="100000"/>
    <s v="Y"/>
    <s v="TY98CAMBLA021"/>
  </r>
  <r>
    <s v="TY00CAM022"/>
    <s v="TY"/>
    <s v="Toyota"/>
    <s v="CAM"/>
    <s v="Camarro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arro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arro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la"/>
    <s v="14"/>
    <n v="0"/>
    <n v="17556.3"/>
    <n v="35112.6"/>
    <s v="Blue"/>
    <x v="6"/>
    <n v="100000"/>
    <s v="Y"/>
    <s v="TY14CORBLU027"/>
  </r>
  <r>
    <s v="TY12COR028"/>
    <s v="TY"/>
    <s v="Toyota"/>
    <s v="COR"/>
    <s v="Corol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arro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"/>
    <n v="82374"/>
    <n v="54916"/>
    <s v="White"/>
    <x v="9"/>
    <n v="75000"/>
    <s v="N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ryhsler"/>
    <s v="PTC"/>
    <s v="Crussier"/>
    <s v="04"/>
    <n v="10"/>
    <n v="64542"/>
    <n v="6146.8571428571431"/>
    <s v="Blue"/>
    <x v="0"/>
    <n v="75000"/>
    <s v="Y"/>
    <s v="CR04PTCBLU042"/>
  </r>
  <r>
    <s v="CR07PTC043"/>
    <s v="CR"/>
    <s v="Cryhsler"/>
    <s v="PTC"/>
    <s v="Crussier"/>
    <s v="07"/>
    <n v="7"/>
    <n v="42074.2"/>
    <n v="5609.8933333333325"/>
    <s v="Green"/>
    <x v="16"/>
    <n v="75000"/>
    <s v="Y"/>
    <s v="CR07PTCGRE043"/>
  </r>
  <r>
    <s v="CR11PTC044"/>
    <s v="CR"/>
    <s v="Cryhsler"/>
    <s v="PTC"/>
    <s v="Crussier"/>
    <s v="11"/>
    <n v="3"/>
    <n v="27394.2"/>
    <n v="7826.9142857142861"/>
    <s v="Black"/>
    <x v="8"/>
    <n v="75000"/>
    <s v="Y"/>
    <s v="CR11PTCBLA044"/>
  </r>
  <r>
    <s v="CR99CAR045"/>
    <s v="CR"/>
    <s v="Cryhsler"/>
    <s v="CAR"/>
    <s v="Caravan"/>
    <s v="99"/>
    <n v="1"/>
    <n v="79420.600000000006"/>
    <n v="52947.066666666673"/>
    <s v="Green"/>
    <x v="13"/>
    <n v="75000"/>
    <s v="N"/>
    <s v="CR99CARGRE045"/>
  </r>
  <r>
    <s v="CR00CAR046"/>
    <s v="CR"/>
    <s v="Cryhsler"/>
    <s v="CAR"/>
    <s v="Caravan"/>
    <s v="00"/>
    <n v="14"/>
    <n v="77243.100000000006"/>
    <n v="5327.1103448275862"/>
    <s v="Black"/>
    <x v="3"/>
    <n v="75000"/>
    <s v="N"/>
    <s v="CR00CARBLA046"/>
  </r>
  <r>
    <s v="CR04CAR047"/>
    <s v="CR"/>
    <s v="Cryh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ryh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94BD-96DC-A449-AED1-79A10BC5BFA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 inventory" connectionId="1" xr16:uid="{AF5E6BC9-0B20-F94C-A590-3B563C3DB13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86B5-977C-FD4C-AD00-53871AF9C658}">
  <dimension ref="A3:B21"/>
  <sheetViews>
    <sheetView workbookViewId="0">
      <selection activeCell="A4" sqref="A4:B20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1" t="s">
        <v>122</v>
      </c>
      <c r="B3" t="s">
        <v>124</v>
      </c>
    </row>
    <row r="4" spans="1:2" x14ac:dyDescent="0.2">
      <c r="A4" s="2" t="s">
        <v>40</v>
      </c>
      <c r="B4" s="3">
        <v>144647.69999999998</v>
      </c>
    </row>
    <row r="5" spans="1:2" x14ac:dyDescent="0.2">
      <c r="A5" s="2" t="s">
        <v>49</v>
      </c>
      <c r="B5" s="3">
        <v>150656.40000000002</v>
      </c>
    </row>
    <row r="6" spans="1:2" x14ac:dyDescent="0.2">
      <c r="A6" s="2" t="s">
        <v>25</v>
      </c>
      <c r="B6" s="3">
        <v>154427.9</v>
      </c>
    </row>
    <row r="7" spans="1:2" x14ac:dyDescent="0.2">
      <c r="A7" s="2" t="s">
        <v>57</v>
      </c>
      <c r="B7" s="3">
        <v>179986</v>
      </c>
    </row>
    <row r="8" spans="1:2" x14ac:dyDescent="0.2">
      <c r="A8" s="2" t="s">
        <v>28</v>
      </c>
      <c r="B8" s="3">
        <v>143640.70000000001</v>
      </c>
    </row>
    <row r="9" spans="1:2" x14ac:dyDescent="0.2">
      <c r="A9" s="2" t="s">
        <v>44</v>
      </c>
      <c r="B9" s="3">
        <v>135078.20000000001</v>
      </c>
    </row>
    <row r="10" spans="1:2" x14ac:dyDescent="0.2">
      <c r="A10" s="2" t="s">
        <v>23</v>
      </c>
      <c r="B10" s="3">
        <v>184693.8</v>
      </c>
    </row>
    <row r="11" spans="1:2" x14ac:dyDescent="0.2">
      <c r="A11" s="2" t="s">
        <v>21</v>
      </c>
      <c r="B11" s="3">
        <v>127731.3</v>
      </c>
    </row>
    <row r="12" spans="1:2" x14ac:dyDescent="0.2">
      <c r="A12" s="2" t="s">
        <v>18</v>
      </c>
      <c r="B12" s="3">
        <v>70964.899999999994</v>
      </c>
    </row>
    <row r="13" spans="1:2" x14ac:dyDescent="0.2">
      <c r="A13" s="2" t="s">
        <v>31</v>
      </c>
      <c r="B13" s="3">
        <v>65315</v>
      </c>
    </row>
    <row r="14" spans="1:2" x14ac:dyDescent="0.2">
      <c r="A14" s="2" t="s">
        <v>37</v>
      </c>
      <c r="B14" s="3">
        <v>138561.5</v>
      </c>
    </row>
    <row r="15" spans="1:2" x14ac:dyDescent="0.2">
      <c r="A15" s="2" t="s">
        <v>38</v>
      </c>
      <c r="B15" s="3">
        <v>141229.4</v>
      </c>
    </row>
    <row r="16" spans="1:2" x14ac:dyDescent="0.2">
      <c r="A16" s="2" t="s">
        <v>15</v>
      </c>
      <c r="B16" s="3">
        <v>305432.40000000002</v>
      </c>
    </row>
    <row r="17" spans="1:2" x14ac:dyDescent="0.2">
      <c r="A17" s="2" t="s">
        <v>51</v>
      </c>
      <c r="B17" s="3">
        <v>177713.9</v>
      </c>
    </row>
    <row r="18" spans="1:2" x14ac:dyDescent="0.2">
      <c r="A18" s="2" t="s">
        <v>42</v>
      </c>
      <c r="B18" s="3">
        <v>65964.899999999994</v>
      </c>
    </row>
    <row r="19" spans="1:2" x14ac:dyDescent="0.2">
      <c r="A19" s="2" t="s">
        <v>35</v>
      </c>
      <c r="B19" s="3">
        <v>130601.59999999999</v>
      </c>
    </row>
    <row r="20" spans="1:2" x14ac:dyDescent="0.2">
      <c r="A20" s="2" t="s">
        <v>33</v>
      </c>
      <c r="B20" s="3">
        <v>19341.7</v>
      </c>
    </row>
    <row r="21" spans="1:2" x14ac:dyDescent="0.2">
      <c r="A21" s="2" t="s">
        <v>123</v>
      </c>
      <c r="B21" s="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FB5A-1368-AB41-AF82-22B15A848FE6}">
  <dimension ref="A1:N66"/>
  <sheetViews>
    <sheetView tabSelected="1" workbookViewId="0">
      <selection activeCell="F7" sqref="F7"/>
    </sheetView>
  </sheetViews>
  <sheetFormatPr baseColWidth="10" defaultRowHeight="16" x14ac:dyDescent="0.2"/>
  <cols>
    <col min="1" max="1" width="13.33203125" bestFit="1" customWidth="1"/>
    <col min="2" max="2" width="5.6640625" bestFit="1" customWidth="1"/>
    <col min="3" max="3" width="16" bestFit="1" customWidth="1"/>
    <col min="4" max="4" width="6.33203125" bestFit="1" customWidth="1"/>
    <col min="5" max="5" width="16.83203125" bestFit="1" customWidth="1"/>
    <col min="6" max="6" width="15.83203125" bestFit="1" customWidth="1"/>
    <col min="7" max="7" width="4.33203125" bestFit="1" customWidth="1"/>
    <col min="8" max="8" width="9.1640625" bestFit="1" customWidth="1"/>
    <col min="9" max="9" width="11.1640625" bestFit="1" customWidth="1"/>
    <col min="10" max="10" width="6.1640625" bestFit="1" customWidth="1"/>
    <col min="11" max="11" width="9.33203125" bestFit="1" customWidth="1"/>
    <col min="12" max="12" width="14.33203125" bestFit="1" customWidth="1"/>
    <col min="13" max="13" width="8.6640625" bestFit="1" customWidth="1"/>
    <col min="14" max="14" width="10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83</v>
      </c>
      <c r="M1" t="s">
        <v>11</v>
      </c>
      <c r="N1" t="s">
        <v>12</v>
      </c>
    </row>
    <row r="2" spans="1:14" x14ac:dyDescent="0.2">
      <c r="A2" t="s">
        <v>13</v>
      </c>
      <c r="B2" t="str">
        <f>LEFT(A2,2)</f>
        <v>FD</v>
      </c>
      <c r="C2" t="str">
        <f>VLOOKUP(B2,B56:C61,2)</f>
        <v>Ford</v>
      </c>
      <c r="D2" t="str">
        <f>MID(A2,5,3)</f>
        <v>MTG</v>
      </c>
      <c r="E2" t="str">
        <f>VLOOKUP(D2,D56:E66,2)</f>
        <v>Mustang</v>
      </c>
      <c r="F2" t="str">
        <f>MID(A2,3,2)</f>
        <v>06</v>
      </c>
      <c r="G2">
        <f>IF(14-F2&lt;0,100-F2,14-F2)</f>
        <v>8</v>
      </c>
      <c r="H2">
        <v>40326.800000000003</v>
      </c>
      <c r="I2">
        <f>H2/(G2+0.5)</f>
        <v>4744.3294117647065</v>
      </c>
      <c r="J2" t="s">
        <v>14</v>
      </c>
      <c r="K2" t="s">
        <v>15</v>
      </c>
      <c r="L2">
        <v>50000</v>
      </c>
      <c r="M2" t="str">
        <f>IF(H2&lt;=L2,"Y","N")</f>
        <v>Y</v>
      </c>
      <c r="N2" t="str">
        <f>CONCATENATE(B2,F2,D2,UPPER(MID(J2,1,3)),RIGHT(A2,3))</f>
        <v>FD06MTGBLA001</v>
      </c>
    </row>
    <row r="3" spans="1:14" x14ac:dyDescent="0.2">
      <c r="A3" t="s">
        <v>16</v>
      </c>
      <c r="B3" t="str">
        <f t="shared" ref="B3:B53" si="0">LEFT(A3,2)</f>
        <v>FD</v>
      </c>
      <c r="C3" t="str">
        <f t="shared" ref="C3" si="1">VLOOKUP(B3,B57:C62,2)</f>
        <v>Ford</v>
      </c>
      <c r="D3" t="str">
        <f t="shared" ref="D3:D53" si="2">MID(A3,5,3)</f>
        <v>MTG</v>
      </c>
      <c r="E3" t="str">
        <f t="shared" ref="E3:E8" si="3">VLOOKUP(D3,D57:E67,2)</f>
        <v>Mustang</v>
      </c>
      <c r="F3" t="str">
        <f t="shared" ref="F3:F53" si="4">MID(A3,3,2)</f>
        <v>06</v>
      </c>
      <c r="G3">
        <f t="shared" ref="G3:G53" si="5">IF(14-F3&lt;0,100-F3,14-F3)</f>
        <v>8</v>
      </c>
      <c r="H3">
        <v>44974.8</v>
      </c>
      <c r="I3">
        <f t="shared" ref="I3:I53" si="6">H3/(G3+0.5)</f>
        <v>5291.1529411764714</v>
      </c>
      <c r="J3" t="s">
        <v>17</v>
      </c>
      <c r="K3" t="s">
        <v>18</v>
      </c>
      <c r="L3">
        <v>50000</v>
      </c>
      <c r="M3" t="str">
        <f t="shared" ref="M3:M53" si="7">IF(H3&lt;=L3,"Y","N")</f>
        <v>Y</v>
      </c>
      <c r="N3" t="str">
        <f t="shared" ref="N3:N53" si="8">CONCATENATE(B3,F3,D3,UPPER(MID(J3,1,3)),RIGHT(A3,3))</f>
        <v>FD06MTGWHI002</v>
      </c>
    </row>
    <row r="4" spans="1:14" x14ac:dyDescent="0.2">
      <c r="A4" t="s">
        <v>19</v>
      </c>
      <c r="B4" t="str">
        <f t="shared" si="0"/>
        <v>FD</v>
      </c>
      <c r="C4" t="str">
        <f>VLOOKUP(B4,B$56:C61,2)</f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6</v>
      </c>
      <c r="H4">
        <v>44946.5</v>
      </c>
      <c r="I4">
        <f t="shared" si="6"/>
        <v>6914.8461538461543</v>
      </c>
      <c r="J4" t="s">
        <v>20</v>
      </c>
      <c r="K4" t="s">
        <v>21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2">
      <c r="A5" t="s">
        <v>22</v>
      </c>
      <c r="B5" t="str">
        <f t="shared" si="0"/>
        <v>FD</v>
      </c>
      <c r="C5" t="str">
        <f>VLOOKUP(B5,B$56:C62,2)</f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6</v>
      </c>
      <c r="H5">
        <v>37558.800000000003</v>
      </c>
      <c r="I5">
        <f t="shared" si="6"/>
        <v>5778.2769230769236</v>
      </c>
      <c r="J5" t="s">
        <v>14</v>
      </c>
      <c r="K5" t="s">
        <v>23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2">
      <c r="A6" t="s">
        <v>24</v>
      </c>
      <c r="B6" t="str">
        <f t="shared" si="0"/>
        <v>FD</v>
      </c>
      <c r="C6" t="str">
        <f>VLOOKUP(B6,B$56:C63,2)</f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>
        <v>36438.5</v>
      </c>
      <c r="I6">
        <f t="shared" si="6"/>
        <v>5605.9230769230771</v>
      </c>
      <c r="J6" t="s">
        <v>17</v>
      </c>
      <c r="K6" t="s">
        <v>15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2">
      <c r="A7" t="s">
        <v>121</v>
      </c>
      <c r="B7" t="str">
        <f t="shared" si="0"/>
        <v>FD</v>
      </c>
      <c r="C7" t="str">
        <f>VLOOKUP(B7,B$56:C64,2)</f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8</v>
      </c>
      <c r="H7">
        <v>46311.4</v>
      </c>
      <c r="I7">
        <f t="shared" si="6"/>
        <v>5448.4000000000005</v>
      </c>
      <c r="J7" t="s">
        <v>20</v>
      </c>
      <c r="K7" t="s">
        <v>25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2">
      <c r="A8" t="s">
        <v>26</v>
      </c>
      <c r="B8" t="str">
        <f t="shared" si="0"/>
        <v>FD</v>
      </c>
      <c r="C8" t="str">
        <f>VLOOKUP(B8,B$56:C65,2)</f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8</v>
      </c>
      <c r="H8">
        <v>52229.5</v>
      </c>
      <c r="I8">
        <f t="shared" si="6"/>
        <v>6144.6470588235297</v>
      </c>
      <c r="J8" t="s">
        <v>20</v>
      </c>
      <c r="K8" t="s">
        <v>21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2">
      <c r="A9" t="s">
        <v>27</v>
      </c>
      <c r="B9" t="str">
        <f t="shared" si="0"/>
        <v>FD</v>
      </c>
      <c r="C9" t="str">
        <f>VLOOKUP(B9,B$56:C66,2)</f>
        <v>Ford</v>
      </c>
      <c r="D9" t="str">
        <f t="shared" si="2"/>
        <v>FCS</v>
      </c>
      <c r="E9" t="str">
        <f>VLOOKUP(D9,D$56:E66,2)</f>
        <v>Focus</v>
      </c>
      <c r="F9" t="str">
        <f t="shared" si="4"/>
        <v>09</v>
      </c>
      <c r="G9">
        <f t="shared" si="5"/>
        <v>5</v>
      </c>
      <c r="H9">
        <v>35137</v>
      </c>
      <c r="I9">
        <f t="shared" si="6"/>
        <v>6388.545454545455</v>
      </c>
      <c r="J9" t="s">
        <v>14</v>
      </c>
      <c r="K9" t="s">
        <v>28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2">
      <c r="A10" t="s">
        <v>29</v>
      </c>
      <c r="B10" t="str">
        <f t="shared" si="0"/>
        <v>FD</v>
      </c>
      <c r="C10" t="str">
        <f>VLOOKUP(B10,B$56:C67,2)</f>
        <v>Ford</v>
      </c>
      <c r="D10" t="str">
        <f t="shared" si="2"/>
        <v>FCS</v>
      </c>
      <c r="E10" t="str">
        <f>VLOOKUP(D10,D$56:E67,2)</f>
        <v>Focus</v>
      </c>
      <c r="F10" t="str">
        <f t="shared" si="4"/>
        <v>13</v>
      </c>
      <c r="G10">
        <f t="shared" si="5"/>
        <v>1</v>
      </c>
      <c r="H10">
        <v>27637.1</v>
      </c>
      <c r="I10">
        <f t="shared" si="6"/>
        <v>18424.733333333334</v>
      </c>
      <c r="J10" t="s">
        <v>14</v>
      </c>
      <c r="K10" t="s">
        <v>15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2">
      <c r="A11" t="s">
        <v>30</v>
      </c>
      <c r="B11" t="str">
        <f t="shared" si="0"/>
        <v>FD</v>
      </c>
      <c r="C11" t="str">
        <f>VLOOKUP(B11,B$56:C68,2)</f>
        <v>Ford</v>
      </c>
      <c r="D11" t="str">
        <f t="shared" si="2"/>
        <v>FCS</v>
      </c>
      <c r="E11" t="str">
        <f>VLOOKUP(D11,D$56:E68,2)</f>
        <v>Focus</v>
      </c>
      <c r="F11" t="str">
        <f t="shared" si="4"/>
        <v>13</v>
      </c>
      <c r="G11">
        <f t="shared" si="5"/>
        <v>1</v>
      </c>
      <c r="H11">
        <v>27534.799999999999</v>
      </c>
      <c r="I11">
        <f t="shared" si="6"/>
        <v>18356.533333333333</v>
      </c>
      <c r="J11" t="s">
        <v>17</v>
      </c>
      <c r="K11" t="s">
        <v>31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2">
      <c r="A12" t="s">
        <v>32</v>
      </c>
      <c r="B12" t="str">
        <f t="shared" si="0"/>
        <v>FD</v>
      </c>
      <c r="C12" t="str">
        <f>VLOOKUP(B12,B$56:C69,2)</f>
        <v>Ford</v>
      </c>
      <c r="D12" t="str">
        <f t="shared" si="2"/>
        <v>FCS</v>
      </c>
      <c r="E12" t="str">
        <f>VLOOKUP(D12,D$56:E69,2)</f>
        <v>Focus</v>
      </c>
      <c r="F12" t="str">
        <f t="shared" si="4"/>
        <v>12</v>
      </c>
      <c r="G12">
        <f t="shared" si="5"/>
        <v>2</v>
      </c>
      <c r="H12">
        <v>19341.7</v>
      </c>
      <c r="I12">
        <f t="shared" si="6"/>
        <v>7736.68</v>
      </c>
      <c r="J12" t="s">
        <v>17</v>
      </c>
      <c r="K12" t="s">
        <v>33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2">
      <c r="A13" t="s">
        <v>34</v>
      </c>
      <c r="B13" t="str">
        <f t="shared" si="0"/>
        <v>FD</v>
      </c>
      <c r="C13" t="str">
        <f>VLOOKUP(B13,B$56:C70,2)</f>
        <v>Ford</v>
      </c>
      <c r="D13" t="str">
        <f t="shared" si="2"/>
        <v>FCS</v>
      </c>
      <c r="E13" t="str">
        <f>VLOOKUP(D13,D$56:E70,2)</f>
        <v>Focus</v>
      </c>
      <c r="F13" t="str">
        <f t="shared" si="4"/>
        <v>13</v>
      </c>
      <c r="G13">
        <f t="shared" si="5"/>
        <v>1</v>
      </c>
      <c r="H13">
        <v>22521.599999999999</v>
      </c>
      <c r="I13">
        <f t="shared" si="6"/>
        <v>15014.4</v>
      </c>
      <c r="J13" t="s">
        <v>14</v>
      </c>
      <c r="K13" t="s">
        <v>35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2">
      <c r="A14" t="s">
        <v>36</v>
      </c>
      <c r="B14" t="str">
        <f t="shared" si="0"/>
        <v>FD</v>
      </c>
      <c r="C14" t="str">
        <f>VLOOKUP(B14,B$56:C71,2)</f>
        <v>Ford</v>
      </c>
      <c r="D14" t="str">
        <f t="shared" si="2"/>
        <v>FCS</v>
      </c>
      <c r="E14" t="str">
        <f>VLOOKUP(D14,D$56:E71,2)</f>
        <v>Focus</v>
      </c>
      <c r="F14" t="str">
        <f t="shared" si="4"/>
        <v>13</v>
      </c>
      <c r="G14">
        <f t="shared" si="5"/>
        <v>1</v>
      </c>
      <c r="H14">
        <v>13682.9</v>
      </c>
      <c r="I14">
        <f t="shared" si="6"/>
        <v>9121.9333333333325</v>
      </c>
      <c r="J14" t="s">
        <v>14</v>
      </c>
      <c r="K14" t="s">
        <v>37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2">
      <c r="A15" t="s">
        <v>119</v>
      </c>
      <c r="B15" t="str">
        <f t="shared" si="0"/>
        <v>GM</v>
      </c>
      <c r="C15" t="str">
        <f>VLOOKUP(B15,B$56:C72,2)</f>
        <v>General Motors</v>
      </c>
      <c r="D15" t="str">
        <f t="shared" si="2"/>
        <v>CMR</v>
      </c>
      <c r="E15" t="str">
        <f>VLOOKUP(D15,D$56:E72,2)</f>
        <v>Camry</v>
      </c>
      <c r="F15" t="str">
        <f t="shared" si="4"/>
        <v>09</v>
      </c>
      <c r="G15">
        <f t="shared" si="5"/>
        <v>5</v>
      </c>
      <c r="H15">
        <v>28464.799999999999</v>
      </c>
      <c r="I15">
        <f t="shared" si="6"/>
        <v>5175.4181818181814</v>
      </c>
      <c r="J15" t="s">
        <v>17</v>
      </c>
      <c r="K15" t="s">
        <v>38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2">
      <c r="A16" t="s">
        <v>39</v>
      </c>
      <c r="B16" t="str">
        <f t="shared" si="0"/>
        <v>GM</v>
      </c>
      <c r="C16" t="str">
        <f>VLOOKUP(B16,B$56:C73,2)</f>
        <v>General Motors</v>
      </c>
      <c r="D16" t="str">
        <f t="shared" si="2"/>
        <v>CMR</v>
      </c>
      <c r="E16" t="str">
        <f>VLOOKUP(D16,D$56:E73,2)</f>
        <v>Camry</v>
      </c>
      <c r="F16" t="str">
        <f t="shared" si="4"/>
        <v>12</v>
      </c>
      <c r="G16">
        <f t="shared" si="5"/>
        <v>2</v>
      </c>
      <c r="H16">
        <v>19421.099999999999</v>
      </c>
      <c r="I16">
        <f t="shared" si="6"/>
        <v>7768.44</v>
      </c>
      <c r="J16" t="s">
        <v>14</v>
      </c>
      <c r="K16" t="s">
        <v>40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2">
      <c r="A17" t="s">
        <v>41</v>
      </c>
      <c r="B17" t="str">
        <f t="shared" si="0"/>
        <v>GM</v>
      </c>
      <c r="C17" t="str">
        <f>VLOOKUP(B17,B$56:C74,2)</f>
        <v>General Motors</v>
      </c>
      <c r="D17" t="str">
        <f t="shared" si="2"/>
        <v>CMR</v>
      </c>
      <c r="E17" t="str">
        <f>VLOOKUP(D17,D$56:E74,2)</f>
        <v>Camry</v>
      </c>
      <c r="F17" t="str">
        <f t="shared" si="4"/>
        <v>14</v>
      </c>
      <c r="G17">
        <f t="shared" si="5"/>
        <v>0</v>
      </c>
      <c r="H17">
        <v>14289.6</v>
      </c>
      <c r="I17">
        <f t="shared" si="6"/>
        <v>28579.200000000001</v>
      </c>
      <c r="J17" t="s">
        <v>17</v>
      </c>
      <c r="K17" t="s">
        <v>42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2">
      <c r="A18" t="s">
        <v>43</v>
      </c>
      <c r="B18" t="str">
        <f t="shared" si="0"/>
        <v>GM</v>
      </c>
      <c r="C18" t="str">
        <f>VLOOKUP(B18,B$56:C75,2)</f>
        <v>General Motors</v>
      </c>
      <c r="D18" t="str">
        <f t="shared" si="2"/>
        <v>SLV</v>
      </c>
      <c r="E18" t="str">
        <f>VLOOKUP(D18,D$56:E75,2)</f>
        <v>Silverado</v>
      </c>
      <c r="F18" t="str">
        <f t="shared" si="4"/>
        <v>10</v>
      </c>
      <c r="G18">
        <f t="shared" si="5"/>
        <v>4</v>
      </c>
      <c r="H18">
        <v>31144.400000000001</v>
      </c>
      <c r="I18">
        <f t="shared" si="6"/>
        <v>6920.9777777777781</v>
      </c>
      <c r="J18" t="s">
        <v>14</v>
      </c>
      <c r="K18" t="s">
        <v>44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2">
      <c r="A19" t="s">
        <v>45</v>
      </c>
      <c r="B19" t="str">
        <f t="shared" si="0"/>
        <v>GM</v>
      </c>
      <c r="C19" t="str">
        <f>VLOOKUP(B19,B$56:C76,2)</f>
        <v>General Motors</v>
      </c>
      <c r="D19" t="str">
        <f t="shared" si="2"/>
        <v>SLV</v>
      </c>
      <c r="E19" t="str">
        <f>VLOOKUP(D19,D$56:E76,2)</f>
        <v>Silverado</v>
      </c>
      <c r="F19" t="str">
        <f t="shared" si="4"/>
        <v>98</v>
      </c>
      <c r="G19">
        <f t="shared" si="5"/>
        <v>2</v>
      </c>
      <c r="H19">
        <v>83162.7</v>
      </c>
      <c r="I19">
        <f t="shared" si="6"/>
        <v>33265.08</v>
      </c>
      <c r="J19" t="s">
        <v>14</v>
      </c>
      <c r="K19" t="s">
        <v>38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2">
      <c r="A20" t="s">
        <v>46</v>
      </c>
      <c r="B20" t="str">
        <f t="shared" si="0"/>
        <v>GM</v>
      </c>
      <c r="C20" t="str">
        <f>VLOOKUP(B20,B$56:C77,2)</f>
        <v>General Motors</v>
      </c>
      <c r="D20" t="str">
        <f t="shared" si="2"/>
        <v>SLV</v>
      </c>
      <c r="E20" t="str">
        <f>VLOOKUP(D20,D$56:E77,2)</f>
        <v>Silverado</v>
      </c>
      <c r="F20" t="str">
        <f t="shared" si="4"/>
        <v>00</v>
      </c>
      <c r="G20">
        <f t="shared" si="5"/>
        <v>14</v>
      </c>
      <c r="H20">
        <v>80685.8</v>
      </c>
      <c r="I20">
        <f t="shared" si="6"/>
        <v>5564.5379310344833</v>
      </c>
      <c r="J20" t="s">
        <v>47</v>
      </c>
      <c r="K20" t="s">
        <v>35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2">
      <c r="A21" t="s">
        <v>48</v>
      </c>
      <c r="B21" t="str">
        <f t="shared" si="0"/>
        <v>TY</v>
      </c>
      <c r="C21" t="str">
        <f>VLOOKUP(B21,B$56:C78,2)</f>
        <v>Toyota</v>
      </c>
      <c r="D21" t="str">
        <f t="shared" si="2"/>
        <v>CAM</v>
      </c>
      <c r="E21" t="str">
        <f>VLOOKUP(D21,D$56:E78,2)</f>
        <v>Camarro</v>
      </c>
      <c r="F21" t="str">
        <f t="shared" si="4"/>
        <v>96</v>
      </c>
      <c r="G21">
        <f t="shared" si="5"/>
        <v>4</v>
      </c>
      <c r="H21">
        <v>114660.6</v>
      </c>
      <c r="I21">
        <f t="shared" si="6"/>
        <v>25480.133333333335</v>
      </c>
      <c r="J21" t="s">
        <v>20</v>
      </c>
      <c r="K21" t="s">
        <v>49</v>
      </c>
      <c r="L21">
        <v>100000</v>
      </c>
      <c r="M21" t="str">
        <f t="shared" si="7"/>
        <v>N</v>
      </c>
      <c r="N21" t="str">
        <f t="shared" si="8"/>
        <v>TY96CAMGRE020</v>
      </c>
    </row>
    <row r="22" spans="1:14" x14ac:dyDescent="0.2">
      <c r="A22" t="s">
        <v>50</v>
      </c>
      <c r="B22" t="str">
        <f t="shared" si="0"/>
        <v>TY</v>
      </c>
      <c r="C22" t="str">
        <f>VLOOKUP(B22,B$56:C79,2)</f>
        <v>Toyota</v>
      </c>
      <c r="D22" t="str">
        <f t="shared" si="2"/>
        <v>CAM</v>
      </c>
      <c r="E22" t="str">
        <f>VLOOKUP(D22,D$56:E79,2)</f>
        <v>Camarro</v>
      </c>
      <c r="F22" t="str">
        <f t="shared" si="4"/>
        <v>98</v>
      </c>
      <c r="G22">
        <f t="shared" si="5"/>
        <v>2</v>
      </c>
      <c r="H22">
        <v>93382.6</v>
      </c>
      <c r="I22">
        <f t="shared" si="6"/>
        <v>37353.040000000001</v>
      </c>
      <c r="J22" t="s">
        <v>14</v>
      </c>
      <c r="K22" t="s">
        <v>51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2">
      <c r="A23" t="s">
        <v>52</v>
      </c>
      <c r="B23" t="str">
        <f t="shared" si="0"/>
        <v>TY</v>
      </c>
      <c r="C23" t="str">
        <f>VLOOKUP(B23,B$56:C80,2)</f>
        <v>Toyota</v>
      </c>
      <c r="D23" t="str">
        <f t="shared" si="2"/>
        <v>CAM</v>
      </c>
      <c r="E23" t="str">
        <f>VLOOKUP(D23,D$56:E80,2)</f>
        <v>Camarro</v>
      </c>
      <c r="F23" t="str">
        <f t="shared" si="4"/>
        <v>00</v>
      </c>
      <c r="G23">
        <f t="shared" si="5"/>
        <v>14</v>
      </c>
      <c r="H23">
        <v>85928</v>
      </c>
      <c r="I23">
        <f t="shared" si="6"/>
        <v>5926.0689655172409</v>
      </c>
      <c r="J23" t="s">
        <v>20</v>
      </c>
      <c r="K23" t="s">
        <v>25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2">
      <c r="A24" t="s">
        <v>53</v>
      </c>
      <c r="B24" t="str">
        <f t="shared" si="0"/>
        <v>TY</v>
      </c>
      <c r="C24" t="str">
        <f>VLOOKUP(B24,B$56:C81,2)</f>
        <v>Toyota</v>
      </c>
      <c r="D24" t="str">
        <f t="shared" si="2"/>
        <v>CAM</v>
      </c>
      <c r="E24" t="str">
        <f>VLOOKUP(D24,D$56:E81,2)</f>
        <v>Camarro</v>
      </c>
      <c r="F24" t="str">
        <f t="shared" si="4"/>
        <v>02</v>
      </c>
      <c r="G24">
        <f t="shared" si="5"/>
        <v>12</v>
      </c>
      <c r="H24">
        <v>67829.100000000006</v>
      </c>
      <c r="I24">
        <f t="shared" si="6"/>
        <v>5426.3280000000004</v>
      </c>
      <c r="J24" t="s">
        <v>14</v>
      </c>
      <c r="K24" t="s">
        <v>15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2">
      <c r="A25" t="s">
        <v>54</v>
      </c>
      <c r="B25" t="str">
        <f t="shared" si="0"/>
        <v>TY</v>
      </c>
      <c r="C25" t="str">
        <f>VLOOKUP(B25,B$56:C82,2)</f>
        <v>Toyota</v>
      </c>
      <c r="D25" t="str">
        <f t="shared" si="2"/>
        <v>CAM</v>
      </c>
      <c r="E25" t="str">
        <f>VLOOKUP(D25,D$56:E82,2)</f>
        <v>Camarro</v>
      </c>
      <c r="F25" t="str">
        <f t="shared" si="4"/>
        <v>09</v>
      </c>
      <c r="G25">
        <f t="shared" si="5"/>
        <v>5</v>
      </c>
      <c r="H25">
        <v>48114.2</v>
      </c>
      <c r="I25">
        <f t="shared" si="6"/>
        <v>8748.0363636363636</v>
      </c>
      <c r="J25" t="s">
        <v>17</v>
      </c>
      <c r="K25" t="s">
        <v>28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2">
      <c r="A26" t="s">
        <v>55</v>
      </c>
      <c r="B26" t="str">
        <f t="shared" si="0"/>
        <v>TY</v>
      </c>
      <c r="C26" t="str">
        <f>VLOOKUP(B26,B$56:C83,2)</f>
        <v>Toyota</v>
      </c>
      <c r="D26" t="str">
        <f t="shared" si="2"/>
        <v>COR</v>
      </c>
      <c r="E26" t="str">
        <f>VLOOKUP(D26,D$56:E83,2)</f>
        <v>Corolla</v>
      </c>
      <c r="F26" t="str">
        <f t="shared" si="4"/>
        <v>02</v>
      </c>
      <c r="G26">
        <f t="shared" si="5"/>
        <v>12</v>
      </c>
      <c r="H26">
        <v>64467.4</v>
      </c>
      <c r="I26">
        <f t="shared" si="6"/>
        <v>5157.3919999999998</v>
      </c>
      <c r="J26" t="s">
        <v>56</v>
      </c>
      <c r="K26" t="s">
        <v>57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2">
      <c r="A27" t="s">
        <v>58</v>
      </c>
      <c r="B27" t="str">
        <f t="shared" si="0"/>
        <v>TY</v>
      </c>
      <c r="C27" t="str">
        <f>VLOOKUP(B27,B$56:C84,2)</f>
        <v>Toyota</v>
      </c>
      <c r="D27" t="str">
        <f t="shared" si="2"/>
        <v>COR</v>
      </c>
      <c r="E27" t="str">
        <f>VLOOKUP(D27,D$56:E84,2)</f>
        <v>Corolla</v>
      </c>
      <c r="F27" t="str">
        <f t="shared" si="4"/>
        <v>03</v>
      </c>
      <c r="G27">
        <f t="shared" si="5"/>
        <v>11</v>
      </c>
      <c r="H27">
        <v>73444.399999999994</v>
      </c>
      <c r="I27">
        <f t="shared" si="6"/>
        <v>6386.4695652173905</v>
      </c>
      <c r="J27" t="s">
        <v>14</v>
      </c>
      <c r="K27" t="s">
        <v>57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2">
      <c r="A28" t="s">
        <v>59</v>
      </c>
      <c r="B28" t="str">
        <f t="shared" si="0"/>
        <v>TY</v>
      </c>
      <c r="C28" t="str">
        <f>VLOOKUP(B28,B$56:C85,2)</f>
        <v>Toyota</v>
      </c>
      <c r="D28" t="str">
        <f t="shared" si="2"/>
        <v>COR</v>
      </c>
      <c r="E28" t="str">
        <f>VLOOKUP(D28,D$56:E85,2)</f>
        <v>Corolla</v>
      </c>
      <c r="F28" t="str">
        <f t="shared" si="4"/>
        <v>14</v>
      </c>
      <c r="G28">
        <f t="shared" si="5"/>
        <v>0</v>
      </c>
      <c r="H28">
        <v>17556.3</v>
      </c>
      <c r="I28">
        <f t="shared" si="6"/>
        <v>35112.6</v>
      </c>
      <c r="J28" t="s">
        <v>47</v>
      </c>
      <c r="K28" t="s">
        <v>31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2">
      <c r="A29" t="s">
        <v>60</v>
      </c>
      <c r="B29" t="str">
        <f t="shared" si="0"/>
        <v>TY</v>
      </c>
      <c r="C29" t="str">
        <f>VLOOKUP(B29,B$56:C86,2)</f>
        <v>Toyota</v>
      </c>
      <c r="D29" t="str">
        <f t="shared" si="2"/>
        <v>COR</v>
      </c>
      <c r="E29" t="str">
        <f>VLOOKUP(D29,D$56:E86,2)</f>
        <v>Corolla</v>
      </c>
      <c r="F29" t="str">
        <f t="shared" si="4"/>
        <v>12</v>
      </c>
      <c r="G29">
        <f t="shared" si="5"/>
        <v>2</v>
      </c>
      <c r="H29">
        <v>29601.9</v>
      </c>
      <c r="I29">
        <f t="shared" si="6"/>
        <v>11840.76</v>
      </c>
      <c r="J29" t="s">
        <v>14</v>
      </c>
      <c r="K29" t="s">
        <v>38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2">
      <c r="A30" t="s">
        <v>61</v>
      </c>
      <c r="B30" t="str">
        <f t="shared" si="0"/>
        <v>TY</v>
      </c>
      <c r="C30" t="str">
        <f>VLOOKUP(B30,B$56:C87,2)</f>
        <v>Toyota</v>
      </c>
      <c r="D30" t="str">
        <f t="shared" si="2"/>
        <v>CAM</v>
      </c>
      <c r="E30" t="str">
        <f>VLOOKUP(D30,D$56:E87,2)</f>
        <v>Camarro</v>
      </c>
      <c r="F30" t="str">
        <f t="shared" si="4"/>
        <v>12</v>
      </c>
      <c r="G30">
        <f t="shared" si="5"/>
        <v>2</v>
      </c>
      <c r="H30">
        <v>22128.2</v>
      </c>
      <c r="I30">
        <f t="shared" si="6"/>
        <v>8851.2800000000007</v>
      </c>
      <c r="J30" t="s">
        <v>47</v>
      </c>
      <c r="K30" t="s">
        <v>49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2">
      <c r="A31" t="s">
        <v>62</v>
      </c>
      <c r="B31" t="str">
        <f t="shared" si="0"/>
        <v>HO</v>
      </c>
      <c r="C31" t="str">
        <f>VLOOKUP(B31,B$56:C88,2)</f>
        <v>Honda</v>
      </c>
      <c r="D31" t="str">
        <f t="shared" si="2"/>
        <v>CIV</v>
      </c>
      <c r="E31" t="str">
        <f>VLOOKUP(D31,D$56:E88,2)</f>
        <v>Civic</v>
      </c>
      <c r="F31" t="str">
        <f t="shared" si="4"/>
        <v>99</v>
      </c>
      <c r="G31">
        <f t="shared" si="5"/>
        <v>1</v>
      </c>
      <c r="H31">
        <v>82374</v>
      </c>
      <c r="I31">
        <f t="shared" si="6"/>
        <v>54916</v>
      </c>
      <c r="J31" t="s">
        <v>17</v>
      </c>
      <c r="K31" t="s">
        <v>37</v>
      </c>
      <c r="L31">
        <v>75000</v>
      </c>
      <c r="M31" t="str">
        <f t="shared" si="7"/>
        <v>N</v>
      </c>
      <c r="N31" t="str">
        <f t="shared" si="8"/>
        <v>HO99CIVWHI030</v>
      </c>
    </row>
    <row r="32" spans="1:14" x14ac:dyDescent="0.2">
      <c r="A32" t="s">
        <v>63</v>
      </c>
      <c r="B32" t="str">
        <f t="shared" si="0"/>
        <v>HO</v>
      </c>
      <c r="C32" t="str">
        <f>VLOOKUP(B32,B$56:C89,2)</f>
        <v>Honda</v>
      </c>
      <c r="D32" t="str">
        <f t="shared" si="2"/>
        <v>CIV</v>
      </c>
      <c r="E32" t="str">
        <f>VLOOKUP(D32,D$56:E89,2)</f>
        <v>Civic</v>
      </c>
      <c r="F32" t="str">
        <f t="shared" si="4"/>
        <v>01</v>
      </c>
      <c r="G32">
        <f t="shared" si="5"/>
        <v>13</v>
      </c>
      <c r="H32">
        <v>69891.899999999994</v>
      </c>
      <c r="I32">
        <f t="shared" si="6"/>
        <v>5177.177777777777</v>
      </c>
      <c r="J32" t="s">
        <v>47</v>
      </c>
      <c r="K32" t="s">
        <v>23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2">
      <c r="A33" t="s">
        <v>64</v>
      </c>
      <c r="B33" t="str">
        <f t="shared" si="0"/>
        <v>HO</v>
      </c>
      <c r="C33" t="str">
        <f>VLOOKUP(B33,B$56:C90,2)</f>
        <v>Honda</v>
      </c>
      <c r="D33" t="str">
        <f t="shared" si="2"/>
        <v>CIV</v>
      </c>
      <c r="E33" t="str">
        <f>VLOOKUP(D33,D$56:E90,2)</f>
        <v>Civic</v>
      </c>
      <c r="F33" t="str">
        <f t="shared" si="4"/>
        <v>10</v>
      </c>
      <c r="G33">
        <f t="shared" si="5"/>
        <v>4</v>
      </c>
      <c r="H33">
        <v>22573</v>
      </c>
      <c r="I33">
        <f t="shared" si="6"/>
        <v>5016.2222222222226</v>
      </c>
      <c r="J33" t="s">
        <v>47</v>
      </c>
      <c r="K33" t="s">
        <v>42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2">
      <c r="A34" t="s">
        <v>65</v>
      </c>
      <c r="B34" t="str">
        <f t="shared" si="0"/>
        <v>HO</v>
      </c>
      <c r="C34" t="str">
        <f>VLOOKUP(B34,B$56:C91,2)</f>
        <v>Honda</v>
      </c>
      <c r="D34" t="str">
        <f t="shared" si="2"/>
        <v>CIV</v>
      </c>
      <c r="E34" t="str">
        <f>VLOOKUP(D34,D$56:E91,2)</f>
        <v>Civic</v>
      </c>
      <c r="F34" t="str">
        <f t="shared" si="4"/>
        <v>10</v>
      </c>
      <c r="G34">
        <f t="shared" si="5"/>
        <v>4</v>
      </c>
      <c r="H34">
        <v>33477.199999999997</v>
      </c>
      <c r="I34">
        <f t="shared" si="6"/>
        <v>7439.3777777777768</v>
      </c>
      <c r="J34" t="s">
        <v>14</v>
      </c>
      <c r="K34" t="s">
        <v>51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2">
      <c r="A35" t="s">
        <v>66</v>
      </c>
      <c r="B35" t="str">
        <f t="shared" si="0"/>
        <v>HO</v>
      </c>
      <c r="C35" t="str">
        <f>VLOOKUP(B35,B$56:C92,2)</f>
        <v>Honda</v>
      </c>
      <c r="D35" t="str">
        <f t="shared" si="2"/>
        <v>CIV</v>
      </c>
      <c r="E35" t="str">
        <f>VLOOKUP(D35,D$56:E92,2)</f>
        <v>Civic</v>
      </c>
      <c r="F35" t="str">
        <f t="shared" si="4"/>
        <v>11</v>
      </c>
      <c r="G35">
        <f t="shared" si="5"/>
        <v>3</v>
      </c>
      <c r="H35">
        <v>30555.3</v>
      </c>
      <c r="I35">
        <f t="shared" si="6"/>
        <v>8730.0857142857149</v>
      </c>
      <c r="J35" t="s">
        <v>14</v>
      </c>
      <c r="K35" t="s">
        <v>21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2">
      <c r="A36" t="s">
        <v>67</v>
      </c>
      <c r="B36" t="str">
        <f t="shared" si="0"/>
        <v>HO</v>
      </c>
      <c r="C36" t="str">
        <f>VLOOKUP(B36,B$56:C93,2)</f>
        <v>Honda</v>
      </c>
      <c r="D36" t="str">
        <f t="shared" si="2"/>
        <v>CIV</v>
      </c>
      <c r="E36" t="str">
        <f>VLOOKUP(D36,D$56:E93,2)</f>
        <v>Civic</v>
      </c>
      <c r="F36" t="str">
        <f t="shared" si="4"/>
        <v>12</v>
      </c>
      <c r="G36">
        <f t="shared" si="5"/>
        <v>2</v>
      </c>
      <c r="H36">
        <v>24513.200000000001</v>
      </c>
      <c r="I36">
        <f t="shared" si="6"/>
        <v>9805.2800000000007</v>
      </c>
      <c r="J36" t="s">
        <v>14</v>
      </c>
      <c r="K36" t="s">
        <v>44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2">
      <c r="A37" t="s">
        <v>68</v>
      </c>
      <c r="B37" t="str">
        <f t="shared" si="0"/>
        <v>HO</v>
      </c>
      <c r="C37" t="str">
        <f>VLOOKUP(B37,B$56:C94,2)</f>
        <v>Honda</v>
      </c>
      <c r="D37" t="str">
        <f t="shared" si="2"/>
        <v>CIV</v>
      </c>
      <c r="E37" t="str">
        <f>VLOOKUP(D37,D$56:E94,2)</f>
        <v>Civic</v>
      </c>
      <c r="F37" t="str">
        <f t="shared" si="4"/>
        <v>13</v>
      </c>
      <c r="G37">
        <f t="shared" si="5"/>
        <v>1</v>
      </c>
      <c r="H37">
        <v>13867.6</v>
      </c>
      <c r="I37">
        <f t="shared" si="6"/>
        <v>9245.0666666666675</v>
      </c>
      <c r="J37" t="s">
        <v>14</v>
      </c>
      <c r="K37" t="s">
        <v>49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2">
      <c r="A38" t="s">
        <v>120</v>
      </c>
      <c r="B38" t="str">
        <f t="shared" si="0"/>
        <v>HO</v>
      </c>
      <c r="C38" t="str">
        <f>VLOOKUP(B38,B$56:C95,2)</f>
        <v>Honda</v>
      </c>
      <c r="D38" t="str">
        <f t="shared" si="2"/>
        <v>ODY</v>
      </c>
      <c r="E38" t="str">
        <f>VLOOKUP(D38,D$56:E95,2)</f>
        <v>Odyssey</v>
      </c>
      <c r="F38" t="str">
        <f t="shared" si="4"/>
        <v>05</v>
      </c>
      <c r="G38">
        <f t="shared" si="5"/>
        <v>9</v>
      </c>
      <c r="H38">
        <v>60389.5</v>
      </c>
      <c r="I38">
        <f t="shared" si="6"/>
        <v>6356.7894736842109</v>
      </c>
      <c r="J38" t="s">
        <v>17</v>
      </c>
      <c r="K38" t="s">
        <v>28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2">
      <c r="A39" t="s">
        <v>69</v>
      </c>
      <c r="B39" t="str">
        <f t="shared" si="0"/>
        <v>HO</v>
      </c>
      <c r="C39" t="str">
        <f>VLOOKUP(B39,B$56:C96,2)</f>
        <v>Honda</v>
      </c>
      <c r="D39" t="str">
        <f t="shared" si="2"/>
        <v>ODY</v>
      </c>
      <c r="E39" t="str">
        <f>VLOOKUP(D39,D$56:E96,2)</f>
        <v>Odyssey</v>
      </c>
      <c r="F39" t="str">
        <f t="shared" si="4"/>
        <v>07</v>
      </c>
      <c r="G39">
        <f t="shared" si="5"/>
        <v>7</v>
      </c>
      <c r="H39">
        <v>50854.1</v>
      </c>
      <c r="I39">
        <f t="shared" si="6"/>
        <v>6780.5466666666662</v>
      </c>
      <c r="J39" t="s">
        <v>14</v>
      </c>
      <c r="K39" t="s">
        <v>51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2">
      <c r="A40" t="s">
        <v>70</v>
      </c>
      <c r="B40" t="str">
        <f t="shared" si="0"/>
        <v>HO</v>
      </c>
      <c r="C40" t="str">
        <f>VLOOKUP(B40,B$56:C97,2)</f>
        <v>Honda</v>
      </c>
      <c r="D40" t="str">
        <f t="shared" si="2"/>
        <v>ODY</v>
      </c>
      <c r="E40" t="str">
        <f>VLOOKUP(D40,D$56:E97,2)</f>
        <v>Odyssey</v>
      </c>
      <c r="F40" t="str">
        <f t="shared" si="4"/>
        <v>08</v>
      </c>
      <c r="G40">
        <f t="shared" si="5"/>
        <v>6</v>
      </c>
      <c r="H40">
        <v>42504.6</v>
      </c>
      <c r="I40">
        <f t="shared" si="6"/>
        <v>6539.1692307692301</v>
      </c>
      <c r="J40" t="s">
        <v>17</v>
      </c>
      <c r="K40" t="s">
        <v>37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2">
      <c r="A41" t="s">
        <v>118</v>
      </c>
      <c r="B41" t="str">
        <f t="shared" si="0"/>
        <v>HO</v>
      </c>
      <c r="C41" t="str">
        <f>VLOOKUP(B41,B$56:C98,2)</f>
        <v>Honda</v>
      </c>
      <c r="D41" t="str">
        <f>MID(A41,5,3)</f>
        <v>ODY</v>
      </c>
      <c r="E41" t="str">
        <f>VLOOKUP(D41,D$56:E98,2)</f>
        <v>Odyssey</v>
      </c>
      <c r="F41" t="str">
        <f t="shared" si="4"/>
        <v>01</v>
      </c>
      <c r="G41">
        <f t="shared" si="5"/>
        <v>13</v>
      </c>
      <c r="H41">
        <v>68658.899999999994</v>
      </c>
      <c r="I41">
        <f t="shared" si="6"/>
        <v>5085.844444444444</v>
      </c>
      <c r="J41" t="s">
        <v>14</v>
      </c>
      <c r="K41" t="s">
        <v>15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 x14ac:dyDescent="0.2">
      <c r="A42" t="s">
        <v>71</v>
      </c>
      <c r="B42" t="str">
        <f t="shared" si="0"/>
        <v>HO</v>
      </c>
      <c r="C42" t="str">
        <f>VLOOKUP(B42,B$56:C99,2)</f>
        <v>Honda</v>
      </c>
      <c r="D42" t="str">
        <f t="shared" si="2"/>
        <v>ODY</v>
      </c>
      <c r="E42" t="str">
        <f>VLOOKUP(D42,D$56:E99,2)</f>
        <v>Odyssey</v>
      </c>
      <c r="F42" t="str">
        <f t="shared" si="4"/>
        <v>14</v>
      </c>
      <c r="G42">
        <f t="shared" si="5"/>
        <v>0</v>
      </c>
      <c r="H42">
        <v>3708.1</v>
      </c>
      <c r="I42">
        <f t="shared" si="6"/>
        <v>7416.2</v>
      </c>
      <c r="J42" t="s">
        <v>14</v>
      </c>
      <c r="K42" t="s">
        <v>18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2">
      <c r="A43" t="s">
        <v>72</v>
      </c>
      <c r="B43" t="str">
        <f t="shared" si="0"/>
        <v>CR</v>
      </c>
      <c r="C43" t="str">
        <f>VLOOKUP(B43,B$56:C100,2)</f>
        <v>Cryhsler</v>
      </c>
      <c r="D43" t="str">
        <f t="shared" si="2"/>
        <v>PTC</v>
      </c>
      <c r="E43" t="str">
        <f>VLOOKUP(D43,D$56:E100,2)</f>
        <v>Crussier</v>
      </c>
      <c r="F43" t="str">
        <f t="shared" si="4"/>
        <v>04</v>
      </c>
      <c r="G43">
        <f t="shared" si="5"/>
        <v>10</v>
      </c>
      <c r="H43">
        <v>64542</v>
      </c>
      <c r="I43">
        <f t="shared" si="6"/>
        <v>6146.8571428571431</v>
      </c>
      <c r="J43" t="s">
        <v>47</v>
      </c>
      <c r="K43" t="s">
        <v>15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2">
      <c r="A44" t="s">
        <v>73</v>
      </c>
      <c r="B44" t="str">
        <f t="shared" si="0"/>
        <v>CR</v>
      </c>
      <c r="C44" t="str">
        <f>VLOOKUP(B44,B$56:C101,2)</f>
        <v>Cryhsler</v>
      </c>
      <c r="D44" t="str">
        <f t="shared" si="2"/>
        <v>PTC</v>
      </c>
      <c r="E44" t="str">
        <f>VLOOKUP(D44,D$56:E101,2)</f>
        <v>Crussier</v>
      </c>
      <c r="F44" t="str">
        <f t="shared" si="4"/>
        <v>07</v>
      </c>
      <c r="G44">
        <f t="shared" si="5"/>
        <v>7</v>
      </c>
      <c r="H44">
        <v>42074.2</v>
      </c>
      <c r="I44">
        <f t="shared" si="6"/>
        <v>5609.8933333333325</v>
      </c>
      <c r="J44" t="s">
        <v>20</v>
      </c>
      <c r="K44" t="s">
        <v>57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2">
      <c r="A45" t="s">
        <v>74</v>
      </c>
      <c r="B45" t="str">
        <f t="shared" si="0"/>
        <v>CR</v>
      </c>
      <c r="C45" t="str">
        <f>VLOOKUP(B45,B$56:C102,2)</f>
        <v>Cryhsler</v>
      </c>
      <c r="D45" t="str">
        <f t="shared" si="2"/>
        <v>PTC</v>
      </c>
      <c r="E45" t="str">
        <f>VLOOKUP(D45,D$56:E102,2)</f>
        <v>Crussier</v>
      </c>
      <c r="F45" t="str">
        <f t="shared" si="4"/>
        <v>11</v>
      </c>
      <c r="G45">
        <f t="shared" si="5"/>
        <v>3</v>
      </c>
      <c r="H45">
        <v>27394.2</v>
      </c>
      <c r="I45">
        <f t="shared" si="6"/>
        <v>7826.9142857142861</v>
      </c>
      <c r="J45" t="s">
        <v>14</v>
      </c>
      <c r="K45" t="s">
        <v>35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2">
      <c r="A46" t="s">
        <v>75</v>
      </c>
      <c r="B46" t="str">
        <f t="shared" si="0"/>
        <v>CR</v>
      </c>
      <c r="C46" t="str">
        <f>VLOOKUP(B46,B$56:C103,2)</f>
        <v>Cryhsler</v>
      </c>
      <c r="D46" t="str">
        <f t="shared" si="2"/>
        <v>CAR</v>
      </c>
      <c r="E46" t="str">
        <f>VLOOKUP(D46,D$56:E103,2)</f>
        <v>Caravan</v>
      </c>
      <c r="F46" t="str">
        <f t="shared" si="4"/>
        <v>99</v>
      </c>
      <c r="G46">
        <f t="shared" si="5"/>
        <v>1</v>
      </c>
      <c r="H46">
        <v>79420.600000000006</v>
      </c>
      <c r="I46">
        <f t="shared" si="6"/>
        <v>52947.066666666673</v>
      </c>
      <c r="J46" t="s">
        <v>20</v>
      </c>
      <c r="K46" t="s">
        <v>44</v>
      </c>
      <c r="L46">
        <v>75000</v>
      </c>
      <c r="M46" t="str">
        <f t="shared" si="7"/>
        <v>N</v>
      </c>
      <c r="N46" t="str">
        <f t="shared" si="8"/>
        <v>CR99CARGRE045</v>
      </c>
    </row>
    <row r="47" spans="1:14" x14ac:dyDescent="0.2">
      <c r="A47" t="s">
        <v>76</v>
      </c>
      <c r="B47" t="str">
        <f t="shared" si="0"/>
        <v>CR</v>
      </c>
      <c r="C47" t="str">
        <f>VLOOKUP(B47,B$56:C104,2)</f>
        <v>Cryhsler</v>
      </c>
      <c r="D47" t="str">
        <f t="shared" si="2"/>
        <v>CAR</v>
      </c>
      <c r="E47" t="str">
        <f>VLOOKUP(D47,D$56:E104,2)</f>
        <v>Caravan</v>
      </c>
      <c r="F47" t="str">
        <f t="shared" si="4"/>
        <v>00</v>
      </c>
      <c r="G47">
        <f t="shared" si="5"/>
        <v>14</v>
      </c>
      <c r="H47">
        <v>77243.100000000006</v>
      </c>
      <c r="I47">
        <f t="shared" si="6"/>
        <v>5327.1103448275862</v>
      </c>
      <c r="J47" t="s">
        <v>14</v>
      </c>
      <c r="K47" t="s">
        <v>23</v>
      </c>
      <c r="L47">
        <v>75000</v>
      </c>
      <c r="M47" t="str">
        <f t="shared" si="7"/>
        <v>N</v>
      </c>
      <c r="N47" t="str">
        <f t="shared" si="8"/>
        <v>CR00CARBLA046</v>
      </c>
    </row>
    <row r="48" spans="1:14" x14ac:dyDescent="0.2">
      <c r="A48" t="s">
        <v>77</v>
      </c>
      <c r="B48" t="str">
        <f t="shared" si="0"/>
        <v>CR</v>
      </c>
      <c r="C48" t="str">
        <f>VLOOKUP(B48,B$56:C105,2)</f>
        <v>Cryhsler</v>
      </c>
      <c r="D48" t="str">
        <f t="shared" si="2"/>
        <v>CAR</v>
      </c>
      <c r="E48" t="str">
        <f>VLOOKUP(D48,D$56:E105,2)</f>
        <v>Caravan</v>
      </c>
      <c r="F48" t="str">
        <f t="shared" si="4"/>
        <v>04</v>
      </c>
      <c r="G48">
        <f t="shared" si="5"/>
        <v>10</v>
      </c>
      <c r="H48">
        <v>72527.199999999997</v>
      </c>
      <c r="I48">
        <f t="shared" si="6"/>
        <v>6907.3523809523804</v>
      </c>
      <c r="J48" t="s">
        <v>17</v>
      </c>
      <c r="K48" t="s">
        <v>40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2">
      <c r="A49" t="s">
        <v>78</v>
      </c>
      <c r="B49" t="str">
        <f t="shared" si="0"/>
        <v>CR</v>
      </c>
      <c r="C49" t="str">
        <f>VLOOKUP(B49,B$56:C106,2)</f>
        <v>Cryhsler</v>
      </c>
      <c r="D49" t="str">
        <f t="shared" si="2"/>
        <v>CAR</v>
      </c>
      <c r="E49" t="str">
        <f>VLOOKUP(D49,D$56:E106,2)</f>
        <v>Caravan</v>
      </c>
      <c r="F49" t="str">
        <f t="shared" si="4"/>
        <v>04</v>
      </c>
      <c r="G49">
        <f t="shared" si="5"/>
        <v>10</v>
      </c>
      <c r="H49">
        <v>52699.4</v>
      </c>
      <c r="I49">
        <f t="shared" si="6"/>
        <v>5018.9904761904763</v>
      </c>
      <c r="J49" t="s">
        <v>56</v>
      </c>
      <c r="K49" t="s">
        <v>40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2">
      <c r="A50" t="s">
        <v>79</v>
      </c>
      <c r="B50" t="str">
        <f t="shared" si="0"/>
        <v>HY</v>
      </c>
      <c r="C50" t="str">
        <f>VLOOKUP(B50,B$56:C107,2)</f>
        <v>Hyundai</v>
      </c>
      <c r="D50" t="str">
        <f t="shared" si="2"/>
        <v>ELA</v>
      </c>
      <c r="E50" t="str">
        <f>VLOOKUP(D50,D$56:E107,2)</f>
        <v>Elantra</v>
      </c>
      <c r="F50" t="str">
        <f t="shared" si="4"/>
        <v>11</v>
      </c>
      <c r="G50">
        <f t="shared" si="5"/>
        <v>3</v>
      </c>
      <c r="H50">
        <v>29102.3</v>
      </c>
      <c r="I50">
        <f t="shared" si="6"/>
        <v>8314.9428571428562</v>
      </c>
      <c r="J50" t="s">
        <v>14</v>
      </c>
      <c r="K50" t="s">
        <v>42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2">
      <c r="A51" t="s">
        <v>80</v>
      </c>
      <c r="B51" t="str">
        <f t="shared" si="0"/>
        <v>HY</v>
      </c>
      <c r="C51" t="str">
        <f>VLOOKUP(B51,B$56:C108,2)</f>
        <v>Hyundai</v>
      </c>
      <c r="D51" t="str">
        <f t="shared" si="2"/>
        <v>ELA</v>
      </c>
      <c r="E51" t="str">
        <f>VLOOKUP(D51,D$56:E108,2)</f>
        <v>Elantra</v>
      </c>
      <c r="F51" t="str">
        <f t="shared" si="4"/>
        <v>12</v>
      </c>
      <c r="G51">
        <f t="shared" si="5"/>
        <v>2</v>
      </c>
      <c r="H51">
        <v>22282</v>
      </c>
      <c r="I51">
        <f t="shared" si="6"/>
        <v>8912.7999999999993</v>
      </c>
      <c r="J51" t="s">
        <v>47</v>
      </c>
      <c r="K51" t="s">
        <v>18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2">
      <c r="A52" t="s">
        <v>81</v>
      </c>
      <c r="B52" t="str">
        <f t="shared" si="0"/>
        <v>HY</v>
      </c>
      <c r="C52" t="str">
        <f>VLOOKUP(B52,B$56:C109,2)</f>
        <v>Hyundai</v>
      </c>
      <c r="D52" t="str">
        <f t="shared" si="2"/>
        <v>ELA</v>
      </c>
      <c r="E52" t="str">
        <f>VLOOKUP(D52,D$56:E109,2)</f>
        <v>Elantra</v>
      </c>
      <c r="F52" t="str">
        <f t="shared" si="4"/>
        <v>13</v>
      </c>
      <c r="G52">
        <f t="shared" si="5"/>
        <v>1</v>
      </c>
      <c r="H52">
        <v>20223.900000000001</v>
      </c>
      <c r="I52">
        <f t="shared" si="6"/>
        <v>13482.6</v>
      </c>
      <c r="J52" t="s">
        <v>14</v>
      </c>
      <c r="K52" t="s">
        <v>31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2">
      <c r="A53" t="s">
        <v>82</v>
      </c>
      <c r="B53" t="str">
        <f t="shared" si="0"/>
        <v>HY</v>
      </c>
      <c r="C53" t="str">
        <f>VLOOKUP(B53,B$56:C110,2)</f>
        <v>Hyundai</v>
      </c>
      <c r="D53" t="str">
        <f t="shared" si="2"/>
        <v>ELA</v>
      </c>
      <c r="E53" t="str">
        <f>VLOOKUP(D53,D$56:E110,2)</f>
        <v>Elantra</v>
      </c>
      <c r="F53" t="str">
        <f t="shared" si="4"/>
        <v>13</v>
      </c>
      <c r="G53">
        <f t="shared" si="5"/>
        <v>1</v>
      </c>
      <c r="H53">
        <v>22188.5</v>
      </c>
      <c r="I53">
        <f t="shared" si="6"/>
        <v>14792.333333333334</v>
      </c>
      <c r="J53" t="s">
        <v>47</v>
      </c>
      <c r="K53" t="s">
        <v>25</v>
      </c>
      <c r="L53">
        <v>100000</v>
      </c>
      <c r="M53" t="str">
        <f t="shared" si="7"/>
        <v>Y</v>
      </c>
      <c r="N53" t="str">
        <f t="shared" si="8"/>
        <v>HY13ELABLU052</v>
      </c>
    </row>
    <row r="56" spans="1:14" x14ac:dyDescent="0.2">
      <c r="B56" t="s">
        <v>84</v>
      </c>
      <c r="C56" t="s">
        <v>95</v>
      </c>
      <c r="D56" t="s">
        <v>102</v>
      </c>
      <c r="E56" t="s">
        <v>116</v>
      </c>
    </row>
    <row r="57" spans="1:14" x14ac:dyDescent="0.2">
      <c r="B57" t="s">
        <v>89</v>
      </c>
      <c r="C57" t="s">
        <v>90</v>
      </c>
      <c r="D57" t="s">
        <v>100</v>
      </c>
      <c r="E57" t="s">
        <v>117</v>
      </c>
    </row>
    <row r="58" spans="1:14" x14ac:dyDescent="0.2">
      <c r="B58" t="s">
        <v>88</v>
      </c>
      <c r="C58" t="s">
        <v>91</v>
      </c>
      <c r="D58" t="s">
        <v>104</v>
      </c>
      <c r="E58" t="s">
        <v>109</v>
      </c>
    </row>
    <row r="59" spans="1:14" x14ac:dyDescent="0.2">
      <c r="B59" t="s">
        <v>85</v>
      </c>
      <c r="C59" t="s">
        <v>94</v>
      </c>
      <c r="D59" t="s">
        <v>106</v>
      </c>
      <c r="E59" t="s">
        <v>107</v>
      </c>
    </row>
    <row r="60" spans="1:14" x14ac:dyDescent="0.2">
      <c r="B60" t="s">
        <v>86</v>
      </c>
      <c r="C60" t="s">
        <v>93</v>
      </c>
      <c r="D60" t="s">
        <v>103</v>
      </c>
      <c r="E60" t="s">
        <v>110</v>
      </c>
    </row>
    <row r="61" spans="1:14" x14ac:dyDescent="0.2">
      <c r="B61" t="s">
        <v>87</v>
      </c>
      <c r="C61" t="s">
        <v>92</v>
      </c>
      <c r="D61" t="s">
        <v>99</v>
      </c>
      <c r="E61" t="s">
        <v>115</v>
      </c>
    </row>
    <row r="62" spans="1:14" x14ac:dyDescent="0.2">
      <c r="D62" t="s">
        <v>98</v>
      </c>
      <c r="E62" t="s">
        <v>114</v>
      </c>
    </row>
    <row r="63" spans="1:14" x14ac:dyDescent="0.2">
      <c r="D63" t="s">
        <v>96</v>
      </c>
      <c r="E63" t="s">
        <v>112</v>
      </c>
    </row>
    <row r="64" spans="1:14" x14ac:dyDescent="0.2">
      <c r="D64" t="s">
        <v>105</v>
      </c>
      <c r="E64" t="s">
        <v>108</v>
      </c>
    </row>
    <row r="65" spans="4:5" x14ac:dyDescent="0.2">
      <c r="D65" t="s">
        <v>97</v>
      </c>
      <c r="E65" t="s">
        <v>113</v>
      </c>
    </row>
    <row r="66" spans="4:5" x14ac:dyDescent="0.2">
      <c r="D66" t="s">
        <v>101</v>
      </c>
      <c r="E66" t="s">
        <v>111</v>
      </c>
    </row>
  </sheetData>
  <sortState xmlns:xlrd2="http://schemas.microsoft.com/office/spreadsheetml/2017/richdata2" ref="D56:E66">
    <sortCondition ref="D56:D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table</vt:lpstr>
      <vt:lpstr>Car Inventory</vt:lpstr>
      <vt:lpstr>'Car Inventory'!car_inventory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2023-01-12T04:37:05Z</dcterms:created>
  <dcterms:modified xsi:type="dcterms:W3CDTF">2023-01-12T05:40:53Z</dcterms:modified>
</cp:coreProperties>
</file>