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202300"/>
  <mc:AlternateContent xmlns:mc="http://schemas.openxmlformats.org/markup-compatibility/2006">
    <mc:Choice Requires="x15">
      <x15ac:absPath xmlns:x15ac="http://schemas.microsoft.com/office/spreadsheetml/2010/11/ac" url="C:\Users\Administrator\Desktop\Portfolio Analysis\"/>
    </mc:Choice>
  </mc:AlternateContent>
  <xr:revisionPtr revIDLastSave="0" documentId="13_ncr:1_{E604272E-62C8-4309-A07D-453FE4B24DE0}" xr6:coauthVersionLast="47" xr6:coauthVersionMax="47" xr10:uidLastSave="{00000000-0000-0000-0000-000000000000}"/>
  <bookViews>
    <workbookView xWindow="-120" yWindow="-120" windowWidth="20730" windowHeight="11040" xr2:uid="{81B131B8-40DA-4A81-A236-8E00830B305E}"/>
  </bookViews>
  <sheets>
    <sheet name="Dashboard" sheetId="2" r:id="rId1"/>
    <sheet name="Data Table" sheetId="1" r:id="rId2"/>
    <sheet name="Pivot_tables" sheetId="3" r:id="rId3"/>
  </sheets>
  <definedNames>
    <definedName name="Slicer_Customer_Type">#N/A</definedName>
    <definedName name="Slicer_Payment_Method">#N/A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13" i="3" l="1"/>
  <c r="V12" i="3"/>
  <c r="V11" i="3"/>
  <c r="V10" i="3"/>
  <c r="U17" i="3"/>
  <c r="U16" i="3"/>
  <c r="T13" i="3"/>
  <c r="U13" i="3" s="1"/>
  <c r="T12" i="3"/>
  <c r="U12" i="3" s="1"/>
  <c r="T11" i="3"/>
  <c r="U11" i="3" s="1"/>
  <c r="T10" i="3"/>
  <c r="Q17" i="3"/>
  <c r="R17" i="3" s="1"/>
  <c r="Q16" i="3"/>
  <c r="R16" i="3" s="1"/>
  <c r="Q15" i="3"/>
  <c r="R15" i="3" s="1"/>
  <c r="Q14" i="3"/>
  <c r="R14" i="3" s="1"/>
  <c r="Q13" i="3"/>
  <c r="R13" i="3" s="1"/>
  <c r="Q12" i="3"/>
  <c r="R12" i="3" s="1"/>
  <c r="O30" i="3"/>
  <c r="O29" i="3"/>
  <c r="O28" i="3"/>
  <c r="O27" i="3"/>
  <c r="O26" i="3"/>
  <c r="O25" i="3"/>
  <c r="O24" i="3"/>
  <c r="O23" i="3"/>
  <c r="O22" i="3"/>
  <c r="O21" i="3"/>
  <c r="O20" i="3"/>
  <c r="O19" i="3"/>
  <c r="N20" i="3"/>
  <c r="N21" i="3"/>
  <c r="N22" i="3"/>
  <c r="N23" i="3"/>
  <c r="N24" i="3"/>
  <c r="N25" i="3"/>
  <c r="N26" i="3"/>
  <c r="N27" i="3"/>
  <c r="N28" i="3"/>
  <c r="N29" i="3"/>
  <c r="N30" i="3"/>
  <c r="N19" i="3"/>
  <c r="K15" i="3"/>
  <c r="L15" i="3" s="1"/>
  <c r="K14" i="3"/>
  <c r="L14" i="3" s="1"/>
  <c r="K13" i="3"/>
  <c r="L13" i="3" s="1"/>
  <c r="K12" i="3"/>
  <c r="L12" i="3" s="1"/>
  <c r="K11" i="3"/>
  <c r="L11" i="3" s="1"/>
  <c r="H15" i="3"/>
  <c r="I15" i="3" s="1"/>
  <c r="H14" i="3"/>
  <c r="I14" i="3" s="1"/>
  <c r="H13" i="3"/>
  <c r="I13" i="3" s="1"/>
  <c r="H12" i="3"/>
  <c r="I12" i="3" s="1"/>
  <c r="H11" i="3"/>
  <c r="I11" i="3" s="1"/>
  <c r="E17" i="3"/>
  <c r="F17" i="3" s="1"/>
  <c r="E16" i="3"/>
  <c r="F16" i="3" s="1"/>
  <c r="E15" i="3"/>
  <c r="F15" i="3" s="1"/>
  <c r="E14" i="3"/>
  <c r="F14" i="3" s="1"/>
  <c r="E13" i="3"/>
  <c r="F13" i="3" s="1"/>
  <c r="E12" i="3"/>
  <c r="F12" i="3" s="1"/>
  <c r="B11" i="3"/>
  <c r="C11" i="3" s="1"/>
  <c r="A1" i="3"/>
  <c r="B15" i="3"/>
  <c r="C15" i="3" s="1"/>
  <c r="B12" i="3"/>
  <c r="C12" i="3" s="1"/>
  <c r="B13" i="3"/>
  <c r="C13" i="3" s="1"/>
  <c r="B14" i="3"/>
  <c r="C14" i="3" s="1"/>
  <c r="U10" i="3" l="1"/>
  <c r="U9" i="3"/>
</calcChain>
</file>

<file path=xl/sharedStrings.xml><?xml version="1.0" encoding="utf-8"?>
<sst xmlns="http://schemas.openxmlformats.org/spreadsheetml/2006/main" count="1280" uniqueCount="86">
  <si>
    <t>Date</t>
  </si>
  <si>
    <t>Product Name</t>
  </si>
  <si>
    <t>Category</t>
  </si>
  <si>
    <t>Sales Representative</t>
  </si>
  <si>
    <t>Region</t>
  </si>
  <si>
    <t>Quantity Sold</t>
  </si>
  <si>
    <t>Unit Price</t>
  </si>
  <si>
    <t>Total Sale</t>
  </si>
  <si>
    <t>Cost Price</t>
  </si>
  <si>
    <t>Profit</t>
  </si>
  <si>
    <t>Payment Method</t>
  </si>
  <si>
    <t>Order Status</t>
  </si>
  <si>
    <t>Region Manager</t>
  </si>
  <si>
    <t>Customer Type</t>
  </si>
  <si>
    <t>Table</t>
  </si>
  <si>
    <t>Home Goods</t>
  </si>
  <si>
    <t>Charlie</t>
  </si>
  <si>
    <t>West</t>
  </si>
  <si>
    <t>Credit Card</t>
  </si>
  <si>
    <t>Completed</t>
  </si>
  <si>
    <t>Lisa White</t>
  </si>
  <si>
    <t>Regular</t>
  </si>
  <si>
    <t>Curtains</t>
  </si>
  <si>
    <t>Bob</t>
  </si>
  <si>
    <t>East</t>
  </si>
  <si>
    <t>Cash</t>
  </si>
  <si>
    <t>Pending</t>
  </si>
  <si>
    <t>Tom Brown</t>
  </si>
  <si>
    <t>VIP</t>
  </si>
  <si>
    <t>Sneakers</t>
  </si>
  <si>
    <t>Clothing</t>
  </si>
  <si>
    <t>South</t>
  </si>
  <si>
    <t>Online Transfer</t>
  </si>
  <si>
    <t>Cancelled</t>
  </si>
  <si>
    <t>Mark Davis</t>
  </si>
  <si>
    <t>New</t>
  </si>
  <si>
    <t>Chair</t>
  </si>
  <si>
    <t>Sarah Johnson</t>
  </si>
  <si>
    <t>Lamp</t>
  </si>
  <si>
    <t>Laptop</t>
  </si>
  <si>
    <t>Electronics</t>
  </si>
  <si>
    <t>T-Shirt</t>
  </si>
  <si>
    <t>Alice</t>
  </si>
  <si>
    <t>Yoga Mat</t>
  </si>
  <si>
    <t>Sports</t>
  </si>
  <si>
    <t>Tennis Racket</t>
  </si>
  <si>
    <t>North</t>
  </si>
  <si>
    <t>Dumbbells</t>
  </si>
  <si>
    <t>Eve</t>
  </si>
  <si>
    <t>Diana</t>
  </si>
  <si>
    <t>Smartphone</t>
  </si>
  <si>
    <t>Perfume</t>
  </si>
  <si>
    <t>Beauty</t>
  </si>
  <si>
    <t>Camera</t>
  </si>
  <si>
    <t>Headphones</t>
  </si>
  <si>
    <t>Football</t>
  </si>
  <si>
    <t>Shampoo</t>
  </si>
  <si>
    <t>Jeans</t>
  </si>
  <si>
    <t>Face Cream</t>
  </si>
  <si>
    <t>Jacket</t>
  </si>
  <si>
    <t>Lipstick</t>
  </si>
  <si>
    <t>Sum of Profit</t>
  </si>
  <si>
    <t>Row Labels</t>
  </si>
  <si>
    <t>Grand Total</t>
  </si>
  <si>
    <t>Profit per Region</t>
  </si>
  <si>
    <t>Total Sales</t>
  </si>
  <si>
    <t>Sum of Total Sale</t>
  </si>
  <si>
    <t>Sales by Region</t>
  </si>
  <si>
    <t>Jan</t>
  </si>
  <si>
    <t>Feb</t>
  </si>
  <si>
    <t>Mar</t>
  </si>
  <si>
    <t>Apr</t>
  </si>
  <si>
    <t>May</t>
  </si>
  <si>
    <t>Jun</t>
  </si>
  <si>
    <t>Jul</t>
  </si>
  <si>
    <t>Aug</t>
  </si>
  <si>
    <t>Sep</t>
  </si>
  <si>
    <t>Oct</t>
  </si>
  <si>
    <t>Nov</t>
  </si>
  <si>
    <t>Dec</t>
  </si>
  <si>
    <t>Total Sales by Month</t>
  </si>
  <si>
    <t>Ranking for Manager</t>
  </si>
  <si>
    <t>Top 4 Sales</t>
  </si>
  <si>
    <t>Order Sales</t>
  </si>
  <si>
    <t>Sum of Quantity Sold</t>
  </si>
  <si>
    <t>Sum of Cost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</si>
</sst>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46A]#,##0.00"/>
    <numFmt numFmtId="165" formatCode="[$-F800]dddd\,\ mmmm\ dd\,\ yyyy"/>
  </numFmts>
  <fonts count="6">
    <font>
      <sz val="11"/>
      <color theme="1"/>
      <name val="Aptos Narrow"/>
      <family val="2"/>
      <scheme val="minor"/>
    </font>
    <font>
      <b/>
      <sz val="8"/>
      <color theme="0"/>
      <name val="Kulim Park"/>
    </font>
    <font>
      <sz val="8"/>
      <color theme="1"/>
      <name val="Kulim Park"/>
    </font>
    <font>
      <sz val="8"/>
      <color theme="1"/>
      <name val="Aptos Narrow"/>
      <family val="2"/>
      <scheme val="minor"/>
    </font>
    <font>
      <b/>
      <sz val="8"/>
      <color theme="0"/>
      <name val="Aptos Narrow"/>
      <family val="2"/>
      <scheme val="minor"/>
    </font>
    <font>
      <sz val="8"/>
      <color theme="0"/>
      <name val="Aptos Narrow"/>
      <family val="2"/>
      <scheme val="minor"/>
    </font>
  </fonts>
  <fills count="5">
    <fill>
      <patternFill patternType="none"/>
    </fill>
    <fill>
      <patternFill patternType="gray125"/>
    </fill>
    <fill>
      <patternFill patternType="solid">
        <fgColor theme="5" tint="-0.249977111117893"/>
        <bgColor indexed="64"/>
      </patternFill>
    </fill>
    <fill>
      <patternFill patternType="solid">
        <fgColor theme="0" tint="-0.14999847407452621"/>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2">
    <xf numFmtId="0" fontId="0" fillId="0" borderId="0" xfId="0"/>
    <xf numFmtId="0" fontId="2" fillId="0" borderId="0" xfId="0" applyFont="1" applyAlignment="1">
      <alignment horizontal="center" vertical="center"/>
    </xf>
    <xf numFmtId="14" fontId="2" fillId="0" borderId="0" xfId="0" applyNumberFormat="1" applyFont="1" applyAlignment="1">
      <alignment horizontal="center" vertical="center"/>
    </xf>
    <xf numFmtId="0" fontId="1" fillId="2" borderId="0" xfId="0" applyFont="1" applyFill="1" applyAlignment="1">
      <alignment horizontal="center" vertical="center"/>
    </xf>
    <xf numFmtId="0" fontId="0" fillId="3" borderId="0" xfId="0" applyFill="1"/>
    <xf numFmtId="0" fontId="3" fillId="0" borderId="0" xfId="0" applyFont="1"/>
    <xf numFmtId="0" fontId="3" fillId="0" borderId="0" xfId="0" pivotButton="1" applyFont="1"/>
    <xf numFmtId="0" fontId="3" fillId="0" borderId="0" xfId="0" applyFont="1" applyAlignment="1">
      <alignment horizontal="left"/>
    </xf>
    <xf numFmtId="164" fontId="3" fillId="0" borderId="0" xfId="0" applyNumberFormat="1" applyFont="1"/>
    <xf numFmtId="1" fontId="3" fillId="0" borderId="0" xfId="0" applyNumberFormat="1" applyFont="1"/>
    <xf numFmtId="165" fontId="5" fillId="0" borderId="0" xfId="0" applyNumberFormat="1" applyFont="1"/>
    <xf numFmtId="0" fontId="4" fillId="4" borderId="0" xfId="0" applyFont="1" applyFill="1" applyAlignment="1">
      <alignment horizontal="center"/>
    </xf>
  </cellXfs>
  <cellStyles count="1">
    <cellStyle name="Normal" xfId="0" builtinId="0"/>
  </cellStyles>
  <dxfs count="180">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numFmt numFmtId="1" formatCode="0"/>
    </dxf>
    <dxf>
      <numFmt numFmtId="1" formatCode="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numFmt numFmtId="1" formatCode="0"/>
    </dxf>
    <dxf>
      <numFmt numFmtId="1" formatCode="0"/>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sz val="8"/>
      </font>
    </dxf>
    <dxf>
      <font>
        <sz val="8"/>
      </font>
    </dxf>
    <dxf>
      <font>
        <sz val="8"/>
      </font>
    </dxf>
    <dxf>
      <font>
        <sz val="8"/>
      </font>
    </dxf>
    <dxf>
      <font>
        <sz val="8"/>
      </font>
    </dxf>
    <dxf>
      <font>
        <sz val="8"/>
      </font>
    </dxf>
    <dxf>
      <numFmt numFmtId="164" formatCode="[$₦-46A]#,##0.0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numFmt numFmtId="19" formatCode="m/d/yyyy"/>
      <alignment horizontal="center" vertical="center" textRotation="0" wrapText="0" indent="0" justifyLastLine="0" shrinkToFit="0" readingOrder="0"/>
    </dxf>
    <dxf>
      <font>
        <b val="0"/>
        <i val="0"/>
        <strike val="0"/>
        <condense val="0"/>
        <extend val="0"/>
        <outline val="0"/>
        <shadow val="0"/>
        <u val="none"/>
        <vertAlign val="baseline"/>
        <sz val="8"/>
        <color theme="1"/>
        <name val="Kulim Park"/>
        <scheme val="none"/>
      </font>
      <alignment horizontal="center" vertical="center" textRotation="0" wrapText="0" indent="0" justifyLastLine="0" shrinkToFit="0" readingOrder="0"/>
    </dxf>
    <dxf>
      <font>
        <b/>
        <i val="0"/>
        <strike val="0"/>
        <condense val="0"/>
        <extend val="0"/>
        <outline val="0"/>
        <shadow val="0"/>
        <u val="none"/>
        <vertAlign val="baseline"/>
        <sz val="8"/>
        <color theme="0"/>
        <name val="Kulim Park"/>
        <scheme val="none"/>
      </font>
      <fill>
        <patternFill patternType="solid">
          <fgColor indexed="64"/>
          <bgColor theme="5" tint="-0.249977111117893"/>
        </patternFill>
      </fill>
      <alignment horizontal="center" vertical="center" textRotation="0" wrapText="0" indent="0" justifyLastLine="0" shrinkToFit="0" readingOrder="0"/>
    </dxf>
    <dxf>
      <fill>
        <patternFill>
          <bgColor rgb="FF000000"/>
        </patternFill>
      </fill>
    </dxf>
    <dxf>
      <font>
        <b/>
        <i val="0"/>
        <name val="Abadi"/>
        <family val="2"/>
        <scheme val="none"/>
      </font>
      <fill>
        <patternFill>
          <fgColor theme="1"/>
          <bgColor rgb="FF000000"/>
        </patternFill>
      </fill>
      <border diagonalUp="0" diagonalDown="0">
        <left/>
        <right/>
        <top/>
        <bottom/>
        <vertical/>
        <horizontal/>
      </border>
    </dxf>
  </dxfs>
  <tableStyles count="1" defaultTableStyle="TableStyleMedium2" defaultPivotStyle="PivotStyleLight16">
    <tableStyle name="Slicer Style 1" pivot="0" table="0" count="9" xr9:uid="{BAFDE633-8FDA-405C-B259-4CC437CD7E01}">
      <tableStyleElement type="wholeTable" dxfId="179"/>
      <tableStyleElement type="headerRow" dxfId="178"/>
    </tableStyle>
  </tableStyles>
  <colors>
    <mruColors>
      <color rgb="FF000000"/>
      <color rgb="FF0A1604"/>
      <color rgb="FF4EA71D"/>
    </mruColors>
  </colors>
  <extLst>
    <ext xmlns:x14="http://schemas.microsoft.com/office/spreadsheetml/2009/9/main" uri="{46F421CA-312F-682f-3DD2-61675219B42D}">
      <x14:dxfs count="7">
        <dxf>
          <font>
            <b/>
            <i val="0"/>
            <sz val="14"/>
            <color theme="0"/>
            <name val="Abadi"/>
            <family val="2"/>
            <scheme val="none"/>
          </font>
        </dxf>
        <dxf>
          <font>
            <sz val="11"/>
            <color theme="0"/>
            <name val="Abadi"/>
            <family val="2"/>
            <scheme val="none"/>
          </font>
          <border>
            <left style="medium">
              <color rgb="FF92D050"/>
            </left>
          </border>
        </dxf>
        <dxf>
          <font>
            <b/>
            <i val="0"/>
            <sz val="14"/>
            <color theme="0"/>
            <name val="Abadi"/>
            <family val="2"/>
            <scheme val="none"/>
          </font>
        </dxf>
        <dxf>
          <font>
            <color rgb="FF000000"/>
          </font>
        </dxf>
        <dxf>
          <font>
            <b/>
            <i val="0"/>
            <color theme="0"/>
            <name val="Abadi"/>
            <family val="2"/>
            <scheme val="none"/>
          </font>
          <border>
            <left style="medium">
              <color rgb="FF92D050"/>
            </left>
          </border>
        </dxf>
        <dxf>
          <font>
            <color theme="0" tint="-0.24994659260841701"/>
            <name val="Abadi"/>
            <family val="2"/>
            <scheme val="none"/>
          </font>
        </dxf>
        <dxf>
          <font>
            <sz val="10"/>
            <color theme="0" tint="-0.34998626667073579"/>
            <name val="Abadi"/>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Tracker.xlsx]Pivot_tables!Sales by Region</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013071436051665"/>
          <c:y val="0.10864205979746072"/>
          <c:w val="0.73141741232234814"/>
          <c:h val="0.66302919259585313"/>
        </c:manualLayout>
      </c:layout>
      <c:barChart>
        <c:barDir val="bar"/>
        <c:grouping val="clustered"/>
        <c:varyColors val="0"/>
        <c:ser>
          <c:idx val="0"/>
          <c:order val="0"/>
          <c:tx>
            <c:strRef>
              <c:f>Pivot_tables!$I$4</c:f>
              <c:strCache>
                <c:ptCount val="1"/>
                <c:pt idx="0">
                  <c:v>Total</c:v>
                </c:pt>
              </c:strCache>
            </c:strRef>
          </c:tx>
          <c:spPr>
            <a:solidFill>
              <a:schemeClr val="accent1"/>
            </a:solidFill>
            <a:ln>
              <a:noFill/>
            </a:ln>
            <a:effectLst/>
          </c:spPr>
          <c:invertIfNegative val="0"/>
          <c:cat>
            <c:strRef>
              <c:f>Pivot_tables!$H$5:$H$9</c:f>
              <c:strCache>
                <c:ptCount val="4"/>
                <c:pt idx="0">
                  <c:v>East</c:v>
                </c:pt>
                <c:pt idx="1">
                  <c:v>North</c:v>
                </c:pt>
                <c:pt idx="2">
                  <c:v>South</c:v>
                </c:pt>
                <c:pt idx="3">
                  <c:v>West</c:v>
                </c:pt>
              </c:strCache>
            </c:strRef>
          </c:cat>
          <c:val>
            <c:numRef>
              <c:f>Pivot_tables!$I$5:$I$9</c:f>
              <c:numCache>
                <c:formatCode>[$₦-46A]#,##0.00</c:formatCode>
                <c:ptCount val="4"/>
                <c:pt idx="0">
                  <c:v>31182.520000000004</c:v>
                </c:pt>
                <c:pt idx="1">
                  <c:v>50329.01</c:v>
                </c:pt>
                <c:pt idx="2">
                  <c:v>67158.789999999994</c:v>
                </c:pt>
                <c:pt idx="3">
                  <c:v>60100.989999999983</c:v>
                </c:pt>
              </c:numCache>
            </c:numRef>
          </c:val>
          <c:extLst>
            <c:ext xmlns:c16="http://schemas.microsoft.com/office/drawing/2014/chart" uri="{C3380CC4-5D6E-409C-BE32-E72D297353CC}">
              <c16:uniqueId val="{00000000-1FD2-4F2B-A155-2BAB34478245}"/>
            </c:ext>
          </c:extLst>
        </c:ser>
        <c:dLbls>
          <c:showLegendKey val="0"/>
          <c:showVal val="0"/>
          <c:showCatName val="0"/>
          <c:showSerName val="0"/>
          <c:showPercent val="0"/>
          <c:showBubbleSize val="0"/>
        </c:dLbls>
        <c:gapWidth val="20"/>
        <c:overlap val="92"/>
        <c:axId val="239619951"/>
        <c:axId val="239620431"/>
      </c:barChart>
      <c:catAx>
        <c:axId val="23961995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20431"/>
        <c:crosses val="autoZero"/>
        <c:auto val="1"/>
        <c:lblAlgn val="ctr"/>
        <c:lblOffset val="100"/>
        <c:noMultiLvlLbl val="0"/>
      </c:catAx>
      <c:valAx>
        <c:axId val="239620431"/>
        <c:scaling>
          <c:orientation val="minMax"/>
          <c:max val="75000"/>
          <c:min val="0"/>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619951"/>
        <c:crosses val="autoZero"/>
        <c:crossBetween val="between"/>
        <c:majorUnit val="25000"/>
        <c:minorUnit val="5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Tracker.xlsx]Pivot_tables!Total Sales by Month</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92D050"/>
            </a:solidFill>
            <a:round/>
          </a:ln>
          <a:effectLst/>
        </c:spPr>
        <c:marker>
          <c:symbol val="circle"/>
          <c:size val="3"/>
          <c:spPr>
            <a:noFill/>
            <a:ln w="9525">
              <a:solidFill>
                <a:schemeClr val="accent1"/>
              </a:solidFill>
            </a:ln>
            <a:effectLst/>
          </c:spPr>
        </c:marker>
        <c:dLbl>
          <c:idx val="0"/>
          <c:numFmt formatCode="[$₦-46A]#,##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264209327352235"/>
          <c:y val="8.4534076248889617E-2"/>
          <c:w val="0.84615212707069698"/>
          <c:h val="0.7980341447586381"/>
        </c:manualLayout>
      </c:layout>
      <c:lineChart>
        <c:grouping val="standard"/>
        <c:varyColors val="0"/>
        <c:ser>
          <c:idx val="0"/>
          <c:order val="0"/>
          <c:tx>
            <c:strRef>
              <c:f>Pivot_tables!$O$4</c:f>
              <c:strCache>
                <c:ptCount val="1"/>
                <c:pt idx="0">
                  <c:v>Total</c:v>
                </c:pt>
              </c:strCache>
            </c:strRef>
          </c:tx>
          <c:spPr>
            <a:ln w="28575" cap="rnd">
              <a:solidFill>
                <a:srgbClr val="92D050"/>
              </a:solidFill>
              <a:round/>
            </a:ln>
            <a:effectLst/>
          </c:spPr>
          <c:marker>
            <c:symbol val="circle"/>
            <c:size val="3"/>
            <c:spPr>
              <a:noFill/>
              <a:ln w="9525">
                <a:solidFill>
                  <a:schemeClr val="accent1"/>
                </a:solidFill>
              </a:ln>
              <a:effectLst/>
            </c:spPr>
          </c:marker>
          <c:dLbls>
            <c:numFmt formatCode="[$₦-46A]#,##0.00" sourceLinked="0"/>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Abadi" panose="020B0604020104020204" pitchFamily="34" charset="0"/>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Pivot_tables!$N$5:$N$17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Pivot_tables!$O$5:$O$17</c:f>
              <c:numCache>
                <c:formatCode>[$₦-46A]#,##0.00</c:formatCode>
                <c:ptCount val="12"/>
                <c:pt idx="0">
                  <c:v>24528.94</c:v>
                </c:pt>
                <c:pt idx="1">
                  <c:v>15451.27</c:v>
                </c:pt>
                <c:pt idx="2">
                  <c:v>17672.21</c:v>
                </c:pt>
                <c:pt idx="3">
                  <c:v>25578.950000000004</c:v>
                </c:pt>
                <c:pt idx="4">
                  <c:v>20630.37</c:v>
                </c:pt>
                <c:pt idx="5">
                  <c:v>17614.050000000003</c:v>
                </c:pt>
                <c:pt idx="6">
                  <c:v>15549.45</c:v>
                </c:pt>
                <c:pt idx="7">
                  <c:v>13249.36</c:v>
                </c:pt>
                <c:pt idx="8">
                  <c:v>33596.710000000006</c:v>
                </c:pt>
                <c:pt idx="9">
                  <c:v>10508.74</c:v>
                </c:pt>
                <c:pt idx="10">
                  <c:v>9270.7799999999988</c:v>
                </c:pt>
                <c:pt idx="11">
                  <c:v>5120.4799999999996</c:v>
                </c:pt>
              </c:numCache>
            </c:numRef>
          </c:val>
          <c:smooth val="1"/>
          <c:extLst>
            <c:ext xmlns:c16="http://schemas.microsoft.com/office/drawing/2014/chart" uri="{C3380CC4-5D6E-409C-BE32-E72D297353CC}">
              <c16:uniqueId val="{00000000-9BFE-4BCE-85A0-355A5A59737F}"/>
            </c:ext>
          </c:extLst>
        </c:ser>
        <c:dLbls>
          <c:showLegendKey val="0"/>
          <c:showVal val="0"/>
          <c:showCatName val="0"/>
          <c:showSerName val="0"/>
          <c:showPercent val="0"/>
          <c:showBubbleSize val="0"/>
        </c:dLbls>
        <c:marker val="1"/>
        <c:smooth val="0"/>
        <c:axId val="239652111"/>
        <c:axId val="239653551"/>
      </c:lineChart>
      <c:catAx>
        <c:axId val="239652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39653551"/>
        <c:crosses val="autoZero"/>
        <c:auto val="1"/>
        <c:lblAlgn val="ctr"/>
        <c:lblOffset val="100"/>
        <c:noMultiLvlLbl val="0"/>
      </c:catAx>
      <c:valAx>
        <c:axId val="239653551"/>
        <c:scaling>
          <c:orientation val="minMax"/>
        </c:scaling>
        <c:delete val="0"/>
        <c:axPos val="l"/>
        <c:title>
          <c:tx>
            <c:rich>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r>
                  <a:rPr lang="en-US" sz="700"/>
                  <a:t>Thousand</a:t>
                </a:r>
              </a:p>
            </c:rich>
          </c:tx>
          <c:layout>
            <c:manualLayout>
              <c:xMode val="edge"/>
              <c:yMode val="edge"/>
              <c:x val="0"/>
              <c:y val="0.2931235259266658"/>
            </c:manualLayout>
          </c:layout>
          <c:overlay val="0"/>
          <c:spPr>
            <a:noFill/>
            <a:ln>
              <a:noFill/>
            </a:ln>
            <a:effectLst/>
          </c:spPr>
          <c:txPr>
            <a:bodyPr rot="-54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239652111"/>
        <c:crosses val="autoZero"/>
        <c:crossBetween val="between"/>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380246930916217"/>
          <c:y val="9.9810987790348749E-2"/>
          <c:w val="0.75239506138167567"/>
          <c:h val="0.6143703026882732"/>
        </c:manualLayout>
      </c:layout>
      <c:doughnutChart>
        <c:varyColors val="1"/>
        <c:ser>
          <c:idx val="0"/>
          <c:order val="0"/>
          <c:dPt>
            <c:idx val="0"/>
            <c:bubble3D val="0"/>
            <c:spPr>
              <a:solidFill>
                <a:srgbClr val="FF0000"/>
              </a:solidFill>
              <a:ln w="19050">
                <a:noFill/>
              </a:ln>
              <a:effectLst/>
            </c:spPr>
            <c:extLst>
              <c:ext xmlns:c16="http://schemas.microsoft.com/office/drawing/2014/chart" uri="{C3380CC4-5D6E-409C-BE32-E72D297353CC}">
                <c16:uniqueId val="{00000001-CE49-44EA-AC07-3C97A447F921}"/>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CE49-44EA-AC07-3C97A447F921}"/>
              </c:ext>
            </c:extLst>
          </c:dPt>
          <c:dPt>
            <c:idx val="2"/>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5-CE49-44EA-AC07-3C97A447F921}"/>
              </c:ext>
            </c:extLst>
          </c:dPt>
          <c:dLbls>
            <c:dLbl>
              <c:idx val="0"/>
              <c:layout>
                <c:manualLayout>
                  <c:x val="0.17112297543778962"/>
                  <c:y val="-9.1265586900154516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E49-44EA-AC07-3C97A447F921}"/>
                </c:ext>
              </c:extLst>
            </c:dLbl>
            <c:dLbl>
              <c:idx val="1"/>
              <c:layout>
                <c:manualLayout>
                  <c:x val="-9.6969686081414111E-2"/>
                  <c:y val="0.1368983803502316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E49-44EA-AC07-3C97A447F921}"/>
                </c:ext>
              </c:extLst>
            </c:dLbl>
            <c:dLbl>
              <c:idx val="2"/>
              <c:layout>
                <c:manualLayout>
                  <c:x val="-0.15401067789401066"/>
                  <c:y val="-8.5561487718894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E49-44EA-AC07-3C97A447F921}"/>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Abadi" panose="020B0604020104020204" pitchFamily="34" charset="0"/>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Pivot_tables!$T$10:$T$12</c:f>
              <c:strCache>
                <c:ptCount val="3"/>
                <c:pt idx="0">
                  <c:v>Cancelled</c:v>
                </c:pt>
                <c:pt idx="1">
                  <c:v>Completed</c:v>
                </c:pt>
                <c:pt idx="2">
                  <c:v>Pending</c:v>
                </c:pt>
              </c:strCache>
            </c:strRef>
          </c:cat>
          <c:val>
            <c:numRef>
              <c:f>Pivot_tables!$U$10:$U$12</c:f>
              <c:numCache>
                <c:formatCode>0</c:formatCode>
                <c:ptCount val="3"/>
                <c:pt idx="0">
                  <c:v>50513.989999999991</c:v>
                </c:pt>
                <c:pt idx="1">
                  <c:v>94730.299999999988</c:v>
                </c:pt>
                <c:pt idx="2">
                  <c:v>55490.520000000004</c:v>
                </c:pt>
              </c:numCache>
            </c:numRef>
          </c:val>
          <c:extLst>
            <c:ext xmlns:c16="http://schemas.microsoft.com/office/drawing/2014/chart" uri="{C3380CC4-5D6E-409C-BE32-E72D297353CC}">
              <c16:uniqueId val="{00000006-CE49-44EA-AC07-3C97A447F921}"/>
            </c:ext>
          </c:extLst>
        </c:ser>
        <c:dLbls>
          <c:showLegendKey val="0"/>
          <c:showVal val="1"/>
          <c:showCatName val="0"/>
          <c:showSerName val="0"/>
          <c:showPercent val="0"/>
          <c:showBubbleSize val="0"/>
          <c:showLeaderLines val="1"/>
        </c:dLbls>
        <c:firstSliceAng val="0"/>
        <c:holeSize val="45"/>
      </c:doughnutChart>
      <c:spPr>
        <a:noFill/>
        <a:ln>
          <a:noFill/>
        </a:ln>
        <a:effectLst/>
      </c:spPr>
    </c:plotArea>
    <c:legend>
      <c:legendPos val="b"/>
      <c:layout>
        <c:manualLayout>
          <c:xMode val="edge"/>
          <c:yMode val="edge"/>
          <c:x val="5.0000087763333881E-2"/>
          <c:y val="0.90955577651769637"/>
          <c:w val="0.89999982447333227"/>
          <c:h val="6.956796667707576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hyperlink" Target="#'Data Table'!A1"/></Relationships>
</file>

<file path=xl/drawings/_rels/drawing3.xml.rels><?xml version="1.0" encoding="UTF-8" standalone="yes"?>
<Relationships xmlns="http://schemas.openxmlformats.org/package/2006/relationships"><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21434</xdr:colOff>
      <xdr:row>0</xdr:row>
      <xdr:rowOff>47625</xdr:rowOff>
    </xdr:from>
    <xdr:to>
      <xdr:col>20</xdr:col>
      <xdr:colOff>345283</xdr:colOff>
      <xdr:row>28</xdr:row>
      <xdr:rowOff>180975</xdr:rowOff>
    </xdr:to>
    <xdr:grpSp>
      <xdr:nvGrpSpPr>
        <xdr:cNvPr id="106" name="Group 105">
          <a:extLst>
            <a:ext uri="{FF2B5EF4-FFF2-40B4-BE49-F238E27FC236}">
              <a16:creationId xmlns:a16="http://schemas.microsoft.com/office/drawing/2014/main" id="{A513BB21-34E0-F843-2D0F-F9A61E0C07CD}"/>
            </a:ext>
          </a:extLst>
        </xdr:cNvPr>
        <xdr:cNvGrpSpPr/>
      </xdr:nvGrpSpPr>
      <xdr:grpSpPr>
        <a:xfrm>
          <a:off x="21434" y="47625"/>
          <a:ext cx="12515849" cy="5467350"/>
          <a:chOff x="21434" y="47625"/>
          <a:chExt cx="12515849" cy="4952999"/>
        </a:xfrm>
      </xdr:grpSpPr>
      <xdr:sp macro="" textlink="">
        <xdr:nvSpPr>
          <xdr:cNvPr id="2" name="Rectangle: Rounded Corners 1">
            <a:extLst>
              <a:ext uri="{FF2B5EF4-FFF2-40B4-BE49-F238E27FC236}">
                <a16:creationId xmlns:a16="http://schemas.microsoft.com/office/drawing/2014/main" id="{4AC988D0-0EB3-6521-9359-4D8A22EC5EA9}"/>
              </a:ext>
            </a:extLst>
          </xdr:cNvPr>
          <xdr:cNvSpPr/>
        </xdr:nvSpPr>
        <xdr:spPr>
          <a:xfrm>
            <a:off x="21434" y="50005"/>
            <a:ext cx="12515849" cy="4950619"/>
          </a:xfrm>
          <a:prstGeom prst="roundRect">
            <a:avLst>
              <a:gd name="adj" fmla="val 2817"/>
            </a:avLst>
          </a:prstGeom>
          <a:solidFill>
            <a:schemeClr val="bg1"/>
          </a:solidFill>
          <a:ln>
            <a:no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3" name="Rectangle: Top Corners Rounded 2">
            <a:extLst>
              <a:ext uri="{FF2B5EF4-FFF2-40B4-BE49-F238E27FC236}">
                <a16:creationId xmlns:a16="http://schemas.microsoft.com/office/drawing/2014/main" id="{BE2C593C-6D3C-7851-803D-80D84E94BE05}"/>
              </a:ext>
            </a:extLst>
          </xdr:cNvPr>
          <xdr:cNvSpPr/>
        </xdr:nvSpPr>
        <xdr:spPr>
          <a:xfrm rot="16200000">
            <a:off x="-1312069" y="1478754"/>
            <a:ext cx="4881563" cy="2090737"/>
          </a:xfrm>
          <a:prstGeom prst="round2SameRect">
            <a:avLst>
              <a:gd name="adj1" fmla="val 6364"/>
              <a:gd name="adj2" fmla="val 0"/>
            </a:avLst>
          </a:prstGeom>
          <a:solidFill>
            <a:schemeClr val="tx1"/>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4" name="Rectangle: Rounded Corners 3">
            <a:extLst>
              <a:ext uri="{FF2B5EF4-FFF2-40B4-BE49-F238E27FC236}">
                <a16:creationId xmlns:a16="http://schemas.microsoft.com/office/drawing/2014/main" id="{2B69BF3C-5313-DB37-5809-CC7F7EB985BD}"/>
              </a:ext>
            </a:extLst>
          </xdr:cNvPr>
          <xdr:cNvSpPr/>
        </xdr:nvSpPr>
        <xdr:spPr>
          <a:xfrm>
            <a:off x="2281237" y="515538"/>
            <a:ext cx="1447799" cy="1083468"/>
          </a:xfrm>
          <a:prstGeom prst="roundRect">
            <a:avLst>
              <a:gd name="adj" fmla="val 8559"/>
            </a:avLst>
          </a:prstGeom>
          <a:solidFill>
            <a:schemeClr val="tx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5" name="Rectangle: Rounded Corners 4">
            <a:extLst>
              <a:ext uri="{FF2B5EF4-FFF2-40B4-BE49-F238E27FC236}">
                <a16:creationId xmlns:a16="http://schemas.microsoft.com/office/drawing/2014/main" id="{97EA1327-27E6-05CA-D762-CDE430BEE2BA}"/>
              </a:ext>
            </a:extLst>
          </xdr:cNvPr>
          <xdr:cNvSpPr/>
        </xdr:nvSpPr>
        <xdr:spPr>
          <a:xfrm>
            <a:off x="3821904" y="515538"/>
            <a:ext cx="1445419" cy="798912"/>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6" name="Rectangle: Rounded Corners 5">
            <a:extLst>
              <a:ext uri="{FF2B5EF4-FFF2-40B4-BE49-F238E27FC236}">
                <a16:creationId xmlns:a16="http://schemas.microsoft.com/office/drawing/2014/main" id="{7920A4D7-2423-4D25-A1E2-6786B2943059}"/>
              </a:ext>
            </a:extLst>
          </xdr:cNvPr>
          <xdr:cNvSpPr/>
        </xdr:nvSpPr>
        <xdr:spPr>
          <a:xfrm>
            <a:off x="5360191" y="515538"/>
            <a:ext cx="1447800" cy="789387"/>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7" name="Rectangle: Rounded Corners 6">
            <a:extLst>
              <a:ext uri="{FF2B5EF4-FFF2-40B4-BE49-F238E27FC236}">
                <a16:creationId xmlns:a16="http://schemas.microsoft.com/office/drawing/2014/main" id="{DBFC6668-8CEF-9B07-B54F-EAD0A059FEF3}"/>
              </a:ext>
            </a:extLst>
          </xdr:cNvPr>
          <xdr:cNvSpPr/>
        </xdr:nvSpPr>
        <xdr:spPr>
          <a:xfrm>
            <a:off x="6900859" y="515538"/>
            <a:ext cx="1445418" cy="770337"/>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8" name="Rectangle: Rounded Corners 7">
            <a:extLst>
              <a:ext uri="{FF2B5EF4-FFF2-40B4-BE49-F238E27FC236}">
                <a16:creationId xmlns:a16="http://schemas.microsoft.com/office/drawing/2014/main" id="{503F4DB9-6AE1-52AF-489C-B58D4B9FB88A}"/>
              </a:ext>
            </a:extLst>
          </xdr:cNvPr>
          <xdr:cNvSpPr/>
        </xdr:nvSpPr>
        <xdr:spPr>
          <a:xfrm>
            <a:off x="8439146" y="515538"/>
            <a:ext cx="1528766" cy="779862"/>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9" name="Rectangle: Rounded Corners 8">
            <a:extLst>
              <a:ext uri="{FF2B5EF4-FFF2-40B4-BE49-F238E27FC236}">
                <a16:creationId xmlns:a16="http://schemas.microsoft.com/office/drawing/2014/main" id="{A4989EC6-E603-1EE7-8889-0DBB8CA9AA05}"/>
              </a:ext>
            </a:extLst>
          </xdr:cNvPr>
          <xdr:cNvSpPr/>
        </xdr:nvSpPr>
        <xdr:spPr>
          <a:xfrm>
            <a:off x="10075067" y="523871"/>
            <a:ext cx="2355058" cy="2933704"/>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0" name="Rectangle: Rounded Corners 9">
            <a:extLst>
              <a:ext uri="{FF2B5EF4-FFF2-40B4-BE49-F238E27FC236}">
                <a16:creationId xmlns:a16="http://schemas.microsoft.com/office/drawing/2014/main" id="{9F017A9E-EF26-9DBF-18D2-1B214C877425}"/>
              </a:ext>
            </a:extLst>
          </xdr:cNvPr>
          <xdr:cNvSpPr/>
        </xdr:nvSpPr>
        <xdr:spPr>
          <a:xfrm>
            <a:off x="10072687" y="3533775"/>
            <a:ext cx="2369344" cy="1335881"/>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1" name="Rectangle: Rounded Corners 10">
            <a:extLst>
              <a:ext uri="{FF2B5EF4-FFF2-40B4-BE49-F238E27FC236}">
                <a16:creationId xmlns:a16="http://schemas.microsoft.com/office/drawing/2014/main" id="{45EB6C6B-08C3-DCFC-98D5-7810827781E4}"/>
              </a:ext>
            </a:extLst>
          </xdr:cNvPr>
          <xdr:cNvSpPr/>
        </xdr:nvSpPr>
        <xdr:spPr>
          <a:xfrm>
            <a:off x="2302668" y="1739500"/>
            <a:ext cx="1795463" cy="594125"/>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2" name="Rectangle: Rounded Corners 11">
            <a:extLst>
              <a:ext uri="{FF2B5EF4-FFF2-40B4-BE49-F238E27FC236}">
                <a16:creationId xmlns:a16="http://schemas.microsoft.com/office/drawing/2014/main" id="{9FB8640A-6DD9-1256-0BB9-749B18901EC2}"/>
              </a:ext>
            </a:extLst>
          </xdr:cNvPr>
          <xdr:cNvSpPr/>
        </xdr:nvSpPr>
        <xdr:spPr>
          <a:xfrm>
            <a:off x="2264567" y="2415775"/>
            <a:ext cx="1857376" cy="2477694"/>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3" name="Rectangle: Rounded Corners 12">
            <a:extLst>
              <a:ext uri="{FF2B5EF4-FFF2-40B4-BE49-F238E27FC236}">
                <a16:creationId xmlns:a16="http://schemas.microsoft.com/office/drawing/2014/main" id="{D2F322F1-A38A-8B21-F52C-638EC5CC3BEA}"/>
              </a:ext>
            </a:extLst>
          </xdr:cNvPr>
          <xdr:cNvSpPr/>
        </xdr:nvSpPr>
        <xdr:spPr>
          <a:xfrm>
            <a:off x="8460581" y="2895600"/>
            <a:ext cx="1554956" cy="1969293"/>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4" name="Rectangle: Rounded Corners 13">
            <a:extLst>
              <a:ext uri="{FF2B5EF4-FFF2-40B4-BE49-F238E27FC236}">
                <a16:creationId xmlns:a16="http://schemas.microsoft.com/office/drawing/2014/main" id="{0CAF9BB8-FD73-E2D9-BAE9-6D50B240C955}"/>
              </a:ext>
            </a:extLst>
          </xdr:cNvPr>
          <xdr:cNvSpPr/>
        </xdr:nvSpPr>
        <xdr:spPr>
          <a:xfrm>
            <a:off x="4229099" y="2914651"/>
            <a:ext cx="4148138" cy="1971674"/>
          </a:xfrm>
          <a:prstGeom prst="roundRect">
            <a:avLst>
              <a:gd name="adj" fmla="val 5451"/>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15" name="Rectangle: Rounded Corners 14">
            <a:extLst>
              <a:ext uri="{FF2B5EF4-FFF2-40B4-BE49-F238E27FC236}">
                <a16:creationId xmlns:a16="http://schemas.microsoft.com/office/drawing/2014/main" id="{2314BE29-F893-73F4-1603-D8D74A72C1C6}"/>
              </a:ext>
            </a:extLst>
          </xdr:cNvPr>
          <xdr:cNvSpPr/>
        </xdr:nvSpPr>
        <xdr:spPr>
          <a:xfrm>
            <a:off x="4229101" y="1390651"/>
            <a:ext cx="3005138" cy="1447799"/>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
        <xdr:nvSpPr>
          <xdr:cNvPr id="16" name="Rectangle: Rounded Corners 15">
            <a:extLst>
              <a:ext uri="{FF2B5EF4-FFF2-40B4-BE49-F238E27FC236}">
                <a16:creationId xmlns:a16="http://schemas.microsoft.com/office/drawing/2014/main" id="{3BE47855-CE1D-EF84-8D12-61CCD6C0D67A}"/>
              </a:ext>
            </a:extLst>
          </xdr:cNvPr>
          <xdr:cNvSpPr/>
        </xdr:nvSpPr>
        <xdr:spPr>
          <a:xfrm>
            <a:off x="7327105" y="1381125"/>
            <a:ext cx="2640806" cy="1438275"/>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latin typeface="Abadi" panose="020B0604020104020204" pitchFamily="34" charset="0"/>
            </a:endParaRPr>
          </a:p>
        </xdr:txBody>
      </xdr:sp>
      <xdr:sp macro="" textlink="Pivot_tables!C15">
        <xdr:nvSpPr>
          <xdr:cNvPr id="17" name="TextBox 16">
            <a:extLst>
              <a:ext uri="{FF2B5EF4-FFF2-40B4-BE49-F238E27FC236}">
                <a16:creationId xmlns:a16="http://schemas.microsoft.com/office/drawing/2014/main" id="{721F9A94-F681-F8DE-86F8-030938A441DD}"/>
              </a:ext>
            </a:extLst>
          </xdr:cNvPr>
          <xdr:cNvSpPr txBox="1"/>
        </xdr:nvSpPr>
        <xdr:spPr>
          <a:xfrm>
            <a:off x="2293143" y="964406"/>
            <a:ext cx="1276247"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29E89887-CC63-4CBF-A890-D7ACFDE88EBC}" type="TxLink">
              <a:rPr lang="en-US" sz="1800" b="1" i="0" u="none" strike="noStrike">
                <a:solidFill>
                  <a:schemeClr val="bg1"/>
                </a:solidFill>
                <a:latin typeface="Abadi" panose="020B0604020104020204" pitchFamily="34" charset="0"/>
              </a:rPr>
              <a:pPr/>
              <a:t>₦8,036.50</a:t>
            </a:fld>
            <a:endParaRPr lang="en-US" sz="1800" b="1">
              <a:solidFill>
                <a:schemeClr val="bg1"/>
              </a:solidFill>
              <a:latin typeface="Abadi" panose="020B0604020104020204" pitchFamily="34" charset="0"/>
            </a:endParaRPr>
          </a:p>
        </xdr:txBody>
      </xdr:sp>
      <xdr:sp macro="" textlink="">
        <xdr:nvSpPr>
          <xdr:cNvPr id="18" name="TextBox 17">
            <a:extLst>
              <a:ext uri="{FF2B5EF4-FFF2-40B4-BE49-F238E27FC236}">
                <a16:creationId xmlns:a16="http://schemas.microsoft.com/office/drawing/2014/main" id="{F0AF7E29-B7BB-1365-FA0C-B4B900AA1759}"/>
              </a:ext>
            </a:extLst>
          </xdr:cNvPr>
          <xdr:cNvSpPr txBox="1"/>
        </xdr:nvSpPr>
        <xdr:spPr>
          <a:xfrm>
            <a:off x="2388395" y="1285874"/>
            <a:ext cx="896207"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chemeClr val="bg1"/>
                </a:solidFill>
                <a:latin typeface="Abadi" panose="020B0604020104020204" pitchFamily="34" charset="0"/>
              </a:rPr>
              <a:t>Total Profit</a:t>
            </a:r>
          </a:p>
        </xdr:txBody>
      </xdr:sp>
      <xdr:sp macro="" textlink="Pivot_tables!C11">
        <xdr:nvSpPr>
          <xdr:cNvPr id="20" name="TextBox 19">
            <a:extLst>
              <a:ext uri="{FF2B5EF4-FFF2-40B4-BE49-F238E27FC236}">
                <a16:creationId xmlns:a16="http://schemas.microsoft.com/office/drawing/2014/main" id="{0442C9D5-30CB-87E0-F05A-758C418AC6E2}"/>
              </a:ext>
            </a:extLst>
          </xdr:cNvPr>
          <xdr:cNvSpPr txBox="1"/>
        </xdr:nvSpPr>
        <xdr:spPr>
          <a:xfrm>
            <a:off x="3845718" y="902493"/>
            <a:ext cx="1276247"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9CF0B69-8C5F-454F-9E12-DC8DF206159F}" type="TxLink">
              <a:rPr lang="en-US" sz="1800" b="1" i="0" u="none" strike="noStrike">
                <a:solidFill>
                  <a:srgbClr val="000000"/>
                </a:solidFill>
                <a:latin typeface="Abadi" panose="020B0604020104020204" pitchFamily="34" charset="0"/>
                <a:ea typeface="+mn-ea"/>
                <a:cs typeface="+mn-cs"/>
              </a:rPr>
              <a:pPr marL="0" indent="0"/>
              <a:t>₦1,623.50</a:t>
            </a:fld>
            <a:endParaRPr lang="en-US" sz="1800" b="1" i="0" u="none" strike="noStrike">
              <a:solidFill>
                <a:srgbClr val="000000"/>
              </a:solidFill>
              <a:latin typeface="Abadi" panose="020B0604020104020204" pitchFamily="34" charset="0"/>
              <a:ea typeface="+mn-ea"/>
              <a:cs typeface="+mn-cs"/>
            </a:endParaRPr>
          </a:p>
        </xdr:txBody>
      </xdr:sp>
      <xdr:sp macro="" textlink="Pivot_tables!B11">
        <xdr:nvSpPr>
          <xdr:cNvPr id="21" name="TextBox 20">
            <a:extLst>
              <a:ext uri="{FF2B5EF4-FFF2-40B4-BE49-F238E27FC236}">
                <a16:creationId xmlns:a16="http://schemas.microsoft.com/office/drawing/2014/main" id="{D2F0B91E-697B-241E-192D-AA1727BAF822}"/>
              </a:ext>
            </a:extLst>
          </xdr:cNvPr>
          <xdr:cNvSpPr txBox="1"/>
        </xdr:nvSpPr>
        <xdr:spPr>
          <a:xfrm>
            <a:off x="3845720" y="606027"/>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fld id="{C411A533-FD68-4D34-A39F-A7CFE5F374AC}" type="TxLink">
              <a:rPr lang="en-US" sz="1200" b="1" i="0" u="none" strike="noStrike">
                <a:solidFill>
                  <a:srgbClr val="000000"/>
                </a:solidFill>
                <a:latin typeface="Abadi" panose="020B0604020104020204" pitchFamily="34" charset="0"/>
              </a:rPr>
              <a:pPr/>
              <a:t>East</a:t>
            </a:fld>
            <a:endParaRPr lang="en-US" sz="1400" b="1">
              <a:latin typeface="Abadi" panose="020B0604020104020204" pitchFamily="34" charset="0"/>
            </a:endParaRPr>
          </a:p>
        </xdr:txBody>
      </xdr:sp>
      <xdr:sp macro="" textlink="Pivot_tables!C12">
        <xdr:nvSpPr>
          <xdr:cNvPr id="22" name="TextBox 21">
            <a:extLst>
              <a:ext uri="{FF2B5EF4-FFF2-40B4-BE49-F238E27FC236}">
                <a16:creationId xmlns:a16="http://schemas.microsoft.com/office/drawing/2014/main" id="{0BB7905D-C249-A750-6351-F1DAAC6D3093}"/>
              </a:ext>
            </a:extLst>
          </xdr:cNvPr>
          <xdr:cNvSpPr txBox="1"/>
        </xdr:nvSpPr>
        <xdr:spPr>
          <a:xfrm>
            <a:off x="5407817" y="912018"/>
            <a:ext cx="1276247"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1B6614F7-5B60-4349-A7BF-5C191CF42D27}" type="TxLink">
              <a:rPr lang="en-US" sz="1800" b="1" i="0" u="none" strike="noStrike">
                <a:solidFill>
                  <a:srgbClr val="000000"/>
                </a:solidFill>
                <a:latin typeface="Abadi" panose="020B0604020104020204" pitchFamily="34" charset="0"/>
                <a:ea typeface="+mn-ea"/>
                <a:cs typeface="+mn-cs"/>
              </a:rPr>
              <a:pPr marL="0" indent="0"/>
              <a:t>₦2,145.00</a:t>
            </a:fld>
            <a:endParaRPr lang="en-US" sz="1800" b="1" i="0" u="none" strike="noStrike">
              <a:solidFill>
                <a:srgbClr val="000000"/>
              </a:solidFill>
              <a:latin typeface="Abadi" panose="020B0604020104020204" pitchFamily="34" charset="0"/>
              <a:ea typeface="+mn-ea"/>
              <a:cs typeface="+mn-cs"/>
            </a:endParaRPr>
          </a:p>
        </xdr:txBody>
      </xdr:sp>
      <xdr:sp macro="" textlink="Pivot_tables!C13">
        <xdr:nvSpPr>
          <xdr:cNvPr id="24" name="TextBox 23">
            <a:extLst>
              <a:ext uri="{FF2B5EF4-FFF2-40B4-BE49-F238E27FC236}">
                <a16:creationId xmlns:a16="http://schemas.microsoft.com/office/drawing/2014/main" id="{8C5ED527-13F8-350F-136E-4202ACD39633}"/>
              </a:ext>
            </a:extLst>
          </xdr:cNvPr>
          <xdr:cNvSpPr txBox="1"/>
        </xdr:nvSpPr>
        <xdr:spPr>
          <a:xfrm>
            <a:off x="6972300" y="909636"/>
            <a:ext cx="1276247"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CFC4458E-739E-4342-8315-6A4606D3B6ED}" type="TxLink">
              <a:rPr lang="en-US" sz="1800" b="1" i="0" u="none" strike="noStrike">
                <a:solidFill>
                  <a:srgbClr val="000000"/>
                </a:solidFill>
                <a:latin typeface="Abadi" panose="020B0604020104020204" pitchFamily="34" charset="0"/>
                <a:ea typeface="+mn-ea"/>
                <a:cs typeface="+mn-cs"/>
              </a:rPr>
              <a:pPr marL="0" indent="0"/>
              <a:t>₦2,167.00</a:t>
            </a:fld>
            <a:endParaRPr lang="en-US" sz="1800" b="1" i="0" u="none" strike="noStrike">
              <a:solidFill>
                <a:srgbClr val="000000"/>
              </a:solidFill>
              <a:latin typeface="Abadi" panose="020B0604020104020204" pitchFamily="34" charset="0"/>
              <a:ea typeface="+mn-ea"/>
              <a:cs typeface="+mn-cs"/>
            </a:endParaRPr>
          </a:p>
        </xdr:txBody>
      </xdr:sp>
      <xdr:sp macro="" textlink="Pivot_tables!C14">
        <xdr:nvSpPr>
          <xdr:cNvPr id="26" name="TextBox 25">
            <a:extLst>
              <a:ext uri="{FF2B5EF4-FFF2-40B4-BE49-F238E27FC236}">
                <a16:creationId xmlns:a16="http://schemas.microsoft.com/office/drawing/2014/main" id="{A2AEC87E-9A87-CEC4-1E03-BDDFA08DC614}"/>
              </a:ext>
            </a:extLst>
          </xdr:cNvPr>
          <xdr:cNvSpPr txBox="1"/>
        </xdr:nvSpPr>
        <xdr:spPr>
          <a:xfrm>
            <a:off x="8451055" y="919162"/>
            <a:ext cx="1276247"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marL="0" indent="0"/>
            <a:fld id="{D2D08A7A-641A-46C4-84CA-E4000A987AC3}" type="TxLink">
              <a:rPr lang="en-US" sz="1800" b="1" i="0" u="none" strike="noStrike">
                <a:solidFill>
                  <a:srgbClr val="000000"/>
                </a:solidFill>
                <a:latin typeface="Abadi" panose="020B0604020104020204" pitchFamily="34" charset="0"/>
                <a:ea typeface="+mn-ea"/>
                <a:cs typeface="+mn-cs"/>
              </a:rPr>
              <a:pPr marL="0" indent="0"/>
              <a:t>₦2,101.00</a:t>
            </a:fld>
            <a:endParaRPr lang="en-US" sz="1800" b="1" i="0" u="none" strike="noStrike">
              <a:solidFill>
                <a:srgbClr val="000000"/>
              </a:solidFill>
              <a:latin typeface="Abadi" panose="020B0604020104020204" pitchFamily="34" charset="0"/>
              <a:ea typeface="+mn-ea"/>
              <a:cs typeface="+mn-cs"/>
            </a:endParaRPr>
          </a:p>
        </xdr:txBody>
      </xdr:sp>
      <xdr:sp macro="" textlink="Pivot_tables!B12">
        <xdr:nvSpPr>
          <xdr:cNvPr id="28" name="TextBox 27">
            <a:extLst>
              <a:ext uri="{FF2B5EF4-FFF2-40B4-BE49-F238E27FC236}">
                <a16:creationId xmlns:a16="http://schemas.microsoft.com/office/drawing/2014/main" id="{6A539002-0909-019C-B645-3A076B2D0661}"/>
              </a:ext>
            </a:extLst>
          </xdr:cNvPr>
          <xdr:cNvSpPr txBox="1"/>
        </xdr:nvSpPr>
        <xdr:spPr>
          <a:xfrm>
            <a:off x="5407821" y="606027"/>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28EA4F6-A76A-49A5-9FE9-29EA2F607802}" type="TxLink">
              <a:rPr lang="en-US" sz="1200" b="1" i="0" u="none" strike="noStrike">
                <a:solidFill>
                  <a:srgbClr val="000000"/>
                </a:solidFill>
                <a:latin typeface="Abadi" panose="020B0604020104020204" pitchFamily="34" charset="0"/>
                <a:ea typeface="+mn-ea"/>
                <a:cs typeface="+mn-cs"/>
              </a:rPr>
              <a:pPr marL="0" indent="0"/>
              <a:t>North</a:t>
            </a:fld>
            <a:endParaRPr lang="en-US" sz="1200" b="1" i="0" u="none" strike="noStrike">
              <a:solidFill>
                <a:srgbClr val="000000"/>
              </a:solidFill>
              <a:latin typeface="Abadi" panose="020B0604020104020204" pitchFamily="34" charset="0"/>
              <a:ea typeface="+mn-ea"/>
              <a:cs typeface="+mn-cs"/>
            </a:endParaRPr>
          </a:p>
        </xdr:txBody>
      </xdr:sp>
      <xdr:sp macro="" textlink="Pivot_tables!B13">
        <xdr:nvSpPr>
          <xdr:cNvPr id="29" name="TextBox 28">
            <a:extLst>
              <a:ext uri="{FF2B5EF4-FFF2-40B4-BE49-F238E27FC236}">
                <a16:creationId xmlns:a16="http://schemas.microsoft.com/office/drawing/2014/main" id="{A53C6D74-D128-61AD-053D-E18A79439DA7}"/>
              </a:ext>
            </a:extLst>
          </xdr:cNvPr>
          <xdr:cNvSpPr txBox="1"/>
        </xdr:nvSpPr>
        <xdr:spPr>
          <a:xfrm>
            <a:off x="6936583" y="606027"/>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FCA46BA5-3679-46F5-93D4-D4F0E8A75EDA}" type="TxLink">
              <a:rPr lang="en-US" sz="1200" b="1" i="0" u="none" strike="noStrike">
                <a:solidFill>
                  <a:srgbClr val="000000"/>
                </a:solidFill>
                <a:latin typeface="Abadi" panose="020B0604020104020204" pitchFamily="34" charset="0"/>
                <a:ea typeface="+mn-ea"/>
                <a:cs typeface="+mn-cs"/>
              </a:rPr>
              <a:pPr marL="0" indent="0"/>
              <a:t>South</a:t>
            </a:fld>
            <a:endParaRPr lang="en-US" sz="1200" b="1" i="0" u="none" strike="noStrike">
              <a:solidFill>
                <a:srgbClr val="000000"/>
              </a:solidFill>
              <a:latin typeface="Abadi" panose="020B0604020104020204" pitchFamily="34" charset="0"/>
              <a:ea typeface="+mn-ea"/>
              <a:cs typeface="+mn-cs"/>
            </a:endParaRPr>
          </a:p>
        </xdr:txBody>
      </xdr:sp>
      <xdr:sp macro="" textlink="Pivot_tables!B14">
        <xdr:nvSpPr>
          <xdr:cNvPr id="30" name="TextBox 29">
            <a:extLst>
              <a:ext uri="{FF2B5EF4-FFF2-40B4-BE49-F238E27FC236}">
                <a16:creationId xmlns:a16="http://schemas.microsoft.com/office/drawing/2014/main" id="{8BCB5DEE-A13C-9421-F45A-EA19186DB7B0}"/>
              </a:ext>
            </a:extLst>
          </xdr:cNvPr>
          <xdr:cNvSpPr txBox="1"/>
        </xdr:nvSpPr>
        <xdr:spPr>
          <a:xfrm>
            <a:off x="8462963" y="606027"/>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B6C555C-78F9-479C-93BA-E357C6EBC3DE}" type="TxLink">
              <a:rPr lang="en-US" sz="1200" b="1" i="0" u="none" strike="noStrike">
                <a:solidFill>
                  <a:srgbClr val="000000"/>
                </a:solidFill>
                <a:latin typeface="Abadi" panose="020B0604020104020204" pitchFamily="34" charset="0"/>
                <a:ea typeface="+mn-ea"/>
                <a:cs typeface="+mn-cs"/>
              </a:rPr>
              <a:pPr marL="0" indent="0"/>
              <a:t>West</a:t>
            </a:fld>
            <a:endParaRPr lang="en-US" sz="1200" b="1" i="0" u="none" strike="noStrike">
              <a:solidFill>
                <a:srgbClr val="000000"/>
              </a:solidFill>
              <a:latin typeface="Abadi" panose="020B0604020104020204" pitchFamily="34" charset="0"/>
              <a:ea typeface="+mn-ea"/>
              <a:cs typeface="+mn-cs"/>
            </a:endParaRPr>
          </a:p>
        </xdr:txBody>
      </xdr:sp>
      <xdr:sp macro="" textlink="">
        <xdr:nvSpPr>
          <xdr:cNvPr id="31" name="TextBox 30">
            <a:extLst>
              <a:ext uri="{FF2B5EF4-FFF2-40B4-BE49-F238E27FC236}">
                <a16:creationId xmlns:a16="http://schemas.microsoft.com/office/drawing/2014/main" id="{3E516E96-61E9-C0A7-32B0-84E543D93D8B}"/>
              </a:ext>
            </a:extLst>
          </xdr:cNvPr>
          <xdr:cNvSpPr txBox="1"/>
        </xdr:nvSpPr>
        <xdr:spPr>
          <a:xfrm>
            <a:off x="2162175" y="47625"/>
            <a:ext cx="1767856" cy="353943"/>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800" b="1">
                <a:latin typeface="Abadi" panose="020B0604020104020204" pitchFamily="34" charset="0"/>
              </a:rPr>
              <a:t>SALES</a:t>
            </a:r>
            <a:r>
              <a:rPr lang="en-US" sz="1800" b="1" baseline="0">
                <a:latin typeface="Abadi" panose="020B0604020104020204" pitchFamily="34" charset="0"/>
              </a:rPr>
              <a:t> TRACKER</a:t>
            </a:r>
            <a:endParaRPr lang="en-US" sz="1800" b="1">
              <a:latin typeface="Abadi" panose="020B0604020104020204" pitchFamily="34" charset="0"/>
            </a:endParaRPr>
          </a:p>
        </xdr:txBody>
      </xdr:sp>
      <xdr:sp macro="" textlink="Pivot_tables!F17">
        <xdr:nvSpPr>
          <xdr:cNvPr id="32" name="TextBox 31">
            <a:extLst>
              <a:ext uri="{FF2B5EF4-FFF2-40B4-BE49-F238E27FC236}">
                <a16:creationId xmlns:a16="http://schemas.microsoft.com/office/drawing/2014/main" id="{CA6101BF-7913-D2AE-5A97-5FE17D3ECBB9}"/>
              </a:ext>
            </a:extLst>
          </xdr:cNvPr>
          <xdr:cNvSpPr txBox="1"/>
        </xdr:nvSpPr>
        <xdr:spPr>
          <a:xfrm>
            <a:off x="2350292" y="1938336"/>
            <a:ext cx="1549911" cy="365678"/>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9D4511BA-E037-4402-B1B5-28026D6060BC}" type="TxLink">
              <a:rPr lang="en-US" sz="1800" b="1" i="0" u="none" strike="noStrike">
                <a:solidFill>
                  <a:srgbClr val="000000"/>
                </a:solidFill>
                <a:latin typeface="Abadi" panose="020B0604020104020204" pitchFamily="34" charset="0"/>
              </a:rPr>
              <a:pPr/>
              <a:t>₦208,771.31</a:t>
            </a:fld>
            <a:endParaRPr lang="en-US" sz="4000" b="1">
              <a:solidFill>
                <a:sysClr val="windowText" lastClr="000000"/>
              </a:solidFill>
              <a:latin typeface="Abadi" panose="020B0604020104020204" pitchFamily="34" charset="0"/>
            </a:endParaRPr>
          </a:p>
        </xdr:txBody>
      </xdr:sp>
      <xdr:sp macro="" textlink="">
        <xdr:nvSpPr>
          <xdr:cNvPr id="33" name="TextBox 32">
            <a:extLst>
              <a:ext uri="{FF2B5EF4-FFF2-40B4-BE49-F238E27FC236}">
                <a16:creationId xmlns:a16="http://schemas.microsoft.com/office/drawing/2014/main" id="{7DCAC2F6-4EFC-5885-CEFD-3756B83703A7}"/>
              </a:ext>
            </a:extLst>
          </xdr:cNvPr>
          <xdr:cNvSpPr txBox="1"/>
        </xdr:nvSpPr>
        <xdr:spPr>
          <a:xfrm>
            <a:off x="2362202" y="1735931"/>
            <a:ext cx="1049711"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Total Sales</a:t>
            </a:r>
          </a:p>
        </xdr:txBody>
      </xdr:sp>
      <xdr:sp macro="" textlink="">
        <xdr:nvSpPr>
          <xdr:cNvPr id="34" name="TextBox 33">
            <a:extLst>
              <a:ext uri="{FF2B5EF4-FFF2-40B4-BE49-F238E27FC236}">
                <a16:creationId xmlns:a16="http://schemas.microsoft.com/office/drawing/2014/main" id="{D7508B2B-2D13-E6DF-6E62-E94FAB541B05}"/>
              </a:ext>
            </a:extLst>
          </xdr:cNvPr>
          <xdr:cNvSpPr txBox="1"/>
        </xdr:nvSpPr>
        <xdr:spPr>
          <a:xfrm>
            <a:off x="2257426" y="2447926"/>
            <a:ext cx="1928811"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1">
                <a:solidFill>
                  <a:sysClr val="windowText" lastClr="000000"/>
                </a:solidFill>
                <a:latin typeface="Abadi" panose="020B0604020104020204" pitchFamily="34" charset="0"/>
              </a:rPr>
              <a:t>Total </a:t>
            </a:r>
            <a:r>
              <a:rPr lang="en-US" sz="1200" b="1">
                <a:solidFill>
                  <a:sysClr val="windowText" lastClr="000000"/>
                </a:solidFill>
                <a:latin typeface="Abadi" panose="020B0604020104020204" pitchFamily="34" charset="0"/>
                <a:ea typeface="+mn-ea"/>
                <a:cs typeface="+mn-cs"/>
              </a:rPr>
              <a:t>Sales</a:t>
            </a:r>
            <a:r>
              <a:rPr lang="en-US" sz="1200" b="1">
                <a:solidFill>
                  <a:sysClr val="windowText" lastClr="000000"/>
                </a:solidFill>
                <a:latin typeface="Abadi" panose="020B0604020104020204" pitchFamily="34" charset="0"/>
              </a:rPr>
              <a:t> by Category</a:t>
            </a:r>
          </a:p>
        </xdr:txBody>
      </xdr:sp>
      <xdr:sp macro="" textlink="Pivot_tables!E12">
        <xdr:nvSpPr>
          <xdr:cNvPr id="35" name="TextBox 34">
            <a:extLst>
              <a:ext uri="{FF2B5EF4-FFF2-40B4-BE49-F238E27FC236}">
                <a16:creationId xmlns:a16="http://schemas.microsoft.com/office/drawing/2014/main" id="{D4998241-0631-CE21-AA64-E5BCCACA0D8F}"/>
              </a:ext>
            </a:extLst>
          </xdr:cNvPr>
          <xdr:cNvSpPr txBox="1"/>
        </xdr:nvSpPr>
        <xdr:spPr>
          <a:xfrm>
            <a:off x="2407444" y="2733673"/>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B2734CE3-F86C-4023-AB71-E8DC07DD9D56}" type="TxLink">
              <a:rPr lang="en-US" sz="1200" b="0" i="0" u="none" strike="noStrike">
                <a:solidFill>
                  <a:srgbClr val="000000"/>
                </a:solidFill>
                <a:latin typeface="Abadi" panose="020B0604020104020204" pitchFamily="34" charset="0"/>
                <a:ea typeface="+mn-ea"/>
                <a:cs typeface="+mn-cs"/>
              </a:rPr>
              <a:pPr marL="0" indent="0"/>
              <a:t>Beauty</a:t>
            </a:fld>
            <a:endParaRPr lang="en-US" sz="1200" b="0" i="0" u="none" strike="noStrike">
              <a:solidFill>
                <a:srgbClr val="000000"/>
              </a:solidFill>
              <a:latin typeface="Abadi" panose="020B0604020104020204" pitchFamily="34" charset="0"/>
              <a:ea typeface="+mn-ea"/>
              <a:cs typeface="+mn-cs"/>
            </a:endParaRPr>
          </a:p>
        </xdr:txBody>
      </xdr:sp>
      <xdr:sp macro="" textlink="Pivot_tables!E13">
        <xdr:nvSpPr>
          <xdr:cNvPr id="36" name="TextBox 35">
            <a:extLst>
              <a:ext uri="{FF2B5EF4-FFF2-40B4-BE49-F238E27FC236}">
                <a16:creationId xmlns:a16="http://schemas.microsoft.com/office/drawing/2014/main" id="{14825DE9-9224-586C-901E-5092183B57C3}"/>
              </a:ext>
            </a:extLst>
          </xdr:cNvPr>
          <xdr:cNvSpPr txBox="1"/>
        </xdr:nvSpPr>
        <xdr:spPr>
          <a:xfrm>
            <a:off x="2407444" y="3162894"/>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AAFE0C0-DAFA-4E44-9DE5-100FF3F8D58D}" type="TxLink">
              <a:rPr lang="en-US" sz="1200" b="0" i="0" u="none" strike="noStrike">
                <a:solidFill>
                  <a:srgbClr val="000000"/>
                </a:solidFill>
                <a:latin typeface="Abadi" panose="020B0604020104020204" pitchFamily="34" charset="0"/>
                <a:ea typeface="+mn-ea"/>
                <a:cs typeface="+mn-cs"/>
              </a:rPr>
              <a:pPr marL="0" indent="0"/>
              <a:t>Clothing</a:t>
            </a:fld>
            <a:endParaRPr lang="en-US" sz="1200" b="0" i="0" u="none" strike="noStrike">
              <a:solidFill>
                <a:srgbClr val="000000"/>
              </a:solidFill>
              <a:latin typeface="Abadi" panose="020B0604020104020204" pitchFamily="34" charset="0"/>
              <a:ea typeface="+mn-ea"/>
              <a:cs typeface="+mn-cs"/>
            </a:endParaRPr>
          </a:p>
        </xdr:txBody>
      </xdr:sp>
      <xdr:sp macro="" textlink="Pivot_tables!E14">
        <xdr:nvSpPr>
          <xdr:cNvPr id="37" name="TextBox 36">
            <a:extLst>
              <a:ext uri="{FF2B5EF4-FFF2-40B4-BE49-F238E27FC236}">
                <a16:creationId xmlns:a16="http://schemas.microsoft.com/office/drawing/2014/main" id="{E0E51096-B9CA-5D6B-510B-DEF9ED63A072}"/>
              </a:ext>
            </a:extLst>
          </xdr:cNvPr>
          <xdr:cNvSpPr txBox="1"/>
        </xdr:nvSpPr>
        <xdr:spPr>
          <a:xfrm>
            <a:off x="2407444" y="3592115"/>
            <a:ext cx="1112042"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D3F44C2-35DC-4882-A0A9-A8E11D15DD3A}" type="TxLink">
              <a:rPr lang="en-US" sz="1200" b="0" i="0" u="none" strike="noStrike">
                <a:solidFill>
                  <a:srgbClr val="000000"/>
                </a:solidFill>
                <a:latin typeface="Abadi" panose="020B0604020104020204" pitchFamily="34" charset="0"/>
                <a:ea typeface="+mn-ea"/>
                <a:cs typeface="+mn-cs"/>
              </a:rPr>
              <a:pPr marL="0" indent="0"/>
              <a:t>Electronics</a:t>
            </a:fld>
            <a:endParaRPr lang="en-US" sz="1200" b="0" i="0" u="none" strike="noStrike">
              <a:solidFill>
                <a:srgbClr val="000000"/>
              </a:solidFill>
              <a:latin typeface="Abadi" panose="020B0604020104020204" pitchFamily="34" charset="0"/>
              <a:ea typeface="+mn-ea"/>
              <a:cs typeface="+mn-cs"/>
            </a:endParaRPr>
          </a:p>
        </xdr:txBody>
      </xdr:sp>
      <xdr:sp macro="" textlink="Pivot_tables!E15">
        <xdr:nvSpPr>
          <xdr:cNvPr id="38" name="TextBox 37">
            <a:extLst>
              <a:ext uri="{FF2B5EF4-FFF2-40B4-BE49-F238E27FC236}">
                <a16:creationId xmlns:a16="http://schemas.microsoft.com/office/drawing/2014/main" id="{CFCF9629-A6D3-F7A5-2B7C-7AF6F21F0546}"/>
              </a:ext>
            </a:extLst>
          </xdr:cNvPr>
          <xdr:cNvSpPr txBox="1"/>
        </xdr:nvSpPr>
        <xdr:spPr>
          <a:xfrm>
            <a:off x="2407444" y="4021336"/>
            <a:ext cx="138588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2CCC300-E152-4D7D-BEF4-45BB8C42E983}" type="TxLink">
              <a:rPr lang="en-US" sz="1200" b="0" i="0" u="none" strike="noStrike">
                <a:solidFill>
                  <a:srgbClr val="000000"/>
                </a:solidFill>
                <a:latin typeface="Abadi" panose="020B0604020104020204" pitchFamily="34" charset="0"/>
                <a:ea typeface="+mn-ea"/>
                <a:cs typeface="+mn-cs"/>
              </a:rPr>
              <a:pPr marL="0" indent="0"/>
              <a:t>Home Goods</a:t>
            </a:fld>
            <a:endParaRPr lang="en-US" sz="1200" b="0" i="0" u="none" strike="noStrike">
              <a:solidFill>
                <a:srgbClr val="000000"/>
              </a:solidFill>
              <a:latin typeface="Abadi" panose="020B0604020104020204" pitchFamily="34" charset="0"/>
              <a:ea typeface="+mn-ea"/>
              <a:cs typeface="+mn-cs"/>
            </a:endParaRPr>
          </a:p>
        </xdr:txBody>
      </xdr:sp>
      <xdr:sp macro="" textlink="Pivot_tables!E16">
        <xdr:nvSpPr>
          <xdr:cNvPr id="39" name="TextBox 38">
            <a:extLst>
              <a:ext uri="{FF2B5EF4-FFF2-40B4-BE49-F238E27FC236}">
                <a16:creationId xmlns:a16="http://schemas.microsoft.com/office/drawing/2014/main" id="{3EF36566-CC0F-7E85-D1CC-9BF450DB7E85}"/>
              </a:ext>
            </a:extLst>
          </xdr:cNvPr>
          <xdr:cNvSpPr txBox="1"/>
        </xdr:nvSpPr>
        <xdr:spPr>
          <a:xfrm>
            <a:off x="2407444" y="4450557"/>
            <a:ext cx="871536" cy="27699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4FB52F6-6522-4555-A710-CB7D3C64FE32}" type="TxLink">
              <a:rPr lang="en-US" sz="1200" b="0" i="0" u="none" strike="noStrike">
                <a:solidFill>
                  <a:srgbClr val="000000"/>
                </a:solidFill>
                <a:latin typeface="Abadi" panose="020B0604020104020204" pitchFamily="34" charset="0"/>
                <a:ea typeface="+mn-ea"/>
                <a:cs typeface="+mn-cs"/>
              </a:rPr>
              <a:pPr marL="0" indent="0"/>
              <a:t>Sports</a:t>
            </a:fld>
            <a:endParaRPr lang="en-US" sz="1200" b="0" i="0" u="none" strike="noStrike">
              <a:solidFill>
                <a:srgbClr val="000000"/>
              </a:solidFill>
              <a:latin typeface="Abadi" panose="020B0604020104020204" pitchFamily="34" charset="0"/>
              <a:ea typeface="+mn-ea"/>
              <a:cs typeface="+mn-cs"/>
            </a:endParaRPr>
          </a:p>
        </xdr:txBody>
      </xdr:sp>
      <xdr:sp macro="" textlink="Pivot_tables!F12">
        <xdr:nvSpPr>
          <xdr:cNvPr id="41" name="TextBox 40">
            <a:extLst>
              <a:ext uri="{FF2B5EF4-FFF2-40B4-BE49-F238E27FC236}">
                <a16:creationId xmlns:a16="http://schemas.microsoft.com/office/drawing/2014/main" id="{91F9B5AB-1535-C65E-AFD9-02811A395FAD}"/>
              </a:ext>
            </a:extLst>
          </xdr:cNvPr>
          <xdr:cNvSpPr txBox="1"/>
        </xdr:nvSpPr>
        <xdr:spPr>
          <a:xfrm>
            <a:off x="3307166" y="2778915"/>
            <a:ext cx="860019" cy="256737"/>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0C238EC-5202-467E-83D8-54FC2418E43A}" type="TxLink">
              <a:rPr lang="en-US" sz="1050" b="1" i="0" u="none" strike="noStrike">
                <a:solidFill>
                  <a:srgbClr val="000000"/>
                </a:solidFill>
                <a:latin typeface="Aptos Narrow"/>
                <a:ea typeface="+mn-ea"/>
                <a:cs typeface="+mn-cs"/>
              </a:rPr>
              <a:pPr marL="0" indent="0"/>
              <a:t>₦29,182.06</a:t>
            </a:fld>
            <a:endParaRPr lang="en-US" sz="1800" b="1" i="0" u="none" strike="noStrike">
              <a:solidFill>
                <a:srgbClr val="000000"/>
              </a:solidFill>
              <a:latin typeface="Abadi" panose="020B0604020104020204" pitchFamily="34" charset="0"/>
              <a:ea typeface="+mn-ea"/>
              <a:cs typeface="+mn-cs"/>
            </a:endParaRPr>
          </a:p>
        </xdr:txBody>
      </xdr:sp>
      <xdr:sp macro="" textlink="Pivot_tables!F13">
        <xdr:nvSpPr>
          <xdr:cNvPr id="42" name="TextBox 41">
            <a:extLst>
              <a:ext uri="{FF2B5EF4-FFF2-40B4-BE49-F238E27FC236}">
                <a16:creationId xmlns:a16="http://schemas.microsoft.com/office/drawing/2014/main" id="{06C9C9E3-92DE-23A3-EAA7-7DCC36DE0472}"/>
              </a:ext>
            </a:extLst>
          </xdr:cNvPr>
          <xdr:cNvSpPr txBox="1"/>
        </xdr:nvSpPr>
        <xdr:spPr>
          <a:xfrm>
            <a:off x="3316301" y="3220043"/>
            <a:ext cx="874696" cy="256737"/>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ECEF925-E219-4FF9-A3DD-915B8720EC9B}" type="TxLink">
              <a:rPr lang="en-US" sz="1050" b="1" i="0" u="none" strike="noStrike">
                <a:solidFill>
                  <a:srgbClr val="000000"/>
                </a:solidFill>
                <a:latin typeface="Aptos Narrow"/>
                <a:ea typeface="+mn-ea"/>
                <a:cs typeface="+mn-cs"/>
              </a:rPr>
              <a:pPr marL="0" indent="0"/>
              <a:t>₦27,014.35</a:t>
            </a:fld>
            <a:endParaRPr lang="en-US" sz="1800" b="1" i="0" u="none" strike="noStrike">
              <a:solidFill>
                <a:srgbClr val="000000"/>
              </a:solidFill>
              <a:latin typeface="Abadi" panose="020B0604020104020204" pitchFamily="34" charset="0"/>
              <a:ea typeface="+mn-ea"/>
              <a:cs typeface="+mn-cs"/>
            </a:endParaRPr>
          </a:p>
        </xdr:txBody>
      </xdr:sp>
      <xdr:sp macro="" textlink="Pivot_tables!F14">
        <xdr:nvSpPr>
          <xdr:cNvPr id="43" name="TextBox 42">
            <a:extLst>
              <a:ext uri="{FF2B5EF4-FFF2-40B4-BE49-F238E27FC236}">
                <a16:creationId xmlns:a16="http://schemas.microsoft.com/office/drawing/2014/main" id="{39845A6E-09DF-B1DD-EABA-3F01760C604B}"/>
              </a:ext>
            </a:extLst>
          </xdr:cNvPr>
          <xdr:cNvSpPr txBox="1"/>
        </xdr:nvSpPr>
        <xdr:spPr>
          <a:xfrm>
            <a:off x="3345655" y="3637359"/>
            <a:ext cx="845344" cy="256737"/>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8009C57-8756-483D-A986-72F3DECADA41}" type="TxLink">
              <a:rPr lang="en-US" sz="1050" b="1" i="0" u="none" strike="noStrike">
                <a:solidFill>
                  <a:srgbClr val="000000"/>
                </a:solidFill>
                <a:latin typeface="Aptos Narrow"/>
                <a:ea typeface="+mn-ea"/>
                <a:cs typeface="+mn-cs"/>
              </a:rPr>
              <a:pPr marL="0" indent="0"/>
              <a:t>₦39,309.78</a:t>
            </a:fld>
            <a:endParaRPr lang="en-US" sz="1800" b="1" i="0" u="none" strike="noStrike">
              <a:solidFill>
                <a:srgbClr val="000000"/>
              </a:solidFill>
              <a:latin typeface="Abadi" panose="020B0604020104020204" pitchFamily="34" charset="0"/>
              <a:ea typeface="+mn-ea"/>
              <a:cs typeface="+mn-cs"/>
            </a:endParaRPr>
          </a:p>
        </xdr:txBody>
      </xdr:sp>
      <xdr:sp macro="" textlink="Pivot_tables!F15">
        <xdr:nvSpPr>
          <xdr:cNvPr id="44" name="TextBox 43">
            <a:extLst>
              <a:ext uri="{FF2B5EF4-FFF2-40B4-BE49-F238E27FC236}">
                <a16:creationId xmlns:a16="http://schemas.microsoft.com/office/drawing/2014/main" id="{49172E6C-0F2F-4BBA-1493-0135F35DBB1D}"/>
              </a:ext>
            </a:extLst>
          </xdr:cNvPr>
          <xdr:cNvSpPr txBox="1"/>
        </xdr:nvSpPr>
        <xdr:spPr>
          <a:xfrm>
            <a:off x="3361156" y="4054672"/>
            <a:ext cx="889373" cy="256737"/>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BA005BC-9450-409B-8D6F-50D8678AE50E}" type="TxLink">
              <a:rPr lang="en-US" sz="1050" b="1" i="0" u="none" strike="noStrike">
                <a:solidFill>
                  <a:srgbClr val="000000"/>
                </a:solidFill>
                <a:latin typeface="Aptos Narrow"/>
                <a:ea typeface="+mn-ea"/>
                <a:cs typeface="+mn-cs"/>
              </a:rPr>
              <a:pPr marL="0" indent="0"/>
              <a:t>₦51,359.74</a:t>
            </a:fld>
            <a:endParaRPr lang="en-US" sz="1800" b="1" i="0" u="none" strike="noStrike">
              <a:solidFill>
                <a:srgbClr val="000000"/>
              </a:solidFill>
              <a:latin typeface="Abadi" panose="020B0604020104020204" pitchFamily="34" charset="0"/>
              <a:ea typeface="+mn-ea"/>
              <a:cs typeface="+mn-cs"/>
            </a:endParaRPr>
          </a:p>
        </xdr:txBody>
      </xdr:sp>
      <xdr:sp macro="" textlink="Pivot_tables!F16">
        <xdr:nvSpPr>
          <xdr:cNvPr id="45" name="TextBox 44">
            <a:extLst>
              <a:ext uri="{FF2B5EF4-FFF2-40B4-BE49-F238E27FC236}">
                <a16:creationId xmlns:a16="http://schemas.microsoft.com/office/drawing/2014/main" id="{F29EC4AE-4B2B-3BC3-C12E-AF159E843478}"/>
              </a:ext>
            </a:extLst>
          </xdr:cNvPr>
          <xdr:cNvSpPr txBox="1"/>
        </xdr:nvSpPr>
        <xdr:spPr>
          <a:xfrm>
            <a:off x="3278634" y="4495801"/>
            <a:ext cx="1074287" cy="256737"/>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E7AA7D5-4957-4C18-A220-3C76CFA58705}" type="TxLink">
              <a:rPr lang="en-US" sz="1050" b="1" i="0" u="none" strike="noStrike">
                <a:solidFill>
                  <a:srgbClr val="000000"/>
                </a:solidFill>
                <a:latin typeface="Aptos Narrow"/>
                <a:ea typeface="+mn-ea"/>
                <a:cs typeface="+mn-cs"/>
              </a:rPr>
              <a:pPr marL="0" indent="0"/>
              <a:t>₦61,905.38</a:t>
            </a:fld>
            <a:endParaRPr lang="en-US" sz="1800" b="1" i="0" u="none" strike="noStrike">
              <a:solidFill>
                <a:srgbClr val="000000"/>
              </a:solidFill>
              <a:latin typeface="Abadi" panose="020B0604020104020204" pitchFamily="34" charset="0"/>
              <a:ea typeface="+mn-ea"/>
              <a:cs typeface="+mn-cs"/>
            </a:endParaRPr>
          </a:p>
        </xdr:txBody>
      </xdr:sp>
      <xdr:graphicFrame macro="">
        <xdr:nvGraphicFramePr>
          <xdr:cNvPr id="46" name="Chart 45">
            <a:extLst>
              <a:ext uri="{FF2B5EF4-FFF2-40B4-BE49-F238E27FC236}">
                <a16:creationId xmlns:a16="http://schemas.microsoft.com/office/drawing/2014/main" id="{ABFD299D-4098-4434-8CBB-639719403793}"/>
              </a:ext>
            </a:extLst>
          </xdr:cNvPr>
          <xdr:cNvGraphicFramePr>
            <a:graphicFrameLocks/>
          </xdr:cNvGraphicFramePr>
        </xdr:nvGraphicFramePr>
        <xdr:xfrm>
          <a:off x="4291012" y="1552576"/>
          <a:ext cx="2855119" cy="1219200"/>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7" name="TextBox 46">
            <a:extLst>
              <a:ext uri="{FF2B5EF4-FFF2-40B4-BE49-F238E27FC236}">
                <a16:creationId xmlns:a16="http://schemas.microsoft.com/office/drawing/2014/main" id="{5F89EB13-35AC-3A66-C818-E263717A18C3}"/>
              </a:ext>
            </a:extLst>
          </xdr:cNvPr>
          <xdr:cNvSpPr txBox="1"/>
        </xdr:nvSpPr>
        <xdr:spPr>
          <a:xfrm>
            <a:off x="4276726" y="1402556"/>
            <a:ext cx="1564480"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Sales by Region</a:t>
            </a:r>
          </a:p>
        </xdr:txBody>
      </xdr:sp>
      <xdr:sp macro="" textlink="Pivot_tables!K11">
        <xdr:nvSpPr>
          <xdr:cNvPr id="48" name="TextBox 47">
            <a:extLst>
              <a:ext uri="{FF2B5EF4-FFF2-40B4-BE49-F238E27FC236}">
                <a16:creationId xmlns:a16="http://schemas.microsoft.com/office/drawing/2014/main" id="{96E6A8E6-56A2-473B-8F04-6B29141213DF}"/>
              </a:ext>
            </a:extLst>
          </xdr:cNvPr>
          <xdr:cNvSpPr txBox="1"/>
        </xdr:nvSpPr>
        <xdr:spPr>
          <a:xfrm>
            <a:off x="7705717" y="1660918"/>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8395580-9B28-43DB-A236-F87184CFDFFC}" type="TxLink">
              <a:rPr lang="en-US" sz="1200" b="0" i="0" u="none" strike="noStrike">
                <a:solidFill>
                  <a:srgbClr val="000000"/>
                </a:solidFill>
                <a:latin typeface="Abadi" panose="020B0604020104020204" pitchFamily="34" charset="0"/>
                <a:ea typeface="+mn-ea"/>
                <a:cs typeface="+mn-cs"/>
              </a:rPr>
              <a:pPr marL="0" indent="0"/>
              <a:t>Tom Brown</a:t>
            </a:fld>
            <a:endParaRPr lang="en-US" sz="2400" b="0" i="0" u="none" strike="noStrike">
              <a:solidFill>
                <a:srgbClr val="000000"/>
              </a:solidFill>
              <a:latin typeface="Abadi" panose="020B0604020104020204" pitchFamily="34" charset="0"/>
              <a:ea typeface="+mn-ea"/>
              <a:cs typeface="+mn-cs"/>
            </a:endParaRPr>
          </a:p>
        </xdr:txBody>
      </xdr:sp>
      <xdr:sp macro="" textlink="Pivot_tables!K12">
        <xdr:nvSpPr>
          <xdr:cNvPr id="50" name="TextBox 49">
            <a:extLst>
              <a:ext uri="{FF2B5EF4-FFF2-40B4-BE49-F238E27FC236}">
                <a16:creationId xmlns:a16="http://schemas.microsoft.com/office/drawing/2014/main" id="{7A30A9F3-2F95-4704-BB57-1F536341D462}"/>
              </a:ext>
            </a:extLst>
          </xdr:cNvPr>
          <xdr:cNvSpPr txBox="1"/>
        </xdr:nvSpPr>
        <xdr:spPr>
          <a:xfrm>
            <a:off x="7702542" y="1935555"/>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2F8A3A2-F0C6-40FB-93D7-DF89D54EAD94}" type="TxLink">
              <a:rPr lang="en-US" sz="1200" b="0" i="0" u="none" strike="noStrike">
                <a:solidFill>
                  <a:srgbClr val="000000"/>
                </a:solidFill>
                <a:latin typeface="Abadi" panose="020B0604020104020204" pitchFamily="34" charset="0"/>
                <a:ea typeface="+mn-ea"/>
                <a:cs typeface="+mn-cs"/>
              </a:rPr>
              <a:pPr marL="0" indent="0"/>
              <a:t>Sarah Johnson</a:t>
            </a:fld>
            <a:endParaRPr lang="en-US" sz="2400" b="0" i="0" u="none" strike="noStrike">
              <a:solidFill>
                <a:srgbClr val="000000"/>
              </a:solidFill>
              <a:latin typeface="Abadi" panose="020B0604020104020204" pitchFamily="34" charset="0"/>
              <a:ea typeface="+mn-ea"/>
              <a:cs typeface="+mn-cs"/>
            </a:endParaRPr>
          </a:p>
        </xdr:txBody>
      </xdr:sp>
      <xdr:sp macro="" textlink="Pivot_tables!K13">
        <xdr:nvSpPr>
          <xdr:cNvPr id="51" name="TextBox 50">
            <a:extLst>
              <a:ext uri="{FF2B5EF4-FFF2-40B4-BE49-F238E27FC236}">
                <a16:creationId xmlns:a16="http://schemas.microsoft.com/office/drawing/2014/main" id="{EBE6081D-99E5-59A3-0CBE-4AFF8D788B96}"/>
              </a:ext>
            </a:extLst>
          </xdr:cNvPr>
          <xdr:cNvSpPr txBox="1"/>
        </xdr:nvSpPr>
        <xdr:spPr>
          <a:xfrm>
            <a:off x="7708892" y="2200667"/>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C646F203-983F-4248-8AA9-1FA7C475BC24}" type="TxLink">
              <a:rPr lang="en-US" sz="1200" b="0" i="0" u="none" strike="noStrike">
                <a:solidFill>
                  <a:srgbClr val="000000"/>
                </a:solidFill>
                <a:latin typeface="Abadi" panose="020B0604020104020204" pitchFamily="34" charset="0"/>
                <a:ea typeface="+mn-ea"/>
                <a:cs typeface="+mn-cs"/>
              </a:rPr>
              <a:pPr marL="0" indent="0"/>
              <a:t>Lisa White</a:t>
            </a:fld>
            <a:endParaRPr lang="en-US" sz="2400" b="0" i="0" u="none" strike="noStrike">
              <a:solidFill>
                <a:srgbClr val="000000"/>
              </a:solidFill>
              <a:latin typeface="Abadi" panose="020B0604020104020204" pitchFamily="34" charset="0"/>
              <a:ea typeface="+mn-ea"/>
              <a:cs typeface="+mn-cs"/>
            </a:endParaRPr>
          </a:p>
        </xdr:txBody>
      </xdr:sp>
      <xdr:sp macro="" textlink="Pivot_tables!K14">
        <xdr:nvSpPr>
          <xdr:cNvPr id="52" name="TextBox 51">
            <a:extLst>
              <a:ext uri="{FF2B5EF4-FFF2-40B4-BE49-F238E27FC236}">
                <a16:creationId xmlns:a16="http://schemas.microsoft.com/office/drawing/2014/main" id="{A7A1086E-8B9B-FC6E-010F-BBC15BB43C09}"/>
              </a:ext>
            </a:extLst>
          </xdr:cNvPr>
          <xdr:cNvSpPr txBox="1"/>
        </xdr:nvSpPr>
        <xdr:spPr>
          <a:xfrm>
            <a:off x="7734292" y="2484830"/>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7295657A-6280-4B04-AD31-E955A633639F}" type="TxLink">
              <a:rPr lang="en-US" sz="1200" b="0" i="0" u="none" strike="noStrike">
                <a:solidFill>
                  <a:srgbClr val="000000"/>
                </a:solidFill>
                <a:latin typeface="Abadi" panose="020B0604020104020204" pitchFamily="34" charset="0"/>
                <a:ea typeface="+mn-ea"/>
                <a:cs typeface="+mn-cs"/>
              </a:rPr>
              <a:pPr marL="0" indent="0"/>
              <a:t>Mark Davis</a:t>
            </a:fld>
            <a:endParaRPr lang="en-US" sz="2400" b="0" i="0" u="none" strike="noStrike">
              <a:solidFill>
                <a:srgbClr val="000000"/>
              </a:solidFill>
              <a:latin typeface="Abadi" panose="020B0604020104020204" pitchFamily="34" charset="0"/>
              <a:ea typeface="+mn-ea"/>
              <a:cs typeface="+mn-cs"/>
            </a:endParaRPr>
          </a:p>
        </xdr:txBody>
      </xdr:sp>
      <xdr:sp macro="" textlink="">
        <xdr:nvSpPr>
          <xdr:cNvPr id="54" name="TextBox 53">
            <a:extLst>
              <a:ext uri="{FF2B5EF4-FFF2-40B4-BE49-F238E27FC236}">
                <a16:creationId xmlns:a16="http://schemas.microsoft.com/office/drawing/2014/main" id="{75904566-37D9-6A28-A994-F4DBA90B19DD}"/>
              </a:ext>
            </a:extLst>
          </xdr:cNvPr>
          <xdr:cNvSpPr txBox="1"/>
        </xdr:nvSpPr>
        <xdr:spPr>
          <a:xfrm>
            <a:off x="7389020" y="1419224"/>
            <a:ext cx="2131033"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Ranking for Regional Manager</a:t>
            </a:r>
          </a:p>
        </xdr:txBody>
      </xdr:sp>
      <xdr:sp macro="" textlink="Pivot_tables!L11">
        <xdr:nvSpPr>
          <xdr:cNvPr id="55" name="TextBox 54">
            <a:extLst>
              <a:ext uri="{FF2B5EF4-FFF2-40B4-BE49-F238E27FC236}">
                <a16:creationId xmlns:a16="http://schemas.microsoft.com/office/drawing/2014/main" id="{CD66E354-7EC8-48CD-960B-C0DBA334D25D}"/>
              </a:ext>
            </a:extLst>
          </xdr:cNvPr>
          <xdr:cNvSpPr txBox="1"/>
        </xdr:nvSpPr>
        <xdr:spPr>
          <a:xfrm>
            <a:off x="8817768" y="1637104"/>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4CD5FE7D-E7C3-494E-AEDD-AD1075938EC1}" type="TxLink">
              <a:rPr lang="en-US" sz="1050" b="1" i="0" u="none" strike="noStrike">
                <a:solidFill>
                  <a:srgbClr val="000000"/>
                </a:solidFill>
                <a:latin typeface="Abadi" panose="020B0604020104020204" pitchFamily="34" charset="0"/>
                <a:ea typeface="+mn-ea"/>
                <a:cs typeface="+mn-cs"/>
              </a:rPr>
              <a:pPr marL="0" indent="0"/>
              <a:t>₦64,550.84</a:t>
            </a:fld>
            <a:endParaRPr lang="en-US" sz="2400" b="1" i="0" u="none" strike="noStrike">
              <a:solidFill>
                <a:srgbClr val="000000"/>
              </a:solidFill>
              <a:latin typeface="Abadi" panose="020B0604020104020204" pitchFamily="34" charset="0"/>
              <a:ea typeface="+mn-ea"/>
              <a:cs typeface="+mn-cs"/>
            </a:endParaRPr>
          </a:p>
        </xdr:txBody>
      </xdr:sp>
      <xdr:sp macro="" textlink="Pivot_tables!L12">
        <xdr:nvSpPr>
          <xdr:cNvPr id="56" name="TextBox 55">
            <a:extLst>
              <a:ext uri="{FF2B5EF4-FFF2-40B4-BE49-F238E27FC236}">
                <a16:creationId xmlns:a16="http://schemas.microsoft.com/office/drawing/2014/main" id="{81E9009E-03F1-8D1B-1D3F-2E46D68C094B}"/>
              </a:ext>
            </a:extLst>
          </xdr:cNvPr>
          <xdr:cNvSpPr txBox="1"/>
        </xdr:nvSpPr>
        <xdr:spPr>
          <a:xfrm>
            <a:off x="8839200" y="1908567"/>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26AE94C-36E2-47B2-82BD-305D6213B028}" type="TxLink">
              <a:rPr lang="en-US" sz="1050" b="1" i="0" u="none" strike="noStrike">
                <a:solidFill>
                  <a:srgbClr val="000000"/>
                </a:solidFill>
                <a:latin typeface="Abadi" panose="020B0604020104020204" pitchFamily="34" charset="0"/>
                <a:ea typeface="+mn-ea"/>
                <a:cs typeface="+mn-cs"/>
              </a:rPr>
              <a:pPr marL="0" indent="0"/>
              <a:t>₦52,442.06</a:t>
            </a:fld>
            <a:endParaRPr lang="en-US" sz="1050" b="1" i="0" u="none" strike="noStrike">
              <a:solidFill>
                <a:srgbClr val="000000"/>
              </a:solidFill>
              <a:latin typeface="Abadi" panose="020B0604020104020204" pitchFamily="34" charset="0"/>
              <a:ea typeface="+mn-ea"/>
              <a:cs typeface="+mn-cs"/>
            </a:endParaRPr>
          </a:p>
        </xdr:txBody>
      </xdr:sp>
      <xdr:sp macro="" textlink="Pivot_tables!L13">
        <xdr:nvSpPr>
          <xdr:cNvPr id="57" name="TextBox 56">
            <a:extLst>
              <a:ext uri="{FF2B5EF4-FFF2-40B4-BE49-F238E27FC236}">
                <a16:creationId xmlns:a16="http://schemas.microsoft.com/office/drawing/2014/main" id="{5E64A69E-2692-7AEF-3CA2-A8B540AFBB93}"/>
              </a:ext>
            </a:extLst>
          </xdr:cNvPr>
          <xdr:cNvSpPr txBox="1"/>
        </xdr:nvSpPr>
        <xdr:spPr>
          <a:xfrm>
            <a:off x="8834437" y="2206224"/>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9466D8A0-BA6E-4066-91A4-3E6794945073}" type="TxLink">
              <a:rPr lang="en-US" sz="1050" b="1" i="0" u="none" strike="noStrike">
                <a:solidFill>
                  <a:srgbClr val="000000"/>
                </a:solidFill>
                <a:latin typeface="Abadi" panose="020B0604020104020204" pitchFamily="34" charset="0"/>
                <a:ea typeface="+mn-ea"/>
                <a:cs typeface="+mn-cs"/>
              </a:rPr>
              <a:pPr marL="0" indent="0"/>
              <a:t>₦48,098.53</a:t>
            </a:fld>
            <a:endParaRPr lang="en-US" sz="1050" b="1" i="0" u="none" strike="noStrike">
              <a:solidFill>
                <a:srgbClr val="000000"/>
              </a:solidFill>
              <a:latin typeface="Abadi" panose="020B0604020104020204" pitchFamily="34" charset="0"/>
              <a:ea typeface="+mn-ea"/>
              <a:cs typeface="+mn-cs"/>
            </a:endParaRPr>
          </a:p>
        </xdr:txBody>
      </xdr:sp>
      <xdr:sp macro="" textlink="Pivot_tables!L14">
        <xdr:nvSpPr>
          <xdr:cNvPr id="58" name="TextBox 57">
            <a:extLst>
              <a:ext uri="{FF2B5EF4-FFF2-40B4-BE49-F238E27FC236}">
                <a16:creationId xmlns:a16="http://schemas.microsoft.com/office/drawing/2014/main" id="{4CB48AC2-F0D8-6B34-5543-D4EF87B0070B}"/>
              </a:ext>
            </a:extLst>
          </xdr:cNvPr>
          <xdr:cNvSpPr txBox="1"/>
        </xdr:nvSpPr>
        <xdr:spPr>
          <a:xfrm>
            <a:off x="8839200" y="2487212"/>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89FFBA57-0FA8-4E64-95D5-653DD64470C8}" type="TxLink">
              <a:rPr lang="en-US" sz="1050" b="1" i="0" u="none" strike="noStrike">
                <a:solidFill>
                  <a:srgbClr val="000000"/>
                </a:solidFill>
                <a:latin typeface="Abadi" panose="020B0604020104020204" pitchFamily="34" charset="0"/>
                <a:ea typeface="+mn-ea"/>
                <a:cs typeface="+mn-cs"/>
              </a:rPr>
              <a:pPr marL="0" indent="0"/>
              <a:t>₦43,679.88</a:t>
            </a:fld>
            <a:endParaRPr lang="en-US" sz="1050" b="1" i="0" u="none" strike="noStrike">
              <a:solidFill>
                <a:srgbClr val="000000"/>
              </a:solidFill>
              <a:latin typeface="Abadi" panose="020B0604020104020204" pitchFamily="34" charset="0"/>
              <a:ea typeface="+mn-ea"/>
              <a:cs typeface="+mn-cs"/>
            </a:endParaRPr>
          </a:p>
        </xdr:txBody>
      </xdr:sp>
      <xdr:sp macro="" textlink="">
        <xdr:nvSpPr>
          <xdr:cNvPr id="60" name="Oval 59">
            <a:extLst>
              <a:ext uri="{FF2B5EF4-FFF2-40B4-BE49-F238E27FC236}">
                <a16:creationId xmlns:a16="http://schemas.microsoft.com/office/drawing/2014/main" id="{96AA218C-5BF6-9669-605E-049D3B2177DF}"/>
              </a:ext>
            </a:extLst>
          </xdr:cNvPr>
          <xdr:cNvSpPr/>
        </xdr:nvSpPr>
        <xdr:spPr>
          <a:xfrm>
            <a:off x="7491412" y="1697832"/>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1</a:t>
            </a:r>
          </a:p>
        </xdr:txBody>
      </xdr:sp>
      <xdr:sp macro="" textlink="">
        <xdr:nvSpPr>
          <xdr:cNvPr id="61" name="Oval 60">
            <a:extLst>
              <a:ext uri="{FF2B5EF4-FFF2-40B4-BE49-F238E27FC236}">
                <a16:creationId xmlns:a16="http://schemas.microsoft.com/office/drawing/2014/main" id="{44DE64D7-F299-3B7B-7A7C-C18267763B73}"/>
              </a:ext>
            </a:extLst>
          </xdr:cNvPr>
          <xdr:cNvSpPr/>
        </xdr:nvSpPr>
        <xdr:spPr>
          <a:xfrm>
            <a:off x="7500937" y="1957388"/>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2</a:t>
            </a:r>
          </a:p>
        </xdr:txBody>
      </xdr:sp>
      <xdr:sp macro="" textlink="">
        <xdr:nvSpPr>
          <xdr:cNvPr id="62" name="Oval 61">
            <a:extLst>
              <a:ext uri="{FF2B5EF4-FFF2-40B4-BE49-F238E27FC236}">
                <a16:creationId xmlns:a16="http://schemas.microsoft.com/office/drawing/2014/main" id="{434081D0-DEA7-C19D-C8CC-626244A5CC0D}"/>
              </a:ext>
            </a:extLst>
          </xdr:cNvPr>
          <xdr:cNvSpPr/>
        </xdr:nvSpPr>
        <xdr:spPr>
          <a:xfrm>
            <a:off x="7500938" y="2207419"/>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3</a:t>
            </a:r>
          </a:p>
        </xdr:txBody>
      </xdr:sp>
      <xdr:sp macro="" textlink="">
        <xdr:nvSpPr>
          <xdr:cNvPr id="63" name="Oval 62">
            <a:extLst>
              <a:ext uri="{FF2B5EF4-FFF2-40B4-BE49-F238E27FC236}">
                <a16:creationId xmlns:a16="http://schemas.microsoft.com/office/drawing/2014/main" id="{93F6D6BE-39DE-B305-DDF7-DE3D2EB2B552}"/>
              </a:ext>
            </a:extLst>
          </xdr:cNvPr>
          <xdr:cNvSpPr/>
        </xdr:nvSpPr>
        <xdr:spPr>
          <a:xfrm>
            <a:off x="7500938" y="2505075"/>
            <a:ext cx="178593"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4</a:t>
            </a:r>
          </a:p>
        </xdr:txBody>
      </xdr:sp>
      <xdr:graphicFrame macro="">
        <xdr:nvGraphicFramePr>
          <xdr:cNvPr id="64" name="Chart 63">
            <a:extLst>
              <a:ext uri="{FF2B5EF4-FFF2-40B4-BE49-F238E27FC236}">
                <a16:creationId xmlns:a16="http://schemas.microsoft.com/office/drawing/2014/main" id="{7D6881E4-3757-4204-B7C4-CA03BD21C561}"/>
              </a:ext>
            </a:extLst>
          </xdr:cNvPr>
          <xdr:cNvGraphicFramePr>
            <a:graphicFrameLocks/>
          </xdr:cNvGraphicFramePr>
        </xdr:nvGraphicFramePr>
        <xdr:xfrm>
          <a:off x="4229099" y="3086100"/>
          <a:ext cx="4088607" cy="1759743"/>
        </xdr:xfrm>
        <a:graphic>
          <a:graphicData uri="http://schemas.openxmlformats.org/drawingml/2006/chart">
            <c:chart xmlns:c="http://schemas.openxmlformats.org/drawingml/2006/chart" xmlns:r="http://schemas.openxmlformats.org/officeDocument/2006/relationships" r:id="rId2"/>
          </a:graphicData>
        </a:graphic>
      </xdr:graphicFrame>
      <xdr:sp macro="" textlink="">
        <xdr:nvSpPr>
          <xdr:cNvPr id="65" name="TextBox 64">
            <a:extLst>
              <a:ext uri="{FF2B5EF4-FFF2-40B4-BE49-F238E27FC236}">
                <a16:creationId xmlns:a16="http://schemas.microsoft.com/office/drawing/2014/main" id="{183A44D2-1A15-4479-F9D2-0BCE5D261F0D}"/>
              </a:ext>
            </a:extLst>
          </xdr:cNvPr>
          <xdr:cNvSpPr txBox="1"/>
        </xdr:nvSpPr>
        <xdr:spPr>
          <a:xfrm>
            <a:off x="4233863" y="2947987"/>
            <a:ext cx="1564480"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r>
              <a:rPr lang="en-US" sz="1200" b="1" i="0" u="none" strike="noStrike">
                <a:solidFill>
                  <a:srgbClr val="000000"/>
                </a:solidFill>
                <a:latin typeface="Abadi" panose="020B0604020104020204" pitchFamily="34" charset="0"/>
                <a:ea typeface="+mn-ea"/>
                <a:cs typeface="+mn-cs"/>
              </a:rPr>
              <a:t>Total Sales by Month</a:t>
            </a:r>
          </a:p>
        </xdr:txBody>
      </xdr:sp>
      <xdr:sp macro="" textlink="">
        <xdr:nvSpPr>
          <xdr:cNvPr id="66" name="TextBox 65">
            <a:extLst>
              <a:ext uri="{FF2B5EF4-FFF2-40B4-BE49-F238E27FC236}">
                <a16:creationId xmlns:a16="http://schemas.microsoft.com/office/drawing/2014/main" id="{BC8C4653-7A10-4C82-A3E4-3F0C50F1D713}"/>
              </a:ext>
            </a:extLst>
          </xdr:cNvPr>
          <xdr:cNvSpPr txBox="1"/>
        </xdr:nvSpPr>
        <xdr:spPr>
          <a:xfrm>
            <a:off x="8441531" y="2890837"/>
            <a:ext cx="943015"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Top 4 Sales</a:t>
            </a:r>
          </a:p>
        </xdr:txBody>
      </xdr:sp>
      <xdr:sp macro="" textlink="Pivot_tables!Q12">
        <xdr:nvSpPr>
          <xdr:cNvPr id="67" name="TextBox 66">
            <a:extLst>
              <a:ext uri="{FF2B5EF4-FFF2-40B4-BE49-F238E27FC236}">
                <a16:creationId xmlns:a16="http://schemas.microsoft.com/office/drawing/2014/main" id="{0E428873-007C-4B8C-8171-74F099E501EA}"/>
              </a:ext>
            </a:extLst>
          </xdr:cNvPr>
          <xdr:cNvSpPr txBox="1"/>
        </xdr:nvSpPr>
        <xdr:spPr>
          <a:xfrm>
            <a:off x="8612975" y="3193254"/>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157BE0F6-D65B-4FA8-B3FC-56F5246C8B7D}" type="TxLink">
              <a:rPr lang="en-US" sz="1200" b="0" i="0" u="none" strike="noStrike">
                <a:solidFill>
                  <a:srgbClr val="000000"/>
                </a:solidFill>
                <a:latin typeface="Abadi" panose="020B0604020104020204" pitchFamily="34" charset="0"/>
                <a:ea typeface="+mn-ea"/>
                <a:cs typeface="+mn-cs"/>
              </a:rPr>
              <a:pPr marL="0" indent="0"/>
              <a:t>Eve</a:t>
            </a:fld>
            <a:endParaRPr lang="en-US" sz="4400" b="0" i="0" u="none" strike="noStrike">
              <a:solidFill>
                <a:srgbClr val="000000"/>
              </a:solidFill>
              <a:latin typeface="Abadi" panose="020B0604020104020204" pitchFamily="34" charset="0"/>
              <a:ea typeface="+mn-ea"/>
              <a:cs typeface="+mn-cs"/>
            </a:endParaRPr>
          </a:p>
        </xdr:txBody>
      </xdr:sp>
      <xdr:sp macro="" textlink="Pivot_tables!Q13">
        <xdr:nvSpPr>
          <xdr:cNvPr id="68" name="TextBox 67">
            <a:extLst>
              <a:ext uri="{FF2B5EF4-FFF2-40B4-BE49-F238E27FC236}">
                <a16:creationId xmlns:a16="http://schemas.microsoft.com/office/drawing/2014/main" id="{5ED05205-43C8-4D14-A74C-A5C5750196D4}"/>
              </a:ext>
            </a:extLst>
          </xdr:cNvPr>
          <xdr:cNvSpPr txBox="1"/>
        </xdr:nvSpPr>
        <xdr:spPr>
          <a:xfrm>
            <a:off x="8638375" y="3620291"/>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07597A7D-D05A-467B-9BDD-74BE4AAE531E}" type="TxLink">
              <a:rPr lang="en-US" sz="1200" b="0" i="0" u="none" strike="noStrike">
                <a:solidFill>
                  <a:srgbClr val="000000"/>
                </a:solidFill>
                <a:latin typeface="Abadi" panose="020B0604020104020204" pitchFamily="34" charset="0"/>
                <a:ea typeface="+mn-ea"/>
                <a:cs typeface="+mn-cs"/>
              </a:rPr>
              <a:pPr marL="0" indent="0"/>
              <a:t>Alice</a:t>
            </a:fld>
            <a:endParaRPr lang="en-US" sz="4400" b="0" i="0" u="none" strike="noStrike">
              <a:solidFill>
                <a:srgbClr val="000000"/>
              </a:solidFill>
              <a:latin typeface="Abadi" panose="020B0604020104020204" pitchFamily="34" charset="0"/>
              <a:ea typeface="+mn-ea"/>
              <a:cs typeface="+mn-cs"/>
            </a:endParaRPr>
          </a:p>
        </xdr:txBody>
      </xdr:sp>
      <xdr:sp macro="" textlink="Pivot_tables!Q14">
        <xdr:nvSpPr>
          <xdr:cNvPr id="69" name="TextBox 68">
            <a:extLst>
              <a:ext uri="{FF2B5EF4-FFF2-40B4-BE49-F238E27FC236}">
                <a16:creationId xmlns:a16="http://schemas.microsoft.com/office/drawing/2014/main" id="{AB6D7B5A-E81C-44BF-ABA3-79DA766BE9EA}"/>
              </a:ext>
            </a:extLst>
          </xdr:cNvPr>
          <xdr:cNvSpPr txBox="1"/>
        </xdr:nvSpPr>
        <xdr:spPr>
          <a:xfrm>
            <a:off x="8635200" y="4049708"/>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A5106875-1C40-40FF-8795-6137FC4D5851}" type="TxLink">
              <a:rPr lang="en-US" sz="1200" b="0" i="0" u="none" strike="noStrike">
                <a:solidFill>
                  <a:srgbClr val="000000"/>
                </a:solidFill>
                <a:latin typeface="Abadi" panose="020B0604020104020204" pitchFamily="34" charset="0"/>
                <a:ea typeface="+mn-ea"/>
                <a:cs typeface="+mn-cs"/>
              </a:rPr>
              <a:pPr marL="0" indent="0"/>
              <a:t>Bob</a:t>
            </a:fld>
            <a:endParaRPr lang="en-US" sz="4400" b="0" i="0" u="none" strike="noStrike">
              <a:solidFill>
                <a:srgbClr val="000000"/>
              </a:solidFill>
              <a:latin typeface="Abadi" panose="020B0604020104020204" pitchFamily="34" charset="0"/>
              <a:ea typeface="+mn-ea"/>
              <a:cs typeface="+mn-cs"/>
            </a:endParaRPr>
          </a:p>
        </xdr:txBody>
      </xdr:sp>
      <xdr:sp macro="" textlink="Pivot_tables!Q15">
        <xdr:nvSpPr>
          <xdr:cNvPr id="70" name="TextBox 69">
            <a:extLst>
              <a:ext uri="{FF2B5EF4-FFF2-40B4-BE49-F238E27FC236}">
                <a16:creationId xmlns:a16="http://schemas.microsoft.com/office/drawing/2014/main" id="{C17B69A5-1E69-489F-8A94-23DD935CF5B8}"/>
              </a:ext>
            </a:extLst>
          </xdr:cNvPr>
          <xdr:cNvSpPr txBox="1"/>
        </xdr:nvSpPr>
        <xdr:spPr>
          <a:xfrm>
            <a:off x="8632025" y="4467220"/>
            <a:ext cx="120015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630B935E-0CF2-4399-B129-8AAD01CE6A6B}" type="TxLink">
              <a:rPr lang="en-US" sz="1200" b="0" i="0" u="none" strike="noStrike">
                <a:solidFill>
                  <a:srgbClr val="000000"/>
                </a:solidFill>
                <a:latin typeface="Abadi" panose="020B0604020104020204" pitchFamily="34" charset="0"/>
                <a:ea typeface="+mn-ea"/>
                <a:cs typeface="+mn-cs"/>
              </a:rPr>
              <a:pPr marL="0" indent="0"/>
              <a:t>Charlie</a:t>
            </a:fld>
            <a:endParaRPr lang="en-US" sz="4400" b="0" i="0" u="none" strike="noStrike">
              <a:solidFill>
                <a:srgbClr val="000000"/>
              </a:solidFill>
              <a:latin typeface="Abadi" panose="020B0604020104020204" pitchFamily="34" charset="0"/>
              <a:ea typeface="+mn-ea"/>
              <a:cs typeface="+mn-cs"/>
            </a:endParaRPr>
          </a:p>
        </xdr:txBody>
      </xdr:sp>
      <xdr:sp macro="" textlink="">
        <xdr:nvSpPr>
          <xdr:cNvPr id="71" name="Oval 70">
            <a:extLst>
              <a:ext uri="{FF2B5EF4-FFF2-40B4-BE49-F238E27FC236}">
                <a16:creationId xmlns:a16="http://schemas.microsoft.com/office/drawing/2014/main" id="{D3CB3B43-AEB0-426B-9B1B-EF059D3DFBCC}"/>
              </a:ext>
            </a:extLst>
          </xdr:cNvPr>
          <xdr:cNvSpPr/>
        </xdr:nvSpPr>
        <xdr:spPr>
          <a:xfrm>
            <a:off x="8484394" y="3227787"/>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1</a:t>
            </a:r>
          </a:p>
        </xdr:txBody>
      </xdr:sp>
      <xdr:sp macro="" textlink="">
        <xdr:nvSpPr>
          <xdr:cNvPr id="72" name="Oval 71">
            <a:extLst>
              <a:ext uri="{FF2B5EF4-FFF2-40B4-BE49-F238E27FC236}">
                <a16:creationId xmlns:a16="http://schemas.microsoft.com/office/drawing/2014/main" id="{EB4BF273-8CFC-472B-9660-F6DFB54304E6}"/>
              </a:ext>
            </a:extLst>
          </xdr:cNvPr>
          <xdr:cNvSpPr/>
        </xdr:nvSpPr>
        <xdr:spPr>
          <a:xfrm>
            <a:off x="8493919" y="3654030"/>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2</a:t>
            </a:r>
          </a:p>
        </xdr:txBody>
      </xdr:sp>
      <xdr:sp macro="" textlink="">
        <xdr:nvSpPr>
          <xdr:cNvPr id="73" name="Oval 72">
            <a:extLst>
              <a:ext uri="{FF2B5EF4-FFF2-40B4-BE49-F238E27FC236}">
                <a16:creationId xmlns:a16="http://schemas.microsoft.com/office/drawing/2014/main" id="{E9BD1D8A-458A-C7D8-9F28-951E2D9BFD4D}"/>
              </a:ext>
            </a:extLst>
          </xdr:cNvPr>
          <xdr:cNvSpPr/>
        </xdr:nvSpPr>
        <xdr:spPr>
          <a:xfrm>
            <a:off x="8505825" y="4070748"/>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3</a:t>
            </a:r>
          </a:p>
        </xdr:txBody>
      </xdr:sp>
      <xdr:sp macro="" textlink="">
        <xdr:nvSpPr>
          <xdr:cNvPr id="74" name="Oval 73">
            <a:extLst>
              <a:ext uri="{FF2B5EF4-FFF2-40B4-BE49-F238E27FC236}">
                <a16:creationId xmlns:a16="http://schemas.microsoft.com/office/drawing/2014/main" id="{7E605513-3868-8C07-9ED1-1153B7C02C49}"/>
              </a:ext>
            </a:extLst>
          </xdr:cNvPr>
          <xdr:cNvSpPr/>
        </xdr:nvSpPr>
        <xdr:spPr>
          <a:xfrm>
            <a:off x="8512969" y="4494609"/>
            <a:ext cx="180974" cy="190500"/>
          </a:xfrm>
          <a:prstGeom prst="ellipse">
            <a:avLst/>
          </a:prstGeom>
          <a:solidFill>
            <a:schemeClr val="tx1"/>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r>
              <a:rPr lang="en-US" sz="1000" b="1"/>
              <a:t>4</a:t>
            </a:r>
          </a:p>
        </xdr:txBody>
      </xdr:sp>
      <xdr:sp macro="" textlink="Pivot_tables!R12">
        <xdr:nvSpPr>
          <xdr:cNvPr id="75" name="TextBox 74">
            <a:extLst>
              <a:ext uri="{FF2B5EF4-FFF2-40B4-BE49-F238E27FC236}">
                <a16:creationId xmlns:a16="http://schemas.microsoft.com/office/drawing/2014/main" id="{CEF0C5F9-F820-4C97-A782-E7D83B3E4B52}"/>
              </a:ext>
            </a:extLst>
          </xdr:cNvPr>
          <xdr:cNvSpPr txBox="1"/>
        </xdr:nvSpPr>
        <xdr:spPr>
          <a:xfrm>
            <a:off x="9034455" y="3181347"/>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D209A90-D0BF-4A7E-91B2-248BFDF61E4B}" type="TxLink">
              <a:rPr lang="en-US" sz="1050" b="1" i="0" u="none" strike="noStrike">
                <a:solidFill>
                  <a:srgbClr val="000000"/>
                </a:solidFill>
                <a:latin typeface="Abadi" panose="020B0604020104020204" pitchFamily="34" charset="0"/>
                <a:ea typeface="+mn-ea"/>
                <a:cs typeface="+mn-cs"/>
              </a:rPr>
              <a:pPr marL="0" indent="0"/>
              <a:t>₦55,711.06</a:t>
            </a:fld>
            <a:endParaRPr lang="en-US" sz="1050" b="1" i="0" u="none" strike="noStrike">
              <a:solidFill>
                <a:srgbClr val="000000"/>
              </a:solidFill>
              <a:latin typeface="Abadi" panose="020B0604020104020204" pitchFamily="34" charset="0"/>
              <a:ea typeface="+mn-ea"/>
              <a:cs typeface="+mn-cs"/>
            </a:endParaRPr>
          </a:p>
        </xdr:txBody>
      </xdr:sp>
      <xdr:sp macro="" textlink="Pivot_tables!R13">
        <xdr:nvSpPr>
          <xdr:cNvPr id="76" name="TextBox 75">
            <a:extLst>
              <a:ext uri="{FF2B5EF4-FFF2-40B4-BE49-F238E27FC236}">
                <a16:creationId xmlns:a16="http://schemas.microsoft.com/office/drawing/2014/main" id="{E733F033-83D6-5B2D-6D33-EB8B3E17078A}"/>
              </a:ext>
            </a:extLst>
          </xdr:cNvPr>
          <xdr:cNvSpPr txBox="1"/>
        </xdr:nvSpPr>
        <xdr:spPr>
          <a:xfrm>
            <a:off x="9072554" y="3617116"/>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D8ECC1CC-355E-4E73-AE7B-67E7A05B00B2}" type="TxLink">
              <a:rPr lang="en-US" sz="1050" b="1" i="0" u="none" strike="noStrike">
                <a:solidFill>
                  <a:srgbClr val="000000"/>
                </a:solidFill>
                <a:latin typeface="Abadi" panose="020B0604020104020204" pitchFamily="34" charset="0"/>
                <a:ea typeface="+mn-ea"/>
                <a:cs typeface="+mn-cs"/>
              </a:rPr>
              <a:pPr marL="0" indent="0"/>
              <a:t>₦45,222.76</a:t>
            </a:fld>
            <a:endParaRPr lang="en-US" sz="1050" b="1" i="0" u="none" strike="noStrike">
              <a:solidFill>
                <a:srgbClr val="000000"/>
              </a:solidFill>
              <a:latin typeface="Abadi" panose="020B0604020104020204" pitchFamily="34" charset="0"/>
              <a:ea typeface="+mn-ea"/>
              <a:cs typeface="+mn-cs"/>
            </a:endParaRPr>
          </a:p>
        </xdr:txBody>
      </xdr:sp>
      <xdr:sp macro="" textlink="Pivot_tables!R14">
        <xdr:nvSpPr>
          <xdr:cNvPr id="77" name="TextBox 76">
            <a:extLst>
              <a:ext uri="{FF2B5EF4-FFF2-40B4-BE49-F238E27FC236}">
                <a16:creationId xmlns:a16="http://schemas.microsoft.com/office/drawing/2014/main" id="{F42F1E9F-0FE5-DED7-252A-9C07B5758F0B}"/>
              </a:ext>
            </a:extLst>
          </xdr:cNvPr>
          <xdr:cNvSpPr txBox="1"/>
        </xdr:nvSpPr>
        <xdr:spPr>
          <a:xfrm>
            <a:off x="9089221" y="4062409"/>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EF1DE869-062A-413B-A1A9-08B14009F93E}" type="TxLink">
              <a:rPr lang="en-US" sz="1050" b="1" i="0" u="none" strike="noStrike">
                <a:solidFill>
                  <a:srgbClr val="000000"/>
                </a:solidFill>
                <a:latin typeface="Abadi" panose="020B0604020104020204" pitchFamily="34" charset="0"/>
                <a:ea typeface="+mn-ea"/>
                <a:cs typeface="+mn-cs"/>
              </a:rPr>
              <a:pPr marL="0" indent="0"/>
              <a:t>₦39,607.44</a:t>
            </a:fld>
            <a:endParaRPr lang="en-US" sz="1050" b="1" i="0" u="none" strike="noStrike">
              <a:solidFill>
                <a:srgbClr val="000000"/>
              </a:solidFill>
              <a:latin typeface="Abadi" panose="020B0604020104020204" pitchFamily="34" charset="0"/>
              <a:ea typeface="+mn-ea"/>
              <a:cs typeface="+mn-cs"/>
            </a:endParaRPr>
          </a:p>
        </xdr:txBody>
      </xdr:sp>
      <xdr:sp macro="" textlink="Pivot_tables!R15">
        <xdr:nvSpPr>
          <xdr:cNvPr id="78" name="TextBox 77">
            <a:extLst>
              <a:ext uri="{FF2B5EF4-FFF2-40B4-BE49-F238E27FC236}">
                <a16:creationId xmlns:a16="http://schemas.microsoft.com/office/drawing/2014/main" id="{2687FCD0-A5A1-887C-0AC4-46167E6638A1}"/>
              </a:ext>
            </a:extLst>
          </xdr:cNvPr>
          <xdr:cNvSpPr txBox="1"/>
        </xdr:nvSpPr>
        <xdr:spPr>
          <a:xfrm>
            <a:off x="9148752" y="4457697"/>
            <a:ext cx="964406" cy="25180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marL="0" indent="0"/>
            <a:fld id="{5556DC45-AB95-444E-A0CA-578C9E9A2CE4}" type="TxLink">
              <a:rPr lang="en-US" sz="1050" b="1" i="0" u="none" strike="noStrike">
                <a:solidFill>
                  <a:srgbClr val="000000"/>
                </a:solidFill>
                <a:latin typeface="Abadi" panose="020B0604020104020204" pitchFamily="34" charset="0"/>
                <a:ea typeface="+mn-ea"/>
                <a:cs typeface="+mn-cs"/>
              </a:rPr>
              <a:pPr marL="0" indent="0"/>
              <a:t>₦35,076.95</a:t>
            </a:fld>
            <a:endParaRPr lang="en-US" sz="1050" b="1" i="0" u="none" strike="noStrike">
              <a:solidFill>
                <a:srgbClr val="000000"/>
              </a:solidFill>
              <a:latin typeface="Abadi" panose="020B0604020104020204" pitchFamily="34" charset="0"/>
              <a:ea typeface="+mn-ea"/>
              <a:cs typeface="+mn-cs"/>
            </a:endParaRPr>
          </a:p>
        </xdr:txBody>
      </xdr:sp>
      <xdr:sp macro="" textlink="">
        <xdr:nvSpPr>
          <xdr:cNvPr id="79" name="TextBox 78">
            <a:extLst>
              <a:ext uri="{FF2B5EF4-FFF2-40B4-BE49-F238E27FC236}">
                <a16:creationId xmlns:a16="http://schemas.microsoft.com/office/drawing/2014/main" id="{D40310F1-A1E5-6B31-DB76-2422A0DD6DCB}"/>
              </a:ext>
            </a:extLst>
          </xdr:cNvPr>
          <xdr:cNvSpPr txBox="1"/>
        </xdr:nvSpPr>
        <xdr:spPr>
          <a:xfrm>
            <a:off x="4591050" y="145256"/>
            <a:ext cx="3400426"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200" b="0">
                <a:latin typeface="Abadi" panose="020B0604020104020204" pitchFamily="34" charset="0"/>
              </a:rPr>
              <a:t>Mosannah Ventures</a:t>
            </a:r>
            <a:r>
              <a:rPr lang="en-US" sz="1200" b="0" baseline="0">
                <a:latin typeface="Abadi" panose="020B0604020104020204" pitchFamily="34" charset="0"/>
              </a:rPr>
              <a:t> </a:t>
            </a:r>
            <a:r>
              <a:rPr lang="en-US" sz="1200" b="0">
                <a:latin typeface="Abadi" panose="020B0604020104020204" pitchFamily="34" charset="0"/>
              </a:rPr>
              <a:t>Performance Dashboard</a:t>
            </a:r>
          </a:p>
        </xdr:txBody>
      </xdr:sp>
      <xdr:cxnSp macro="">
        <xdr:nvCxnSpPr>
          <xdr:cNvPr id="81" name="Straight Connector 80">
            <a:extLst>
              <a:ext uri="{FF2B5EF4-FFF2-40B4-BE49-F238E27FC236}">
                <a16:creationId xmlns:a16="http://schemas.microsoft.com/office/drawing/2014/main" id="{C8C22000-7104-22F4-7B09-C410F7463C3F}"/>
              </a:ext>
            </a:extLst>
          </xdr:cNvPr>
          <xdr:cNvCxnSpPr/>
        </xdr:nvCxnSpPr>
        <xdr:spPr>
          <a:xfrm flipV="1">
            <a:off x="2185988" y="380999"/>
            <a:ext cx="10339387" cy="11907"/>
          </a:xfrm>
          <a:prstGeom prst="line">
            <a:avLst/>
          </a:prstGeom>
          <a:ln>
            <a:solidFill>
              <a:schemeClr val="bg1">
                <a:lumMod val="85000"/>
              </a:schemeClr>
            </a:solidFill>
          </a:ln>
          <a:effectLst/>
        </xdr:spPr>
        <xdr:style>
          <a:lnRef idx="2">
            <a:schemeClr val="accent1"/>
          </a:lnRef>
          <a:fillRef idx="0">
            <a:schemeClr val="accent1"/>
          </a:fillRef>
          <a:effectRef idx="1">
            <a:schemeClr val="accent1"/>
          </a:effectRef>
          <a:fontRef idx="minor">
            <a:schemeClr val="tx1"/>
          </a:fontRef>
        </xdr:style>
      </xdr:cxnSp>
      <xdr:graphicFrame macro="">
        <xdr:nvGraphicFramePr>
          <xdr:cNvPr id="82" name="Chart 81">
            <a:extLst>
              <a:ext uri="{FF2B5EF4-FFF2-40B4-BE49-F238E27FC236}">
                <a16:creationId xmlns:a16="http://schemas.microsoft.com/office/drawing/2014/main" id="{D43C5345-BA26-4F38-A46B-6CFC7A09D8F0}"/>
              </a:ext>
            </a:extLst>
          </xdr:cNvPr>
          <xdr:cNvGraphicFramePr>
            <a:graphicFrameLocks/>
          </xdr:cNvGraphicFramePr>
        </xdr:nvGraphicFramePr>
        <xdr:xfrm>
          <a:off x="10115550" y="619124"/>
          <a:ext cx="2278856" cy="2790825"/>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83" name="TextBox 82">
            <a:extLst>
              <a:ext uri="{FF2B5EF4-FFF2-40B4-BE49-F238E27FC236}">
                <a16:creationId xmlns:a16="http://schemas.microsoft.com/office/drawing/2014/main" id="{59DF6F6E-0F6D-4176-B1DF-C83FEE34EF41}"/>
              </a:ext>
            </a:extLst>
          </xdr:cNvPr>
          <xdr:cNvSpPr txBox="1"/>
        </xdr:nvSpPr>
        <xdr:spPr>
          <a:xfrm>
            <a:off x="21434" y="50005"/>
            <a:ext cx="2131033"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Ranking for Regional Manager</a:t>
            </a:r>
          </a:p>
        </xdr:txBody>
      </xdr:sp>
      <xdr:sp macro="" textlink="">
        <xdr:nvSpPr>
          <xdr:cNvPr id="85" name="TextBox 84">
            <a:extLst>
              <a:ext uri="{FF2B5EF4-FFF2-40B4-BE49-F238E27FC236}">
                <a16:creationId xmlns:a16="http://schemas.microsoft.com/office/drawing/2014/main" id="{A1832839-2D2F-4699-BEA3-A926F67F96D8}"/>
              </a:ext>
            </a:extLst>
          </xdr:cNvPr>
          <xdr:cNvSpPr txBox="1"/>
        </xdr:nvSpPr>
        <xdr:spPr>
          <a:xfrm>
            <a:off x="10075068" y="523870"/>
            <a:ext cx="976314" cy="238129"/>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200" b="1">
                <a:solidFill>
                  <a:sysClr val="windowText" lastClr="000000"/>
                </a:solidFill>
                <a:latin typeface="Abadi" panose="020B0604020104020204" pitchFamily="34" charset="0"/>
              </a:rPr>
              <a:t>Order Status</a:t>
            </a:r>
          </a:p>
        </xdr:txBody>
      </xdr:sp>
      <xdr:sp macro="" textlink="">
        <xdr:nvSpPr>
          <xdr:cNvPr id="86" name="Rectangle: Rounded Corners 85">
            <a:extLst>
              <a:ext uri="{FF2B5EF4-FFF2-40B4-BE49-F238E27FC236}">
                <a16:creationId xmlns:a16="http://schemas.microsoft.com/office/drawing/2014/main" id="{101628DB-2A0F-D3A3-4015-36BCB0953EE0}"/>
              </a:ext>
            </a:extLst>
          </xdr:cNvPr>
          <xdr:cNvSpPr/>
        </xdr:nvSpPr>
        <xdr:spPr>
          <a:xfrm>
            <a:off x="3800475" y="1352550"/>
            <a:ext cx="352425" cy="333375"/>
          </a:xfrm>
          <a:prstGeom prst="roundRect">
            <a:avLst>
              <a:gd name="adj" fmla="val 8559"/>
            </a:avLst>
          </a:prstGeom>
          <a:solidFill>
            <a:schemeClr val="tx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Abadi" panose="020B0604020104020204" pitchFamily="34" charset="0"/>
              <a:ea typeface="+mn-ea"/>
              <a:cs typeface="+mn-cs"/>
            </a:endParaRPr>
          </a:p>
        </xdr:txBody>
      </xdr:sp>
      <xdr:sp macro="" textlink="">
        <xdr:nvSpPr>
          <xdr:cNvPr id="87" name="TextBox 86">
            <a:extLst>
              <a:ext uri="{FF2B5EF4-FFF2-40B4-BE49-F238E27FC236}">
                <a16:creationId xmlns:a16="http://schemas.microsoft.com/office/drawing/2014/main" id="{B9483D48-8D72-2071-5C91-F7061607B323}"/>
              </a:ext>
            </a:extLst>
          </xdr:cNvPr>
          <xdr:cNvSpPr txBox="1"/>
        </xdr:nvSpPr>
        <xdr:spPr>
          <a:xfrm>
            <a:off x="10079831" y="3595687"/>
            <a:ext cx="1572418"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solidFill>
                  <a:sysClr val="windowText" lastClr="000000"/>
                </a:solidFill>
                <a:latin typeface="Abadi" panose="020B0604020104020204" pitchFamily="34" charset="0"/>
              </a:rPr>
              <a:t>Quantity</a:t>
            </a:r>
            <a:r>
              <a:rPr lang="en-US" sz="1200" b="1" baseline="0">
                <a:solidFill>
                  <a:sysClr val="windowText" lastClr="000000"/>
                </a:solidFill>
                <a:latin typeface="Abadi" panose="020B0604020104020204" pitchFamily="34" charset="0"/>
              </a:rPr>
              <a:t> of units sold</a:t>
            </a:r>
            <a:endParaRPr lang="en-US" sz="1200" b="1">
              <a:solidFill>
                <a:sysClr val="windowText" lastClr="000000"/>
              </a:solidFill>
              <a:latin typeface="Abadi" panose="020B0604020104020204" pitchFamily="34" charset="0"/>
            </a:endParaRPr>
          </a:p>
        </xdr:txBody>
      </xdr:sp>
      <xdr:sp macro="" textlink="Pivot_tables!V8">
        <xdr:nvSpPr>
          <xdr:cNvPr id="88" name="TextBox 87">
            <a:extLst>
              <a:ext uri="{FF2B5EF4-FFF2-40B4-BE49-F238E27FC236}">
                <a16:creationId xmlns:a16="http://schemas.microsoft.com/office/drawing/2014/main" id="{F09B2162-BA20-47EF-BA25-325BCDD316BD}"/>
              </a:ext>
            </a:extLst>
          </xdr:cNvPr>
          <xdr:cNvSpPr txBox="1"/>
        </xdr:nvSpPr>
        <xdr:spPr>
          <a:xfrm>
            <a:off x="11491912" y="4229101"/>
            <a:ext cx="823302" cy="549244"/>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indent="0"/>
            <a:fld id="{84880477-251D-4233-9C70-8039D6276438}" type="TxLink">
              <a:rPr lang="en-US" sz="2800" b="1" i="0" u="none" strike="noStrike">
                <a:solidFill>
                  <a:srgbClr val="000000"/>
                </a:solidFill>
                <a:latin typeface="Abadi" panose="020B0604020104020204" pitchFamily="34" charset="0"/>
                <a:ea typeface="+mn-ea"/>
                <a:cs typeface="+mn-cs"/>
              </a:rPr>
              <a:pPr marL="0" indent="0"/>
              <a:t>800</a:t>
            </a:fld>
            <a:endParaRPr lang="en-US" sz="2800" b="1" i="0" u="none" strike="noStrike">
              <a:solidFill>
                <a:srgbClr val="000000"/>
              </a:solidFill>
              <a:latin typeface="Abadi" panose="020B0604020104020204" pitchFamily="34" charset="0"/>
              <a:ea typeface="+mn-ea"/>
              <a:cs typeface="+mn-cs"/>
            </a:endParaRPr>
          </a:p>
        </xdr:txBody>
      </xdr:sp>
      <xdr:sp macro="" textlink="">
        <xdr:nvSpPr>
          <xdr:cNvPr id="89" name="TextBox 88">
            <a:extLst>
              <a:ext uri="{FF2B5EF4-FFF2-40B4-BE49-F238E27FC236}">
                <a16:creationId xmlns:a16="http://schemas.microsoft.com/office/drawing/2014/main" id="{87428AFC-9465-0D6C-9FF4-5E91E84947D5}"/>
              </a:ext>
            </a:extLst>
          </xdr:cNvPr>
          <xdr:cNvSpPr txBox="1"/>
        </xdr:nvSpPr>
        <xdr:spPr>
          <a:xfrm>
            <a:off x="10146506" y="3929062"/>
            <a:ext cx="1536831" cy="382925"/>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solidFill>
                  <a:sysClr val="windowText" lastClr="000000"/>
                </a:solidFill>
                <a:latin typeface="Abadi" panose="020B0604020104020204" pitchFamily="34" charset="0"/>
              </a:rPr>
              <a:t>Overall units of quantity </a:t>
            </a:r>
          </a:p>
          <a:p>
            <a:r>
              <a:rPr lang="en-US" sz="1000" b="0">
                <a:solidFill>
                  <a:sysClr val="windowText" lastClr="000000"/>
                </a:solidFill>
                <a:latin typeface="Abadi" panose="020B0604020104020204" pitchFamily="34" charset="0"/>
              </a:rPr>
              <a:t>sold across the region </a:t>
            </a:r>
          </a:p>
        </xdr:txBody>
      </xdr:sp>
      <xdr:sp macro="" textlink="">
        <xdr:nvSpPr>
          <xdr:cNvPr id="93" name="Rectangle: Rounded Corners 92">
            <a:extLst>
              <a:ext uri="{FF2B5EF4-FFF2-40B4-BE49-F238E27FC236}">
                <a16:creationId xmlns:a16="http://schemas.microsoft.com/office/drawing/2014/main" id="{82A0468E-8B15-D7BA-8BC9-24D1CEA9C2B8}"/>
              </a:ext>
            </a:extLst>
          </xdr:cNvPr>
          <xdr:cNvSpPr/>
        </xdr:nvSpPr>
        <xdr:spPr>
          <a:xfrm>
            <a:off x="10991850" y="76200"/>
            <a:ext cx="1438275" cy="257174"/>
          </a:xfrm>
          <a:prstGeom prst="roundRect">
            <a:avLst>
              <a:gd name="adj" fmla="val 50000"/>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5" name="Group 94">
            <a:hlinkClick xmlns:r="http://schemas.openxmlformats.org/officeDocument/2006/relationships" r:id="rId4"/>
            <a:extLst>
              <a:ext uri="{FF2B5EF4-FFF2-40B4-BE49-F238E27FC236}">
                <a16:creationId xmlns:a16="http://schemas.microsoft.com/office/drawing/2014/main" id="{37E4A59A-464A-2602-D2F6-40F74D75EDF8}"/>
              </a:ext>
            </a:extLst>
          </xdr:cNvPr>
          <xdr:cNvGrpSpPr/>
        </xdr:nvGrpSpPr>
        <xdr:grpSpPr>
          <a:xfrm>
            <a:off x="10925175" y="85725"/>
            <a:ext cx="1387982" cy="266740"/>
            <a:chOff x="10972800" y="85725"/>
            <a:chExt cx="1387982" cy="266740"/>
          </a:xfrm>
        </xdr:grpSpPr>
        <xdr:sp macro="" textlink="">
          <xdr:nvSpPr>
            <xdr:cNvPr id="92" name="TextBox 91">
              <a:extLst>
                <a:ext uri="{FF2B5EF4-FFF2-40B4-BE49-F238E27FC236}">
                  <a16:creationId xmlns:a16="http://schemas.microsoft.com/office/drawing/2014/main" id="{23164200-ED2A-7999-A58F-5CAE51470F62}"/>
                </a:ext>
              </a:extLst>
            </xdr:cNvPr>
            <xdr:cNvSpPr txBox="1"/>
          </xdr:nvSpPr>
          <xdr:spPr>
            <a:xfrm>
              <a:off x="10972800" y="85725"/>
              <a:ext cx="1247906"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badi" panose="020B0604020104020204" pitchFamily="34" charset="0"/>
                </a:rPr>
                <a:t>TABLE OF DATA</a:t>
              </a:r>
            </a:p>
          </xdr:txBody>
        </xdr:sp>
        <xdr:sp macro="" textlink="">
          <xdr:nvSpPr>
            <xdr:cNvPr id="94" name="Arrow: Right 93">
              <a:extLst>
                <a:ext uri="{FF2B5EF4-FFF2-40B4-BE49-F238E27FC236}">
                  <a16:creationId xmlns:a16="http://schemas.microsoft.com/office/drawing/2014/main" id="{ACDA4130-2AB8-0D0E-85F3-9864CA121324}"/>
                </a:ext>
              </a:extLst>
            </xdr:cNvPr>
            <xdr:cNvSpPr/>
          </xdr:nvSpPr>
          <xdr:spPr>
            <a:xfrm>
              <a:off x="12192000" y="133350"/>
              <a:ext cx="168782" cy="161925"/>
            </a:xfrm>
            <a:prstGeom prst="rightArrow">
              <a:avLst/>
            </a:prstGeom>
            <a:solidFill>
              <a:srgbClr val="FF0000"/>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sp macro="" textlink="Pivot_tables!A1">
        <xdr:nvSpPr>
          <xdr:cNvPr id="96" name="Rectangle: Rounded Corners 95">
            <a:extLst>
              <a:ext uri="{FF2B5EF4-FFF2-40B4-BE49-F238E27FC236}">
                <a16:creationId xmlns:a16="http://schemas.microsoft.com/office/drawing/2014/main" id="{0676F78C-DA08-4829-400B-E55D33F7F339}"/>
              </a:ext>
            </a:extLst>
          </xdr:cNvPr>
          <xdr:cNvSpPr/>
        </xdr:nvSpPr>
        <xdr:spPr>
          <a:xfrm>
            <a:off x="8686800" y="96438"/>
            <a:ext cx="1495425" cy="255987"/>
          </a:xfrm>
          <a:prstGeom prst="roundRect">
            <a:avLst>
              <a:gd name="adj" fmla="val 8559"/>
            </a:avLst>
          </a:prstGeom>
          <a:solidFill>
            <a:schemeClr val="bg1"/>
          </a:solidFill>
          <a:ln>
            <a:solidFill>
              <a:schemeClr val="bg1">
                <a:lumMod val="8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800" b="0" i="0" u="none" strike="noStrike">
                <a:solidFill>
                  <a:srgbClr val="000000"/>
                </a:solidFill>
                <a:latin typeface="Aptos Narrow"/>
              </a:rPr>
              <a:t>                </a:t>
            </a:r>
            <a:fld id="{5F4EEAE0-93C3-43AB-A245-1A62138CD703}" type="TxLink">
              <a:rPr lang="en-US" sz="800" b="0" i="0" u="none" strike="noStrike">
                <a:solidFill>
                  <a:srgbClr val="000000"/>
                </a:solidFill>
                <a:latin typeface="Aptos Narrow"/>
              </a:rPr>
              <a:pPr algn="l"/>
              <a:t>Saturday, March 1, 2025</a:t>
            </a:fld>
            <a:endParaRPr lang="en-US" sz="1100">
              <a:latin typeface="Abadi" panose="020B0604020104020204" pitchFamily="34" charset="0"/>
            </a:endParaRPr>
          </a:p>
        </xdr:txBody>
      </xdr:sp>
      <xdr:sp macro="" textlink="">
        <xdr:nvSpPr>
          <xdr:cNvPr id="99" name="Rectangle: Rounded Corners 98">
            <a:extLst>
              <a:ext uri="{FF2B5EF4-FFF2-40B4-BE49-F238E27FC236}">
                <a16:creationId xmlns:a16="http://schemas.microsoft.com/office/drawing/2014/main" id="{5E41EDF8-ECC1-7931-13F6-C0482BD1AB63}"/>
              </a:ext>
            </a:extLst>
          </xdr:cNvPr>
          <xdr:cNvSpPr/>
        </xdr:nvSpPr>
        <xdr:spPr>
          <a:xfrm>
            <a:off x="371475" y="184558"/>
            <a:ext cx="1123950" cy="372172"/>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800" b="1">
                <a:latin typeface="Abadi" panose="020B0604020104020204" pitchFamily="34" charset="0"/>
              </a:rPr>
              <a:t>MENU</a:t>
            </a:r>
          </a:p>
        </xdr:txBody>
      </xdr:sp>
      <mc:AlternateContent xmlns:mc="http://schemas.openxmlformats.org/markup-compatibility/2006" xmlns:a14="http://schemas.microsoft.com/office/drawing/2010/main">
        <mc:Choice Requires="a14">
          <xdr:graphicFrame macro="">
            <xdr:nvGraphicFramePr>
              <xdr:cNvPr id="100" name="Region">
                <a:extLst>
                  <a:ext uri="{FF2B5EF4-FFF2-40B4-BE49-F238E27FC236}">
                    <a16:creationId xmlns:a16="http://schemas.microsoft.com/office/drawing/2014/main" id="{C783A7EA-7FE0-404D-8E29-3E2F19D04AE9}"/>
                  </a:ext>
                </a:extLst>
              </xdr:cNvPr>
              <xdr:cNvGraphicFramePr/>
            </xdr:nvGraphicFramePr>
            <xdr:xfrm>
              <a:off x="514349" y="3362325"/>
              <a:ext cx="1457325" cy="1514475"/>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4349" y="3706545"/>
                <a:ext cx="1457325" cy="167174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1" name="Payment Method">
                <a:extLst>
                  <a:ext uri="{FF2B5EF4-FFF2-40B4-BE49-F238E27FC236}">
                    <a16:creationId xmlns:a16="http://schemas.microsoft.com/office/drawing/2014/main" id="{B2FBEBEF-A1EF-4B74-8413-FF26687C512F}"/>
                  </a:ext>
                </a:extLst>
              </xdr:cNvPr>
              <xdr:cNvGraphicFramePr/>
            </xdr:nvGraphicFramePr>
            <xdr:xfrm>
              <a:off x="504824" y="2033588"/>
              <a:ext cx="1457325" cy="1219200"/>
            </xdr:xfrm>
            <a:graphic>
              <a:graphicData uri="http://schemas.microsoft.com/office/drawing/2010/slicer">
                <sle:slicer xmlns:sle="http://schemas.microsoft.com/office/drawing/2010/slicer" name="Payment Method"/>
              </a:graphicData>
            </a:graphic>
          </xdr:graphicFrame>
        </mc:Choice>
        <mc:Fallback xmlns="">
          <xdr:sp macro="" textlink="">
            <xdr:nvSpPr>
              <xdr:cNvPr id="0" name=""/>
              <xdr:cNvSpPr>
                <a:spLocks noTextEdit="1"/>
              </xdr:cNvSpPr>
            </xdr:nvSpPr>
            <xdr:spPr>
              <a:xfrm>
                <a:off x="504824" y="2239823"/>
                <a:ext cx="1457325" cy="13458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2" name="Customer Type">
                <a:extLst>
                  <a:ext uri="{FF2B5EF4-FFF2-40B4-BE49-F238E27FC236}">
                    <a16:creationId xmlns:a16="http://schemas.microsoft.com/office/drawing/2014/main" id="{FF3670BE-5DB6-4AE4-9B9A-AADD9C99E755}"/>
                  </a:ext>
                </a:extLst>
              </xdr:cNvPr>
              <xdr:cNvGraphicFramePr/>
            </xdr:nvGraphicFramePr>
            <xdr:xfrm>
              <a:off x="514349" y="762001"/>
              <a:ext cx="1457325" cy="1228724"/>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514349" y="836186"/>
                <a:ext cx="1457325" cy="13563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03" name="Rectangle: Rounded Corners 102">
            <a:extLst>
              <a:ext uri="{FF2B5EF4-FFF2-40B4-BE49-F238E27FC236}">
                <a16:creationId xmlns:a16="http://schemas.microsoft.com/office/drawing/2014/main" id="{6DDFFB81-5630-0713-A126-9D9E0ED28150}"/>
              </a:ext>
            </a:extLst>
          </xdr:cNvPr>
          <xdr:cNvSpPr/>
        </xdr:nvSpPr>
        <xdr:spPr>
          <a:xfrm>
            <a:off x="123824" y="771525"/>
            <a:ext cx="1057275"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Customer Type</a:t>
            </a:r>
          </a:p>
        </xdr:txBody>
      </xdr:sp>
      <xdr:sp macro="" textlink="">
        <xdr:nvSpPr>
          <xdr:cNvPr id="104" name="Rectangle: Rounded Corners 103">
            <a:extLst>
              <a:ext uri="{FF2B5EF4-FFF2-40B4-BE49-F238E27FC236}">
                <a16:creationId xmlns:a16="http://schemas.microsoft.com/office/drawing/2014/main" id="{53F60521-34E0-E771-A14E-B3970079AE64}"/>
              </a:ext>
            </a:extLst>
          </xdr:cNvPr>
          <xdr:cNvSpPr/>
        </xdr:nvSpPr>
        <xdr:spPr>
          <a:xfrm>
            <a:off x="152399" y="2057400"/>
            <a:ext cx="1190626"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Payment Method</a:t>
            </a:r>
          </a:p>
        </xdr:txBody>
      </xdr:sp>
      <xdr:sp macro="" textlink="">
        <xdr:nvSpPr>
          <xdr:cNvPr id="105" name="Rectangle: Rounded Corners 104">
            <a:extLst>
              <a:ext uri="{FF2B5EF4-FFF2-40B4-BE49-F238E27FC236}">
                <a16:creationId xmlns:a16="http://schemas.microsoft.com/office/drawing/2014/main" id="{1070F2BB-BF52-C727-33F7-A7B490E6C0A1}"/>
              </a:ext>
            </a:extLst>
          </xdr:cNvPr>
          <xdr:cNvSpPr/>
        </xdr:nvSpPr>
        <xdr:spPr>
          <a:xfrm>
            <a:off x="323849" y="3314700"/>
            <a:ext cx="695326" cy="285750"/>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r>
              <a:rPr lang="en-US" sz="1000" b="0">
                <a:latin typeface="Abadi" panose="020B0604020104020204" pitchFamily="34" charset="0"/>
              </a:rPr>
              <a:t>Region</a:t>
            </a:r>
          </a:p>
        </xdr:txBody>
      </xdr:sp>
    </xdr:grpSp>
    <xdr:clientData/>
  </xdr:twoCellAnchor>
</xdr:wsDr>
</file>

<file path=xl/drawings/drawing2.xml><?xml version="1.0" encoding="utf-8"?>
<c:userShapes xmlns:c="http://schemas.openxmlformats.org/drawingml/2006/chart">
  <cdr:relSizeAnchor xmlns:cdr="http://schemas.openxmlformats.org/drawingml/2006/chartDrawing">
    <cdr:from>
      <cdr:x>0.11285</cdr:x>
      <cdr:y>0.82366</cdr:y>
    </cdr:from>
    <cdr:to>
      <cdr:x>0.98946</cdr:x>
      <cdr:y>0.89843</cdr:y>
    </cdr:to>
    <cdr:sp macro="" textlink="">
      <cdr:nvSpPr>
        <cdr:cNvPr id="3" name="TextBox 86">
          <a:extLst xmlns:a="http://schemas.openxmlformats.org/drawingml/2006/main">
            <a:ext uri="{FF2B5EF4-FFF2-40B4-BE49-F238E27FC236}">
              <a16:creationId xmlns:a16="http://schemas.microsoft.com/office/drawing/2014/main" id="{B9483D48-8D72-2071-5C91-F7061607B323}"/>
            </a:ext>
          </a:extLst>
        </cdr:cNvPr>
        <cdr:cNvSpPr txBox="1"/>
      </cdr:nvSpPr>
      <cdr:spPr>
        <a:xfrm xmlns:a="http://schemas.openxmlformats.org/drawingml/2006/main">
          <a:off x="257175" y="2298700"/>
          <a:ext cx="1997663" cy="208647"/>
        </a:xfrm>
        <a:prstGeom xmlns:a="http://schemas.openxmlformats.org/drawingml/2006/main" prst="rect">
          <a:avLst/>
        </a:prstGeom>
        <a:noFill xmlns:a="http://schemas.openxmlformats.org/drawingml/2006/main"/>
        <a:effectLst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non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800" b="0">
              <a:solidFill>
                <a:sysClr val="windowText" lastClr="000000"/>
              </a:solidFill>
              <a:latin typeface="Abadi" panose="020B0604020104020204" pitchFamily="34" charset="0"/>
            </a:rPr>
            <a:t>Percentage</a:t>
          </a:r>
          <a:r>
            <a:rPr lang="en-US" sz="800" b="0" baseline="0">
              <a:solidFill>
                <a:sysClr val="windowText" lastClr="000000"/>
              </a:solidFill>
              <a:latin typeface="Abadi" panose="020B0604020104020204" pitchFamily="34" charset="0"/>
            </a:rPr>
            <a:t> of orders based on the status</a:t>
          </a:r>
          <a:endParaRPr lang="en-US" sz="800" b="0">
            <a:solidFill>
              <a:sysClr val="windowText" lastClr="000000"/>
            </a:solidFill>
            <a:latin typeface="Abadi" panose="020B0604020104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12</xdr:col>
      <xdr:colOff>200028</xdr:colOff>
      <xdr:row>0</xdr:row>
      <xdr:rowOff>85725</xdr:rowOff>
    </xdr:from>
    <xdr:to>
      <xdr:col>13</xdr:col>
      <xdr:colOff>673610</xdr:colOff>
      <xdr:row>0</xdr:row>
      <xdr:rowOff>352465</xdr:rowOff>
    </xdr:to>
    <xdr:grpSp>
      <xdr:nvGrpSpPr>
        <xdr:cNvPr id="2" name="Group 1">
          <a:hlinkClick xmlns:r="http://schemas.openxmlformats.org/officeDocument/2006/relationships" r:id="rId1"/>
          <a:extLst>
            <a:ext uri="{FF2B5EF4-FFF2-40B4-BE49-F238E27FC236}">
              <a16:creationId xmlns:a16="http://schemas.microsoft.com/office/drawing/2014/main" id="{6523679E-E666-45D3-8B7C-3D45DD79DFCA}"/>
            </a:ext>
          </a:extLst>
        </xdr:cNvPr>
        <xdr:cNvGrpSpPr/>
      </xdr:nvGrpSpPr>
      <xdr:grpSpPr>
        <a:xfrm>
          <a:off x="9229728" y="85725"/>
          <a:ext cx="1226057" cy="266740"/>
          <a:chOff x="11151325" y="85725"/>
          <a:chExt cx="1209457" cy="266740"/>
        </a:xfrm>
      </xdr:grpSpPr>
      <xdr:sp macro="" textlink="">
        <xdr:nvSpPr>
          <xdr:cNvPr id="3" name="TextBox 2">
            <a:extLst>
              <a:ext uri="{FF2B5EF4-FFF2-40B4-BE49-F238E27FC236}">
                <a16:creationId xmlns:a16="http://schemas.microsoft.com/office/drawing/2014/main" id="{0A023207-600E-DBDC-09F9-7A4B795D5C2B}"/>
              </a:ext>
            </a:extLst>
          </xdr:cNvPr>
          <xdr:cNvSpPr txBox="1"/>
        </xdr:nvSpPr>
        <xdr:spPr>
          <a:xfrm>
            <a:off x="11151325" y="85725"/>
            <a:ext cx="1029489" cy="266740"/>
          </a:xfrm>
          <a:prstGeom prst="rect">
            <a:avLst/>
          </a:prstGeom>
          <a:noFill/>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b="1">
                <a:latin typeface="Abadi" panose="020B0604020104020204" pitchFamily="34" charset="0"/>
              </a:rPr>
              <a:t>DASBHOARD</a:t>
            </a:r>
          </a:p>
        </xdr:txBody>
      </xdr:sp>
      <xdr:sp macro="" textlink="">
        <xdr:nvSpPr>
          <xdr:cNvPr id="4" name="Arrow: Right 3">
            <a:extLst>
              <a:ext uri="{FF2B5EF4-FFF2-40B4-BE49-F238E27FC236}">
                <a16:creationId xmlns:a16="http://schemas.microsoft.com/office/drawing/2014/main" id="{F6553A4C-94AD-8190-40CF-A4D7BC3A076D}"/>
              </a:ext>
            </a:extLst>
          </xdr:cNvPr>
          <xdr:cNvSpPr/>
        </xdr:nvSpPr>
        <xdr:spPr>
          <a:xfrm>
            <a:off x="12192000" y="133350"/>
            <a:ext cx="168782" cy="161925"/>
          </a:xfrm>
          <a:prstGeom prst="rightArrow">
            <a:avLst/>
          </a:prstGeom>
          <a:solidFill>
            <a:srgbClr val="FF0000"/>
          </a:solidFill>
          <a:ln>
            <a:noFill/>
          </a:ln>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5717.819084606483" createdVersion="8" refreshedVersion="8" minRefreshableVersion="3" recordCount="150" xr:uid="{BE35F3A3-0EEB-4497-91B5-EAAD94AB8091}">
  <cacheSource type="worksheet">
    <worksheetSource name="Table1"/>
  </cacheSource>
  <cacheFields count="16">
    <cacheField name="Date" numFmtId="14">
      <sharedItems containsSemiMixedTypes="0" containsNonDate="0" containsDate="1" containsString="0" minDate="2024-01-04T00:00:00" maxDate="2024-12-11T00:00:00" count="119">
        <d v="2024-01-22T00:00:00"/>
        <d v="2024-10-06T00:00:00"/>
        <d v="2024-11-19T00:00:00"/>
        <d v="2024-08-26T00:00:00"/>
        <d v="2024-07-29T00:00:00"/>
        <d v="2024-12-07T00:00:00"/>
        <d v="2024-04-20T00:00:00"/>
        <d v="2024-11-18T00:00:00"/>
        <d v="2024-08-09T00:00:00"/>
        <d v="2024-11-01T00:00:00"/>
        <d v="2024-03-18T00:00:00"/>
        <d v="2024-01-27T00:00:00"/>
        <d v="2024-06-28T00:00:00"/>
        <d v="2024-10-22T00:00:00"/>
        <d v="2024-05-11T00:00:00"/>
        <d v="2024-01-31T00:00:00"/>
        <d v="2024-09-05T00:00:00"/>
        <d v="2024-06-18T00:00:00"/>
        <d v="2024-08-29T00:00:00"/>
        <d v="2024-03-06T00:00:00"/>
        <d v="2024-05-24T00:00:00"/>
        <d v="2024-10-13T00:00:00"/>
        <d v="2024-03-14T00:00:00"/>
        <d v="2024-09-24T00:00:00"/>
        <d v="2024-01-12T00:00:00"/>
        <d v="2024-09-10T00:00:00"/>
        <d v="2024-07-17T00:00:00"/>
        <d v="2024-03-20T00:00:00"/>
        <d v="2024-09-30T00:00:00"/>
        <d v="2024-03-22T00:00:00"/>
        <d v="2024-02-06T00:00:00"/>
        <d v="2024-04-05T00:00:00"/>
        <d v="2024-04-26T00:00:00"/>
        <d v="2024-10-04T00:00:00"/>
        <d v="2024-04-14T00:00:00"/>
        <d v="2024-05-13T00:00:00"/>
        <d v="2024-06-17T00:00:00"/>
        <d v="2024-08-04T00:00:00"/>
        <d v="2024-04-24T00:00:00"/>
        <d v="2024-05-30T00:00:00"/>
        <d v="2024-08-23T00:00:00"/>
        <d v="2024-08-07T00:00:00"/>
        <d v="2024-03-31T00:00:00"/>
        <d v="2024-06-01T00:00:00"/>
        <d v="2024-04-07T00:00:00"/>
        <d v="2024-04-11T00:00:00"/>
        <d v="2024-01-23T00:00:00"/>
        <d v="2024-01-15T00:00:00"/>
        <d v="2024-02-08T00:00:00"/>
        <d v="2024-07-28T00:00:00"/>
        <d v="2024-09-01T00:00:00"/>
        <d v="2024-08-06T00:00:00"/>
        <d v="2024-09-08T00:00:00"/>
        <d v="2024-02-10T00:00:00"/>
        <d v="2024-09-02T00:00:00"/>
        <d v="2024-02-03T00:00:00"/>
        <d v="2024-02-19T00:00:00"/>
        <d v="2024-05-25T00:00:00"/>
        <d v="2024-04-17T00:00:00"/>
        <d v="2024-09-28T00:00:00"/>
        <d v="2024-05-18T00:00:00"/>
        <d v="2024-01-04T00:00:00"/>
        <d v="2024-04-02T00:00:00"/>
        <d v="2024-05-04T00:00:00"/>
        <d v="2024-07-13T00:00:00"/>
        <d v="2024-02-29T00:00:00"/>
        <d v="2024-06-30T00:00:00"/>
        <d v="2024-09-23T00:00:00"/>
        <d v="2024-01-18T00:00:00"/>
        <d v="2024-05-09T00:00:00"/>
        <d v="2024-06-26T00:00:00"/>
        <d v="2024-09-14T00:00:00"/>
        <d v="2024-07-11T00:00:00"/>
        <d v="2024-06-07T00:00:00"/>
        <d v="2024-07-18T00:00:00"/>
        <d v="2024-07-16T00:00:00"/>
        <d v="2024-10-01T00:00:00"/>
        <d v="2024-03-08T00:00:00"/>
        <d v="2024-09-26T00:00:00"/>
        <d v="2024-04-21T00:00:00"/>
        <d v="2024-01-30T00:00:00"/>
        <d v="2024-01-20T00:00:00"/>
        <d v="2024-09-17T00:00:00"/>
        <d v="2024-09-03T00:00:00"/>
        <d v="2024-08-28T00:00:00"/>
        <d v="2024-04-27T00:00:00"/>
        <d v="2024-03-13T00:00:00"/>
        <d v="2024-04-13T00:00:00"/>
        <d v="2024-06-23T00:00:00"/>
        <d v="2024-12-01T00:00:00"/>
        <d v="2024-03-29T00:00:00"/>
        <d v="2024-01-13T00:00:00"/>
        <d v="2024-12-10T00:00:00"/>
        <d v="2024-11-09T00:00:00"/>
        <d v="2024-03-21T00:00:00"/>
        <d v="2024-02-07T00:00:00"/>
        <d v="2024-06-06T00:00:00"/>
        <d v="2024-10-30T00:00:00"/>
        <d v="2024-02-24T00:00:00"/>
        <d v="2024-11-04T00:00:00"/>
        <d v="2024-01-14T00:00:00"/>
        <d v="2024-08-10T00:00:00"/>
        <d v="2024-03-16T00:00:00"/>
        <d v="2024-06-19T00:00:00"/>
        <d v="2024-06-09T00:00:00"/>
        <d v="2024-05-19T00:00:00"/>
        <d v="2024-04-30T00:00:00"/>
        <d v="2024-07-10T00:00:00"/>
        <d v="2024-10-14T00:00:00"/>
        <d v="2024-09-09T00:00:00"/>
        <d v="2024-05-26T00:00:00"/>
        <d v="2024-07-24T00:00:00"/>
        <d v="2024-11-21T00:00:00"/>
        <d v="2024-08-25T00:00:00"/>
        <d v="2024-02-12T00:00:00"/>
        <d v="2024-03-05T00:00:00"/>
        <d v="2024-09-20T00:00:00"/>
        <d v="2024-11-14T00:00:00"/>
        <d v="2024-11-08T00:00:00"/>
      </sharedItems>
      <fieldGroup par="15"/>
    </cacheField>
    <cacheField name="Product Name" numFmtId="0">
      <sharedItems/>
    </cacheField>
    <cacheField name="Category" numFmtId="0">
      <sharedItems count="5">
        <s v="Home Goods"/>
        <s v="Clothing"/>
        <s v="Electronics"/>
        <s v="Sports"/>
        <s v="Beauty"/>
      </sharedItems>
    </cacheField>
    <cacheField name="Sales Representative" numFmtId="0">
      <sharedItems count="5">
        <s v="Charlie"/>
        <s v="Bob"/>
        <s v="Alice"/>
        <s v="Eve"/>
        <s v="Diana"/>
      </sharedItems>
    </cacheField>
    <cacheField name="Region" numFmtId="0">
      <sharedItems count="8">
        <s v="East"/>
        <s v="West"/>
        <s v="South"/>
        <s v="North"/>
        <s v="Abuja" u="1"/>
        <s v="Lagos" u="1"/>
        <s v="Kano" u="1"/>
        <s v="Edo" u="1"/>
      </sharedItems>
    </cacheField>
    <cacheField name="Quantity Sold" numFmtId="0">
      <sharedItems containsSemiMixedTypes="0" containsString="0" containsNumber="1" containsInteger="1" minValue="1" maxValue="10"/>
    </cacheField>
    <cacheField name="Unit Price" numFmtId="0">
      <sharedItems containsSemiMixedTypes="0" containsString="0" containsNumber="1" minValue="22.62" maxValue="495.03"/>
    </cacheField>
    <cacheField name="Total Sale" numFmtId="0">
      <sharedItems containsSemiMixedTypes="0" containsString="0" containsNumber="1" minValue="55.02" maxValue="4930.5"/>
    </cacheField>
    <cacheField name="Cost Price" numFmtId="0">
      <sharedItems containsSemiMixedTypes="0" containsString="0" containsNumber="1" minValue="-4.9799999999999969" maxValue="4870.5"/>
    </cacheField>
    <cacheField name="Profit" numFmtId="0">
      <sharedItems containsSemiMixedTypes="0" containsString="0" containsNumber="1" minValue="40" maxValue="65.5"/>
    </cacheField>
    <cacheField name="Payment Method" numFmtId="0">
      <sharedItems count="3">
        <s v="Credit Card"/>
        <s v="Cash"/>
        <s v="Online Transfer"/>
      </sharedItems>
    </cacheField>
    <cacheField name="Order Status" numFmtId="0">
      <sharedItems count="3">
        <s v="Completed"/>
        <s v="Pending"/>
        <s v="Cancelled"/>
      </sharedItems>
    </cacheField>
    <cacheField name="Region Manager" numFmtId="0">
      <sharedItems count="4">
        <s v="Lisa White"/>
        <s v="Tom Brown"/>
        <s v="Mark Davis"/>
        <s v="Sarah Johnson"/>
      </sharedItems>
    </cacheField>
    <cacheField name="Customer Type" numFmtId="0">
      <sharedItems count="3">
        <s v="Regular"/>
        <s v="VIP"/>
        <s v="New"/>
      </sharedItems>
    </cacheField>
    <cacheField name="Days (Date)" numFmtId="0" databaseField="0">
      <fieldGroup base="0">
        <rangePr groupBy="days" startDate="2024-01-04T00:00:00" endDate="2024-12-11T00:00:00"/>
        <groupItems count="368">
          <s v="&lt;1/4/2024"/>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11/2024"/>
        </groupItems>
      </fieldGroup>
    </cacheField>
    <cacheField name="Months (Date)" numFmtId="0" databaseField="0">
      <fieldGroup base="0">
        <rangePr groupBy="months" startDate="2024-01-04T00:00:00" endDate="2024-12-11T00:00:00"/>
        <groupItems count="14">
          <s v="&lt;1/4/2024"/>
          <s v="Jan"/>
          <s v="Feb"/>
          <s v="Mar"/>
          <s v="Apr"/>
          <s v="May"/>
          <s v="Jun"/>
          <s v="Jul"/>
          <s v="Aug"/>
          <s v="Sep"/>
          <s v="Oct"/>
          <s v="Nov"/>
          <s v="Dec"/>
          <s v="&gt;12/11/2024"/>
        </groupItems>
      </fieldGroup>
    </cacheField>
  </cacheFields>
  <extLst>
    <ext xmlns:x14="http://schemas.microsoft.com/office/spreadsheetml/2009/9/main" uri="{725AE2AE-9491-48be-B2B4-4EB974FC3084}">
      <x14:pivotCacheDefinition pivotCacheId="11357042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s v="Table"/>
    <x v="0"/>
    <x v="0"/>
    <x v="0"/>
    <n v="1"/>
    <n v="91.81"/>
    <n v="91.81"/>
    <n v="51.81"/>
    <n v="40"/>
    <x v="0"/>
    <x v="0"/>
    <x v="0"/>
    <x v="0"/>
  </r>
  <r>
    <x v="1"/>
    <s v="Curtains"/>
    <x v="0"/>
    <x v="1"/>
    <x v="1"/>
    <n v="9"/>
    <n v="462.17"/>
    <n v="4159.53"/>
    <n v="4099.53"/>
    <n v="60"/>
    <x v="1"/>
    <x v="1"/>
    <x v="1"/>
    <x v="1"/>
  </r>
  <r>
    <x v="2"/>
    <s v="Sneakers"/>
    <x v="1"/>
    <x v="1"/>
    <x v="2"/>
    <n v="7"/>
    <n v="198.67"/>
    <n v="1390.69"/>
    <n v="1325.19"/>
    <n v="65.5"/>
    <x v="2"/>
    <x v="2"/>
    <x v="2"/>
    <x v="2"/>
  </r>
  <r>
    <x v="3"/>
    <s v="Chair"/>
    <x v="0"/>
    <x v="1"/>
    <x v="2"/>
    <n v="6"/>
    <n v="125.67"/>
    <n v="754.02"/>
    <n v="705.02"/>
    <n v="49"/>
    <x v="0"/>
    <x v="0"/>
    <x v="3"/>
    <x v="0"/>
  </r>
  <r>
    <x v="4"/>
    <s v="Lamp"/>
    <x v="0"/>
    <x v="1"/>
    <x v="1"/>
    <n v="5"/>
    <n v="244.72"/>
    <n v="1223.5999999999999"/>
    <n v="1183.5999999999999"/>
    <n v="40"/>
    <x v="1"/>
    <x v="1"/>
    <x v="0"/>
    <x v="1"/>
  </r>
  <r>
    <x v="5"/>
    <s v="Laptop"/>
    <x v="2"/>
    <x v="1"/>
    <x v="1"/>
    <n v="3"/>
    <n v="117.66"/>
    <n v="352.98"/>
    <n v="292.98"/>
    <n v="60"/>
    <x v="2"/>
    <x v="0"/>
    <x v="1"/>
    <x v="2"/>
  </r>
  <r>
    <x v="6"/>
    <s v="T-Shirt"/>
    <x v="1"/>
    <x v="2"/>
    <x v="2"/>
    <n v="5"/>
    <n v="249.15"/>
    <n v="1245.75"/>
    <n v="1180.25"/>
    <n v="65.5"/>
    <x v="0"/>
    <x v="2"/>
    <x v="2"/>
    <x v="0"/>
  </r>
  <r>
    <x v="7"/>
    <s v="Yoga Mat"/>
    <x v="3"/>
    <x v="1"/>
    <x v="1"/>
    <n v="5"/>
    <n v="337.68"/>
    <n v="1688.4"/>
    <n v="1639.4"/>
    <n v="49"/>
    <x v="1"/>
    <x v="0"/>
    <x v="3"/>
    <x v="1"/>
  </r>
  <r>
    <x v="8"/>
    <s v="Tennis Racket"/>
    <x v="3"/>
    <x v="2"/>
    <x v="3"/>
    <n v="5"/>
    <n v="491.3"/>
    <n v="2456.5"/>
    <n v="2416.5"/>
    <n v="40"/>
    <x v="2"/>
    <x v="1"/>
    <x v="0"/>
    <x v="2"/>
  </r>
  <r>
    <x v="9"/>
    <s v="Chair"/>
    <x v="0"/>
    <x v="1"/>
    <x v="2"/>
    <n v="4"/>
    <n v="394.42"/>
    <n v="1577.68"/>
    <n v="1517.68"/>
    <n v="60"/>
    <x v="0"/>
    <x v="0"/>
    <x v="1"/>
    <x v="0"/>
  </r>
  <r>
    <x v="10"/>
    <s v="Dumbbells"/>
    <x v="3"/>
    <x v="0"/>
    <x v="3"/>
    <n v="2"/>
    <n v="216.4"/>
    <n v="432.8"/>
    <n v="367.3"/>
    <n v="65.5"/>
    <x v="1"/>
    <x v="1"/>
    <x v="2"/>
    <x v="1"/>
  </r>
  <r>
    <x v="11"/>
    <s v="Yoga Mat"/>
    <x v="3"/>
    <x v="3"/>
    <x v="2"/>
    <n v="6"/>
    <n v="457.22"/>
    <n v="2743.32"/>
    <n v="2694.32"/>
    <n v="49"/>
    <x v="2"/>
    <x v="2"/>
    <x v="3"/>
    <x v="2"/>
  </r>
  <r>
    <x v="12"/>
    <s v="Table"/>
    <x v="0"/>
    <x v="2"/>
    <x v="1"/>
    <n v="8"/>
    <n v="438.33"/>
    <n v="3506.64"/>
    <n v="3466.64"/>
    <n v="40"/>
    <x v="0"/>
    <x v="0"/>
    <x v="0"/>
    <x v="0"/>
  </r>
  <r>
    <x v="13"/>
    <s v="Chair"/>
    <x v="0"/>
    <x v="4"/>
    <x v="2"/>
    <n v="2"/>
    <n v="56.98"/>
    <n v="113.96"/>
    <n v="53.959999999999994"/>
    <n v="60"/>
    <x v="1"/>
    <x v="0"/>
    <x v="1"/>
    <x v="1"/>
  </r>
  <r>
    <x v="14"/>
    <s v="Dumbbells"/>
    <x v="3"/>
    <x v="4"/>
    <x v="3"/>
    <n v="1"/>
    <n v="313.14"/>
    <n v="313.14"/>
    <n v="247.64"/>
    <n v="65.5"/>
    <x v="2"/>
    <x v="2"/>
    <x v="2"/>
    <x v="2"/>
  </r>
  <r>
    <x v="15"/>
    <s v="Lamp"/>
    <x v="0"/>
    <x v="0"/>
    <x v="1"/>
    <n v="4"/>
    <n v="53.03"/>
    <n v="212.12"/>
    <n v="163.12"/>
    <n v="49"/>
    <x v="0"/>
    <x v="1"/>
    <x v="3"/>
    <x v="0"/>
  </r>
  <r>
    <x v="16"/>
    <s v="Smartphone"/>
    <x v="2"/>
    <x v="2"/>
    <x v="3"/>
    <n v="10"/>
    <n v="152.37"/>
    <n v="1523.7"/>
    <n v="1483.7"/>
    <n v="40"/>
    <x v="1"/>
    <x v="0"/>
    <x v="0"/>
    <x v="1"/>
  </r>
  <r>
    <x v="17"/>
    <s v="Chair"/>
    <x v="0"/>
    <x v="3"/>
    <x v="3"/>
    <n v="6"/>
    <n v="132.59"/>
    <n v="795.54"/>
    <n v="735.54"/>
    <n v="60"/>
    <x v="2"/>
    <x v="0"/>
    <x v="1"/>
    <x v="2"/>
  </r>
  <r>
    <x v="18"/>
    <s v="T-Shirt"/>
    <x v="1"/>
    <x v="4"/>
    <x v="0"/>
    <n v="5"/>
    <n v="265.92"/>
    <n v="1329.6"/>
    <n v="1264.0999999999999"/>
    <n v="65.5"/>
    <x v="0"/>
    <x v="1"/>
    <x v="2"/>
    <x v="0"/>
  </r>
  <r>
    <x v="17"/>
    <s v="Chair"/>
    <x v="0"/>
    <x v="4"/>
    <x v="3"/>
    <n v="1"/>
    <n v="492.81"/>
    <n v="492.81"/>
    <n v="443.81"/>
    <n v="49"/>
    <x v="1"/>
    <x v="2"/>
    <x v="3"/>
    <x v="1"/>
  </r>
  <r>
    <x v="19"/>
    <s v="Lamp"/>
    <x v="0"/>
    <x v="4"/>
    <x v="3"/>
    <n v="1"/>
    <n v="434.04"/>
    <n v="434.04"/>
    <n v="394.04"/>
    <n v="40"/>
    <x v="2"/>
    <x v="0"/>
    <x v="0"/>
    <x v="2"/>
  </r>
  <r>
    <x v="20"/>
    <s v="Sneakers"/>
    <x v="1"/>
    <x v="2"/>
    <x v="0"/>
    <n v="10"/>
    <n v="462.7"/>
    <n v="4627"/>
    <n v="4567"/>
    <n v="60"/>
    <x v="0"/>
    <x v="2"/>
    <x v="1"/>
    <x v="0"/>
  </r>
  <r>
    <x v="14"/>
    <s v="Chair"/>
    <x v="0"/>
    <x v="3"/>
    <x v="1"/>
    <n v="2"/>
    <n v="336.04"/>
    <n v="672.08"/>
    <n v="606.58000000000004"/>
    <n v="65.5"/>
    <x v="1"/>
    <x v="0"/>
    <x v="2"/>
    <x v="1"/>
  </r>
  <r>
    <x v="21"/>
    <s v="Perfume"/>
    <x v="4"/>
    <x v="4"/>
    <x v="1"/>
    <n v="7"/>
    <n v="349.53"/>
    <n v="2446.71"/>
    <n v="2397.71"/>
    <n v="49"/>
    <x v="2"/>
    <x v="1"/>
    <x v="3"/>
    <x v="2"/>
  </r>
  <r>
    <x v="22"/>
    <s v="Lamp"/>
    <x v="0"/>
    <x v="1"/>
    <x v="3"/>
    <n v="5"/>
    <n v="178.39"/>
    <n v="891.95"/>
    <n v="851.95"/>
    <n v="40"/>
    <x v="0"/>
    <x v="1"/>
    <x v="0"/>
    <x v="0"/>
  </r>
  <r>
    <x v="23"/>
    <s v="Camera"/>
    <x v="2"/>
    <x v="0"/>
    <x v="2"/>
    <n v="9"/>
    <n v="479.97"/>
    <n v="4319.7299999999996"/>
    <n v="4259.7299999999996"/>
    <n v="60"/>
    <x v="1"/>
    <x v="2"/>
    <x v="1"/>
    <x v="1"/>
  </r>
  <r>
    <x v="24"/>
    <s v="Camera"/>
    <x v="2"/>
    <x v="2"/>
    <x v="0"/>
    <n v="1"/>
    <n v="226.32"/>
    <n v="226.32"/>
    <n v="160.82"/>
    <n v="65.5"/>
    <x v="2"/>
    <x v="0"/>
    <x v="2"/>
    <x v="2"/>
  </r>
  <r>
    <x v="25"/>
    <s v="Camera"/>
    <x v="2"/>
    <x v="1"/>
    <x v="2"/>
    <n v="6"/>
    <n v="430.69"/>
    <n v="2584.14"/>
    <n v="2535.14"/>
    <n v="49"/>
    <x v="0"/>
    <x v="0"/>
    <x v="3"/>
    <x v="0"/>
  </r>
  <r>
    <x v="26"/>
    <s v="T-Shirt"/>
    <x v="1"/>
    <x v="1"/>
    <x v="3"/>
    <n v="3"/>
    <n v="393.27"/>
    <n v="1179.81"/>
    <n v="1139.81"/>
    <n v="40"/>
    <x v="1"/>
    <x v="1"/>
    <x v="0"/>
    <x v="1"/>
  </r>
  <r>
    <x v="27"/>
    <s v="Curtains"/>
    <x v="0"/>
    <x v="0"/>
    <x v="1"/>
    <n v="9"/>
    <n v="475.63"/>
    <n v="4280.67"/>
    <n v="4220.67"/>
    <n v="60"/>
    <x v="2"/>
    <x v="2"/>
    <x v="1"/>
    <x v="2"/>
  </r>
  <r>
    <x v="28"/>
    <s v="Curtains"/>
    <x v="0"/>
    <x v="0"/>
    <x v="0"/>
    <n v="1"/>
    <n v="286.63"/>
    <n v="286.63"/>
    <n v="221.13"/>
    <n v="65.5"/>
    <x v="0"/>
    <x v="0"/>
    <x v="2"/>
    <x v="0"/>
  </r>
  <r>
    <x v="25"/>
    <s v="Sneakers"/>
    <x v="1"/>
    <x v="1"/>
    <x v="2"/>
    <n v="6"/>
    <n v="66.28"/>
    <n v="397.68"/>
    <n v="348.68"/>
    <n v="49"/>
    <x v="1"/>
    <x v="1"/>
    <x v="3"/>
    <x v="1"/>
  </r>
  <r>
    <x v="29"/>
    <s v="Headphones"/>
    <x v="2"/>
    <x v="4"/>
    <x v="0"/>
    <n v="1"/>
    <n v="188.02"/>
    <n v="188.02"/>
    <n v="148.02000000000001"/>
    <n v="40"/>
    <x v="2"/>
    <x v="0"/>
    <x v="0"/>
    <x v="2"/>
  </r>
  <r>
    <x v="30"/>
    <s v="Sneakers"/>
    <x v="1"/>
    <x v="0"/>
    <x v="2"/>
    <n v="2"/>
    <n v="163.61000000000001"/>
    <n v="327.22000000000003"/>
    <n v="267.22000000000003"/>
    <n v="60"/>
    <x v="0"/>
    <x v="2"/>
    <x v="1"/>
    <x v="0"/>
  </r>
  <r>
    <x v="31"/>
    <s v="Smartphone"/>
    <x v="2"/>
    <x v="1"/>
    <x v="1"/>
    <n v="5"/>
    <n v="235.55"/>
    <n v="1177.75"/>
    <n v="1112.25"/>
    <n v="65.5"/>
    <x v="1"/>
    <x v="1"/>
    <x v="2"/>
    <x v="1"/>
  </r>
  <r>
    <x v="32"/>
    <s v="Laptop"/>
    <x v="2"/>
    <x v="3"/>
    <x v="1"/>
    <n v="9"/>
    <n v="342.15"/>
    <n v="3079.35"/>
    <n v="3030.35"/>
    <n v="49"/>
    <x v="2"/>
    <x v="0"/>
    <x v="3"/>
    <x v="2"/>
  </r>
  <r>
    <x v="33"/>
    <s v="Football"/>
    <x v="3"/>
    <x v="1"/>
    <x v="3"/>
    <n v="4"/>
    <n v="117.1"/>
    <n v="468.4"/>
    <n v="428.4"/>
    <n v="40"/>
    <x v="0"/>
    <x v="2"/>
    <x v="0"/>
    <x v="0"/>
  </r>
  <r>
    <x v="34"/>
    <s v="Shampoo"/>
    <x v="4"/>
    <x v="1"/>
    <x v="2"/>
    <n v="2"/>
    <n v="416.69"/>
    <n v="833.38"/>
    <n v="773.38"/>
    <n v="60"/>
    <x v="1"/>
    <x v="0"/>
    <x v="1"/>
    <x v="1"/>
  </r>
  <r>
    <x v="35"/>
    <s v="Table"/>
    <x v="0"/>
    <x v="4"/>
    <x v="0"/>
    <n v="8"/>
    <n v="341.07"/>
    <n v="2728.56"/>
    <n v="2663.06"/>
    <n v="65.5"/>
    <x v="2"/>
    <x v="1"/>
    <x v="2"/>
    <x v="2"/>
  </r>
  <r>
    <x v="36"/>
    <s v="Jeans"/>
    <x v="1"/>
    <x v="0"/>
    <x v="2"/>
    <n v="7"/>
    <n v="76.53"/>
    <n v="535.71"/>
    <n v="486.71000000000004"/>
    <n v="49"/>
    <x v="0"/>
    <x v="2"/>
    <x v="3"/>
    <x v="0"/>
  </r>
  <r>
    <x v="37"/>
    <s v="Chair"/>
    <x v="0"/>
    <x v="4"/>
    <x v="3"/>
    <n v="5"/>
    <n v="302.08"/>
    <n v="1510.4"/>
    <n v="1470.4"/>
    <n v="40"/>
    <x v="1"/>
    <x v="0"/>
    <x v="0"/>
    <x v="1"/>
  </r>
  <r>
    <x v="38"/>
    <s v="Shampoo"/>
    <x v="4"/>
    <x v="2"/>
    <x v="1"/>
    <n v="6"/>
    <n v="343.96"/>
    <n v="2063.7600000000002"/>
    <n v="2003.7600000000002"/>
    <n v="60"/>
    <x v="2"/>
    <x v="1"/>
    <x v="1"/>
    <x v="2"/>
  </r>
  <r>
    <x v="39"/>
    <s v="Chair"/>
    <x v="0"/>
    <x v="2"/>
    <x v="2"/>
    <n v="3"/>
    <n v="334.52"/>
    <n v="1003.56"/>
    <n v="938.06"/>
    <n v="65.5"/>
    <x v="0"/>
    <x v="2"/>
    <x v="2"/>
    <x v="0"/>
  </r>
  <r>
    <x v="40"/>
    <s v="Chair"/>
    <x v="0"/>
    <x v="4"/>
    <x v="0"/>
    <n v="6"/>
    <n v="108.38"/>
    <n v="650.28"/>
    <n v="601.28"/>
    <n v="49"/>
    <x v="1"/>
    <x v="0"/>
    <x v="3"/>
    <x v="1"/>
  </r>
  <r>
    <x v="41"/>
    <s v="Yoga Mat"/>
    <x v="3"/>
    <x v="0"/>
    <x v="0"/>
    <n v="6"/>
    <n v="135.08000000000001"/>
    <n v="810.48"/>
    <n v="770.48"/>
    <n v="40"/>
    <x v="2"/>
    <x v="0"/>
    <x v="0"/>
    <x v="2"/>
  </r>
  <r>
    <x v="42"/>
    <s v="Lamp"/>
    <x v="0"/>
    <x v="4"/>
    <x v="3"/>
    <n v="8"/>
    <n v="217.97"/>
    <n v="1743.76"/>
    <n v="1683.76"/>
    <n v="60"/>
    <x v="0"/>
    <x v="2"/>
    <x v="1"/>
    <x v="0"/>
  </r>
  <r>
    <x v="11"/>
    <s v="Lamp"/>
    <x v="0"/>
    <x v="2"/>
    <x v="2"/>
    <n v="10"/>
    <n v="315.7"/>
    <n v="3157"/>
    <n v="3091.5"/>
    <n v="65.5"/>
    <x v="1"/>
    <x v="0"/>
    <x v="2"/>
    <x v="1"/>
  </r>
  <r>
    <x v="43"/>
    <s v="Camera"/>
    <x v="2"/>
    <x v="2"/>
    <x v="2"/>
    <n v="4"/>
    <n v="275.02999999999997"/>
    <n v="1100.1199999999999"/>
    <n v="1051.1199999999999"/>
    <n v="49"/>
    <x v="2"/>
    <x v="1"/>
    <x v="3"/>
    <x v="2"/>
  </r>
  <r>
    <x v="44"/>
    <s v="Headphones"/>
    <x v="2"/>
    <x v="1"/>
    <x v="3"/>
    <n v="2"/>
    <n v="333.53"/>
    <n v="667.06"/>
    <n v="627.05999999999995"/>
    <n v="40"/>
    <x v="0"/>
    <x v="0"/>
    <x v="0"/>
    <x v="0"/>
  </r>
  <r>
    <x v="45"/>
    <s v="Tennis Racket"/>
    <x v="3"/>
    <x v="1"/>
    <x v="2"/>
    <n v="10"/>
    <n v="493.05"/>
    <n v="4930.5"/>
    <n v="4870.5"/>
    <n v="60"/>
    <x v="1"/>
    <x v="2"/>
    <x v="1"/>
    <x v="1"/>
  </r>
  <r>
    <x v="46"/>
    <s v="Smartphone"/>
    <x v="2"/>
    <x v="0"/>
    <x v="1"/>
    <n v="2"/>
    <n v="154.16"/>
    <n v="308.32"/>
    <n v="242.82"/>
    <n v="65.5"/>
    <x v="2"/>
    <x v="1"/>
    <x v="2"/>
    <x v="2"/>
  </r>
  <r>
    <x v="47"/>
    <s v="Face Cream"/>
    <x v="4"/>
    <x v="3"/>
    <x v="2"/>
    <n v="10"/>
    <n v="294.19"/>
    <n v="2941.9"/>
    <n v="2892.9"/>
    <n v="49"/>
    <x v="0"/>
    <x v="0"/>
    <x v="3"/>
    <x v="0"/>
  </r>
  <r>
    <x v="48"/>
    <s v="Sneakers"/>
    <x v="1"/>
    <x v="0"/>
    <x v="0"/>
    <n v="8"/>
    <n v="307.88"/>
    <n v="2463.04"/>
    <n v="2423.04"/>
    <n v="40"/>
    <x v="1"/>
    <x v="2"/>
    <x v="0"/>
    <x v="1"/>
  </r>
  <r>
    <x v="29"/>
    <s v="Football"/>
    <x v="3"/>
    <x v="3"/>
    <x v="0"/>
    <n v="10"/>
    <n v="223.77"/>
    <n v="2237.6999999999998"/>
    <n v="2177.6999999999998"/>
    <n v="60"/>
    <x v="2"/>
    <x v="0"/>
    <x v="1"/>
    <x v="2"/>
  </r>
  <r>
    <x v="10"/>
    <s v="Jacket"/>
    <x v="1"/>
    <x v="1"/>
    <x v="3"/>
    <n v="5"/>
    <n v="83.92"/>
    <n v="419.6"/>
    <n v="354.1"/>
    <n v="65.5"/>
    <x v="0"/>
    <x v="1"/>
    <x v="2"/>
    <x v="0"/>
  </r>
  <r>
    <x v="49"/>
    <s v="Smartphone"/>
    <x v="2"/>
    <x v="4"/>
    <x v="0"/>
    <n v="3"/>
    <n v="191.55"/>
    <n v="574.65"/>
    <n v="525.65"/>
    <n v="49"/>
    <x v="1"/>
    <x v="2"/>
    <x v="3"/>
    <x v="1"/>
  </r>
  <r>
    <x v="50"/>
    <s v="Table"/>
    <x v="0"/>
    <x v="3"/>
    <x v="2"/>
    <n v="5"/>
    <n v="290.39"/>
    <n v="1451.95"/>
    <n v="1411.95"/>
    <n v="40"/>
    <x v="2"/>
    <x v="0"/>
    <x v="0"/>
    <x v="2"/>
  </r>
  <r>
    <x v="51"/>
    <s v="Headphones"/>
    <x v="2"/>
    <x v="0"/>
    <x v="0"/>
    <n v="8"/>
    <n v="89.62"/>
    <n v="716.96"/>
    <n v="656.96"/>
    <n v="60"/>
    <x v="0"/>
    <x v="1"/>
    <x v="1"/>
    <x v="0"/>
  </r>
  <r>
    <x v="52"/>
    <s v="Jacket"/>
    <x v="1"/>
    <x v="4"/>
    <x v="1"/>
    <n v="7"/>
    <n v="252.53"/>
    <n v="1767.71"/>
    <n v="1702.21"/>
    <n v="65.5"/>
    <x v="1"/>
    <x v="0"/>
    <x v="2"/>
    <x v="1"/>
  </r>
  <r>
    <x v="53"/>
    <s v="Yoga Mat"/>
    <x v="3"/>
    <x v="2"/>
    <x v="1"/>
    <n v="9"/>
    <n v="127.33"/>
    <n v="1145.97"/>
    <n v="1096.97"/>
    <n v="49"/>
    <x v="2"/>
    <x v="2"/>
    <x v="3"/>
    <x v="2"/>
  </r>
  <r>
    <x v="54"/>
    <s v="Camera"/>
    <x v="2"/>
    <x v="4"/>
    <x v="0"/>
    <n v="4"/>
    <n v="165.21"/>
    <n v="660.84"/>
    <n v="620.84"/>
    <n v="40"/>
    <x v="0"/>
    <x v="0"/>
    <x v="0"/>
    <x v="0"/>
  </r>
  <r>
    <x v="55"/>
    <s v="Lamp"/>
    <x v="0"/>
    <x v="0"/>
    <x v="0"/>
    <n v="8"/>
    <n v="292.8"/>
    <n v="2342.4"/>
    <n v="2282.4"/>
    <n v="60"/>
    <x v="1"/>
    <x v="1"/>
    <x v="1"/>
    <x v="1"/>
  </r>
  <r>
    <x v="56"/>
    <s v="Sneakers"/>
    <x v="1"/>
    <x v="2"/>
    <x v="1"/>
    <n v="1"/>
    <n v="327.33"/>
    <n v="327.33"/>
    <n v="261.83"/>
    <n v="65.5"/>
    <x v="2"/>
    <x v="0"/>
    <x v="2"/>
    <x v="2"/>
  </r>
  <r>
    <x v="57"/>
    <s v="Curtains"/>
    <x v="0"/>
    <x v="3"/>
    <x v="3"/>
    <n v="6"/>
    <n v="201.52"/>
    <n v="1209.1199999999999"/>
    <n v="1160.1199999999999"/>
    <n v="49"/>
    <x v="0"/>
    <x v="2"/>
    <x v="3"/>
    <x v="0"/>
  </r>
  <r>
    <x v="58"/>
    <s v="Table"/>
    <x v="0"/>
    <x v="3"/>
    <x v="2"/>
    <n v="3"/>
    <n v="487.82"/>
    <n v="1463.46"/>
    <n v="1423.46"/>
    <n v="40"/>
    <x v="1"/>
    <x v="0"/>
    <x v="0"/>
    <x v="1"/>
  </r>
  <r>
    <x v="59"/>
    <s v="Yoga Mat"/>
    <x v="3"/>
    <x v="3"/>
    <x v="3"/>
    <n v="9"/>
    <n v="334.1"/>
    <n v="3006.9"/>
    <n v="2946.9"/>
    <n v="60"/>
    <x v="2"/>
    <x v="1"/>
    <x v="1"/>
    <x v="2"/>
  </r>
  <r>
    <x v="30"/>
    <s v="Chair"/>
    <x v="0"/>
    <x v="4"/>
    <x v="2"/>
    <n v="10"/>
    <n v="88.48"/>
    <n v="884.8"/>
    <n v="819.3"/>
    <n v="65.5"/>
    <x v="0"/>
    <x v="0"/>
    <x v="2"/>
    <x v="0"/>
  </r>
  <r>
    <x v="27"/>
    <s v="Lamp"/>
    <x v="0"/>
    <x v="1"/>
    <x v="3"/>
    <n v="2"/>
    <n v="115.48"/>
    <n v="230.96"/>
    <n v="181.96"/>
    <n v="49"/>
    <x v="1"/>
    <x v="2"/>
    <x v="3"/>
    <x v="1"/>
  </r>
  <r>
    <x v="35"/>
    <s v="Lamp"/>
    <x v="0"/>
    <x v="4"/>
    <x v="1"/>
    <n v="1"/>
    <n v="187.15"/>
    <n v="187.15"/>
    <n v="147.15"/>
    <n v="40"/>
    <x v="2"/>
    <x v="1"/>
    <x v="0"/>
    <x v="2"/>
  </r>
  <r>
    <x v="60"/>
    <s v="Tennis Racket"/>
    <x v="3"/>
    <x v="3"/>
    <x v="2"/>
    <n v="8"/>
    <n v="300.43"/>
    <n v="2403.44"/>
    <n v="2343.44"/>
    <n v="60"/>
    <x v="0"/>
    <x v="0"/>
    <x v="1"/>
    <x v="0"/>
  </r>
  <r>
    <x v="61"/>
    <s v="Camera"/>
    <x v="2"/>
    <x v="2"/>
    <x v="2"/>
    <n v="3"/>
    <n v="22.62"/>
    <n v="67.86"/>
    <n v="2.3599999999999994"/>
    <n v="65.5"/>
    <x v="1"/>
    <x v="0"/>
    <x v="2"/>
    <x v="1"/>
  </r>
  <r>
    <x v="62"/>
    <s v="Dumbbells"/>
    <x v="3"/>
    <x v="4"/>
    <x v="3"/>
    <n v="3"/>
    <n v="295.91000000000003"/>
    <n v="887.73"/>
    <n v="838.73"/>
    <n v="49"/>
    <x v="2"/>
    <x v="2"/>
    <x v="3"/>
    <x v="2"/>
  </r>
  <r>
    <x v="33"/>
    <s v="Yoga Mat"/>
    <x v="3"/>
    <x v="2"/>
    <x v="0"/>
    <n v="3"/>
    <n v="183.7"/>
    <n v="551.1"/>
    <n v="511.1"/>
    <n v="40"/>
    <x v="0"/>
    <x v="1"/>
    <x v="0"/>
    <x v="0"/>
  </r>
  <r>
    <x v="63"/>
    <s v="Dumbbells"/>
    <x v="3"/>
    <x v="3"/>
    <x v="1"/>
    <n v="3"/>
    <n v="269.45999999999998"/>
    <n v="808.38"/>
    <n v="748.38"/>
    <n v="60"/>
    <x v="1"/>
    <x v="0"/>
    <x v="1"/>
    <x v="1"/>
  </r>
  <r>
    <x v="64"/>
    <s v="Dumbbells"/>
    <x v="3"/>
    <x v="1"/>
    <x v="0"/>
    <n v="4"/>
    <n v="211.28"/>
    <n v="845.12"/>
    <n v="779.62"/>
    <n v="65.5"/>
    <x v="2"/>
    <x v="1"/>
    <x v="2"/>
    <x v="2"/>
  </r>
  <r>
    <x v="26"/>
    <s v="Curtains"/>
    <x v="0"/>
    <x v="2"/>
    <x v="1"/>
    <n v="5"/>
    <n v="362.47"/>
    <n v="1812.35"/>
    <n v="1763.35"/>
    <n v="49"/>
    <x v="0"/>
    <x v="0"/>
    <x v="3"/>
    <x v="0"/>
  </r>
  <r>
    <x v="11"/>
    <s v="Perfume"/>
    <x v="4"/>
    <x v="3"/>
    <x v="3"/>
    <n v="8"/>
    <n v="259.56"/>
    <n v="2076.48"/>
    <n v="2036.48"/>
    <n v="40"/>
    <x v="1"/>
    <x v="0"/>
    <x v="0"/>
    <x v="1"/>
  </r>
  <r>
    <x v="48"/>
    <s v="Curtains"/>
    <x v="0"/>
    <x v="2"/>
    <x v="3"/>
    <n v="1"/>
    <n v="134.63"/>
    <n v="134.63"/>
    <n v="74.63"/>
    <n v="60"/>
    <x v="2"/>
    <x v="2"/>
    <x v="1"/>
    <x v="2"/>
  </r>
  <r>
    <x v="65"/>
    <s v="Dumbbells"/>
    <x v="3"/>
    <x v="3"/>
    <x v="1"/>
    <n v="10"/>
    <n v="272.01"/>
    <n v="2720.1"/>
    <n v="2654.6"/>
    <n v="65.5"/>
    <x v="0"/>
    <x v="1"/>
    <x v="2"/>
    <x v="0"/>
  </r>
  <r>
    <x v="66"/>
    <s v="Laptop"/>
    <x v="2"/>
    <x v="3"/>
    <x v="3"/>
    <n v="4"/>
    <n v="265.89"/>
    <n v="1063.56"/>
    <n v="1014.56"/>
    <n v="49"/>
    <x v="1"/>
    <x v="0"/>
    <x v="3"/>
    <x v="1"/>
  </r>
  <r>
    <x v="67"/>
    <s v="Yoga Mat"/>
    <x v="3"/>
    <x v="0"/>
    <x v="1"/>
    <n v="4"/>
    <n v="327.41000000000003"/>
    <n v="1309.6400000000001"/>
    <n v="1269.6400000000001"/>
    <n v="40"/>
    <x v="2"/>
    <x v="0"/>
    <x v="0"/>
    <x v="2"/>
  </r>
  <r>
    <x v="68"/>
    <s v="T-Shirt"/>
    <x v="1"/>
    <x v="0"/>
    <x v="0"/>
    <n v="2"/>
    <n v="395.91"/>
    <n v="791.82"/>
    <n v="731.82"/>
    <n v="60"/>
    <x v="0"/>
    <x v="2"/>
    <x v="1"/>
    <x v="0"/>
  </r>
  <r>
    <x v="69"/>
    <s v="Tennis Racket"/>
    <x v="3"/>
    <x v="1"/>
    <x v="1"/>
    <n v="10"/>
    <n v="66.56"/>
    <n v="665.6"/>
    <n v="600.1"/>
    <n v="65.5"/>
    <x v="1"/>
    <x v="1"/>
    <x v="2"/>
    <x v="1"/>
  </r>
  <r>
    <x v="70"/>
    <s v="Laptop"/>
    <x v="2"/>
    <x v="3"/>
    <x v="2"/>
    <n v="5"/>
    <n v="432.3"/>
    <n v="2161.5"/>
    <n v="2112.5"/>
    <n v="49"/>
    <x v="2"/>
    <x v="0"/>
    <x v="3"/>
    <x v="2"/>
  </r>
  <r>
    <x v="71"/>
    <s v="Lamp"/>
    <x v="0"/>
    <x v="2"/>
    <x v="2"/>
    <n v="7"/>
    <n v="272.05"/>
    <n v="1904.35"/>
    <n v="1864.35"/>
    <n v="40"/>
    <x v="0"/>
    <x v="0"/>
    <x v="0"/>
    <x v="0"/>
  </r>
  <r>
    <x v="72"/>
    <s v="T-Shirt"/>
    <x v="1"/>
    <x v="3"/>
    <x v="3"/>
    <n v="7"/>
    <n v="301.27999999999997"/>
    <n v="2108.96"/>
    <n v="2048.96"/>
    <n v="60"/>
    <x v="1"/>
    <x v="2"/>
    <x v="1"/>
    <x v="1"/>
  </r>
  <r>
    <x v="73"/>
    <s v="Lamp"/>
    <x v="0"/>
    <x v="2"/>
    <x v="0"/>
    <n v="9"/>
    <n v="23.52"/>
    <n v="211.68"/>
    <n v="146.18"/>
    <n v="65.5"/>
    <x v="2"/>
    <x v="0"/>
    <x v="2"/>
    <x v="2"/>
  </r>
  <r>
    <x v="74"/>
    <s v="Face Cream"/>
    <x v="4"/>
    <x v="1"/>
    <x v="0"/>
    <n v="6"/>
    <n v="281.85000000000002"/>
    <n v="1691.1"/>
    <n v="1642.1"/>
    <n v="49"/>
    <x v="0"/>
    <x v="1"/>
    <x v="3"/>
    <x v="0"/>
  </r>
  <r>
    <x v="75"/>
    <s v="Table"/>
    <x v="0"/>
    <x v="3"/>
    <x v="2"/>
    <n v="6"/>
    <n v="157.88"/>
    <n v="947.28"/>
    <n v="907.28"/>
    <n v="40"/>
    <x v="1"/>
    <x v="2"/>
    <x v="0"/>
    <x v="1"/>
  </r>
  <r>
    <x v="76"/>
    <s v="Face Cream"/>
    <x v="4"/>
    <x v="1"/>
    <x v="0"/>
    <n v="7"/>
    <n v="98.66"/>
    <n v="690.62"/>
    <n v="630.62"/>
    <n v="60"/>
    <x v="2"/>
    <x v="0"/>
    <x v="1"/>
    <x v="2"/>
  </r>
  <r>
    <x v="77"/>
    <s v="Face Cream"/>
    <x v="4"/>
    <x v="2"/>
    <x v="2"/>
    <n v="2"/>
    <n v="37.119999999999997"/>
    <n v="74.239999999999995"/>
    <n v="8.7399999999999949"/>
    <n v="65.5"/>
    <x v="0"/>
    <x v="1"/>
    <x v="2"/>
    <x v="0"/>
  </r>
  <r>
    <x v="78"/>
    <s v="Camera"/>
    <x v="2"/>
    <x v="2"/>
    <x v="0"/>
    <n v="9"/>
    <n v="191.38"/>
    <n v="1722.42"/>
    <n v="1673.42"/>
    <n v="49"/>
    <x v="1"/>
    <x v="2"/>
    <x v="3"/>
    <x v="1"/>
  </r>
  <r>
    <x v="79"/>
    <s v="Smartphone"/>
    <x v="2"/>
    <x v="3"/>
    <x v="1"/>
    <n v="2"/>
    <n v="301.12"/>
    <n v="602.24"/>
    <n v="562.24"/>
    <n v="40"/>
    <x v="2"/>
    <x v="0"/>
    <x v="0"/>
    <x v="2"/>
  </r>
  <r>
    <x v="54"/>
    <s v="Shampoo"/>
    <x v="4"/>
    <x v="4"/>
    <x v="3"/>
    <n v="4"/>
    <n v="415.24"/>
    <n v="1660.96"/>
    <n v="1600.96"/>
    <n v="60"/>
    <x v="0"/>
    <x v="0"/>
    <x v="1"/>
    <x v="0"/>
  </r>
  <r>
    <x v="80"/>
    <s v="Smartphone"/>
    <x v="2"/>
    <x v="2"/>
    <x v="0"/>
    <n v="3"/>
    <n v="115.83"/>
    <n v="347.49"/>
    <n v="281.99"/>
    <n v="65.5"/>
    <x v="1"/>
    <x v="1"/>
    <x v="2"/>
    <x v="1"/>
  </r>
  <r>
    <x v="81"/>
    <s v="Jacket"/>
    <x v="1"/>
    <x v="2"/>
    <x v="3"/>
    <n v="6"/>
    <n v="229.86"/>
    <n v="1379.16"/>
    <n v="1330.16"/>
    <n v="49"/>
    <x v="2"/>
    <x v="0"/>
    <x v="3"/>
    <x v="2"/>
  </r>
  <r>
    <x v="82"/>
    <s v="Tennis Racket"/>
    <x v="3"/>
    <x v="3"/>
    <x v="2"/>
    <n v="10"/>
    <n v="98.84"/>
    <n v="988.4"/>
    <n v="948.4"/>
    <n v="40"/>
    <x v="0"/>
    <x v="2"/>
    <x v="0"/>
    <x v="0"/>
  </r>
  <r>
    <x v="83"/>
    <s v="Lipstick"/>
    <x v="4"/>
    <x v="3"/>
    <x v="1"/>
    <n v="10"/>
    <n v="200.83"/>
    <n v="2008.3"/>
    <n v="1948.3"/>
    <n v="60"/>
    <x v="1"/>
    <x v="1"/>
    <x v="1"/>
    <x v="1"/>
  </r>
  <r>
    <x v="5"/>
    <s v="Lamp"/>
    <x v="0"/>
    <x v="1"/>
    <x v="3"/>
    <n v="1"/>
    <n v="310.54000000000002"/>
    <n v="310.54000000000002"/>
    <n v="245.04000000000002"/>
    <n v="65.5"/>
    <x v="2"/>
    <x v="0"/>
    <x v="2"/>
    <x v="2"/>
  </r>
  <r>
    <x v="43"/>
    <s v="Laptop"/>
    <x v="2"/>
    <x v="3"/>
    <x v="1"/>
    <n v="8"/>
    <n v="228.57"/>
    <n v="1828.56"/>
    <n v="1779.56"/>
    <n v="49"/>
    <x v="0"/>
    <x v="2"/>
    <x v="3"/>
    <x v="0"/>
  </r>
  <r>
    <x v="84"/>
    <s v="Yoga Mat"/>
    <x v="3"/>
    <x v="4"/>
    <x v="2"/>
    <n v="2"/>
    <n v="495.03"/>
    <n v="990.06"/>
    <n v="950.06"/>
    <n v="40"/>
    <x v="1"/>
    <x v="0"/>
    <x v="0"/>
    <x v="1"/>
  </r>
  <r>
    <x v="85"/>
    <s v="Jacket"/>
    <x v="1"/>
    <x v="3"/>
    <x v="3"/>
    <n v="7"/>
    <n v="75.27"/>
    <n v="526.89"/>
    <n v="466.89"/>
    <n v="60"/>
    <x v="2"/>
    <x v="1"/>
    <x v="1"/>
    <x v="2"/>
  </r>
  <r>
    <x v="86"/>
    <s v="Sneakers"/>
    <x v="1"/>
    <x v="1"/>
    <x v="0"/>
    <n v="6"/>
    <n v="156.28"/>
    <n v="937.68"/>
    <n v="872.18"/>
    <n v="65.5"/>
    <x v="0"/>
    <x v="0"/>
    <x v="2"/>
    <x v="0"/>
  </r>
  <r>
    <x v="50"/>
    <s v="Laptop"/>
    <x v="2"/>
    <x v="2"/>
    <x v="3"/>
    <n v="5"/>
    <n v="273.58"/>
    <n v="1367.9"/>
    <n v="1318.9"/>
    <n v="49"/>
    <x v="1"/>
    <x v="2"/>
    <x v="3"/>
    <x v="1"/>
  </r>
  <r>
    <x v="87"/>
    <s v="Table"/>
    <x v="0"/>
    <x v="3"/>
    <x v="1"/>
    <n v="9"/>
    <n v="393.82"/>
    <n v="3544.38"/>
    <n v="3504.38"/>
    <n v="40"/>
    <x v="2"/>
    <x v="0"/>
    <x v="0"/>
    <x v="2"/>
  </r>
  <r>
    <x v="75"/>
    <s v="Dumbbells"/>
    <x v="3"/>
    <x v="4"/>
    <x v="2"/>
    <n v="5"/>
    <n v="439.15"/>
    <n v="2195.75"/>
    <n v="2135.75"/>
    <n v="60"/>
    <x v="0"/>
    <x v="1"/>
    <x v="1"/>
    <x v="0"/>
  </r>
  <r>
    <x v="46"/>
    <s v="Dumbbells"/>
    <x v="3"/>
    <x v="4"/>
    <x v="2"/>
    <n v="5"/>
    <n v="417.04"/>
    <n v="2085.1999999999998"/>
    <n v="2019.6999999999998"/>
    <n v="65.5"/>
    <x v="1"/>
    <x v="0"/>
    <x v="2"/>
    <x v="1"/>
  </r>
  <r>
    <x v="11"/>
    <s v="Dumbbells"/>
    <x v="3"/>
    <x v="2"/>
    <x v="1"/>
    <n v="7"/>
    <n v="178.61"/>
    <n v="1250.27"/>
    <n v="1201.27"/>
    <n v="49"/>
    <x v="2"/>
    <x v="2"/>
    <x v="3"/>
    <x v="2"/>
  </r>
  <r>
    <x v="88"/>
    <s v="Shampoo"/>
    <x v="4"/>
    <x v="2"/>
    <x v="0"/>
    <n v="7"/>
    <n v="161.06"/>
    <n v="1127.42"/>
    <n v="1087.42"/>
    <n v="40"/>
    <x v="0"/>
    <x v="0"/>
    <x v="0"/>
    <x v="0"/>
  </r>
  <r>
    <x v="89"/>
    <s v="Tennis Racket"/>
    <x v="3"/>
    <x v="1"/>
    <x v="3"/>
    <n v="4"/>
    <n v="23.62"/>
    <n v="94.48"/>
    <n v="34.480000000000004"/>
    <n v="60"/>
    <x v="1"/>
    <x v="1"/>
    <x v="1"/>
    <x v="1"/>
  </r>
  <r>
    <x v="29"/>
    <s v="Laptop"/>
    <x v="2"/>
    <x v="0"/>
    <x v="1"/>
    <n v="1"/>
    <n v="340.59"/>
    <n v="340.59"/>
    <n v="275.08999999999997"/>
    <n v="65.5"/>
    <x v="2"/>
    <x v="2"/>
    <x v="2"/>
    <x v="2"/>
  </r>
  <r>
    <x v="44"/>
    <s v="Camera"/>
    <x v="2"/>
    <x v="0"/>
    <x v="0"/>
    <n v="2"/>
    <n v="362.31"/>
    <n v="724.62"/>
    <n v="675.62"/>
    <n v="49"/>
    <x v="0"/>
    <x v="0"/>
    <x v="3"/>
    <x v="0"/>
  </r>
  <r>
    <x v="90"/>
    <s v="Football"/>
    <x v="3"/>
    <x v="2"/>
    <x v="2"/>
    <n v="8"/>
    <n v="418.71"/>
    <n v="3349.68"/>
    <n v="3309.68"/>
    <n v="40"/>
    <x v="1"/>
    <x v="1"/>
    <x v="0"/>
    <x v="1"/>
  </r>
  <r>
    <x v="91"/>
    <s v="Sneakers"/>
    <x v="1"/>
    <x v="0"/>
    <x v="3"/>
    <n v="6"/>
    <n v="111.13"/>
    <n v="666.78"/>
    <n v="606.78"/>
    <n v="60"/>
    <x v="2"/>
    <x v="0"/>
    <x v="1"/>
    <x v="2"/>
  </r>
  <r>
    <x v="92"/>
    <s v="Football"/>
    <x v="3"/>
    <x v="2"/>
    <x v="2"/>
    <n v="9"/>
    <n v="484.72"/>
    <n v="4362.4799999999996"/>
    <n v="4296.9799999999996"/>
    <n v="65.5"/>
    <x v="0"/>
    <x v="0"/>
    <x v="2"/>
    <x v="0"/>
  </r>
  <r>
    <x v="93"/>
    <s v="T-Shirt"/>
    <x v="1"/>
    <x v="2"/>
    <x v="1"/>
    <n v="1"/>
    <n v="67.53"/>
    <n v="67.53"/>
    <n v="18.53"/>
    <n v="49"/>
    <x v="1"/>
    <x v="1"/>
    <x v="3"/>
    <x v="1"/>
  </r>
  <r>
    <x v="90"/>
    <s v="Headphones"/>
    <x v="2"/>
    <x v="2"/>
    <x v="1"/>
    <n v="2"/>
    <n v="368.03"/>
    <n v="736.06"/>
    <n v="696.06"/>
    <n v="40"/>
    <x v="2"/>
    <x v="0"/>
    <x v="0"/>
    <x v="2"/>
  </r>
  <r>
    <x v="94"/>
    <s v="Lamp"/>
    <x v="0"/>
    <x v="4"/>
    <x v="1"/>
    <n v="1"/>
    <n v="372.87"/>
    <n v="372.87"/>
    <n v="312.87"/>
    <n v="60"/>
    <x v="0"/>
    <x v="2"/>
    <x v="1"/>
    <x v="0"/>
  </r>
  <r>
    <x v="95"/>
    <s v="Table"/>
    <x v="0"/>
    <x v="2"/>
    <x v="3"/>
    <n v="10"/>
    <n v="51.96"/>
    <n v="519.6"/>
    <n v="454.1"/>
    <n v="65.5"/>
    <x v="1"/>
    <x v="1"/>
    <x v="2"/>
    <x v="1"/>
  </r>
  <r>
    <x v="96"/>
    <s v="Shampoo"/>
    <x v="4"/>
    <x v="3"/>
    <x v="1"/>
    <n v="8"/>
    <n v="434.36"/>
    <n v="3474.88"/>
    <n v="3425.88"/>
    <n v="49"/>
    <x v="2"/>
    <x v="0"/>
    <x v="3"/>
    <x v="2"/>
  </r>
  <r>
    <x v="14"/>
    <s v="Jeans"/>
    <x v="1"/>
    <x v="1"/>
    <x v="2"/>
    <n v="3"/>
    <n v="400.96"/>
    <n v="1202.8800000000001"/>
    <n v="1162.8800000000001"/>
    <n v="40"/>
    <x v="0"/>
    <x v="1"/>
    <x v="0"/>
    <x v="0"/>
  </r>
  <r>
    <x v="44"/>
    <s v="Shampoo"/>
    <x v="4"/>
    <x v="4"/>
    <x v="1"/>
    <n v="1"/>
    <n v="55.02"/>
    <n v="55.02"/>
    <n v="-4.9799999999999969"/>
    <n v="60"/>
    <x v="1"/>
    <x v="0"/>
    <x v="1"/>
    <x v="1"/>
  </r>
  <r>
    <x v="97"/>
    <s v="Camera"/>
    <x v="2"/>
    <x v="0"/>
    <x v="2"/>
    <n v="5"/>
    <n v="187.23"/>
    <n v="936.15"/>
    <n v="870.65"/>
    <n v="65.5"/>
    <x v="2"/>
    <x v="0"/>
    <x v="2"/>
    <x v="2"/>
  </r>
  <r>
    <x v="98"/>
    <s v="Headphones"/>
    <x v="2"/>
    <x v="3"/>
    <x v="1"/>
    <n v="9"/>
    <n v="202.72"/>
    <n v="1824.48"/>
    <n v="1775.48"/>
    <n v="49"/>
    <x v="0"/>
    <x v="1"/>
    <x v="3"/>
    <x v="0"/>
  </r>
  <r>
    <x v="99"/>
    <s v="Headphones"/>
    <x v="2"/>
    <x v="0"/>
    <x v="2"/>
    <n v="3"/>
    <n v="276.01"/>
    <n v="828.03"/>
    <n v="788.03"/>
    <n v="40"/>
    <x v="1"/>
    <x v="2"/>
    <x v="0"/>
    <x v="1"/>
  </r>
  <r>
    <x v="100"/>
    <s v="Tennis Racket"/>
    <x v="3"/>
    <x v="4"/>
    <x v="1"/>
    <n v="10"/>
    <n v="281.43"/>
    <n v="2814.3"/>
    <n v="2754.3"/>
    <n v="60"/>
    <x v="2"/>
    <x v="0"/>
    <x v="1"/>
    <x v="2"/>
  </r>
  <r>
    <x v="101"/>
    <s v="Shampoo"/>
    <x v="4"/>
    <x v="3"/>
    <x v="2"/>
    <n v="7"/>
    <n v="483.02"/>
    <n v="3381.14"/>
    <n v="3315.64"/>
    <n v="65.5"/>
    <x v="0"/>
    <x v="1"/>
    <x v="2"/>
    <x v="0"/>
  </r>
  <r>
    <x v="102"/>
    <s v="Football"/>
    <x v="3"/>
    <x v="3"/>
    <x v="0"/>
    <n v="10"/>
    <n v="84.68"/>
    <n v="846.8"/>
    <n v="797.8"/>
    <n v="49"/>
    <x v="1"/>
    <x v="0"/>
    <x v="3"/>
    <x v="1"/>
  </r>
  <r>
    <x v="103"/>
    <s v="Laptop"/>
    <x v="2"/>
    <x v="0"/>
    <x v="3"/>
    <n v="3"/>
    <n v="306.7"/>
    <n v="920.1"/>
    <n v="880.1"/>
    <n v="40"/>
    <x v="2"/>
    <x v="0"/>
    <x v="0"/>
    <x v="2"/>
  </r>
  <r>
    <x v="104"/>
    <s v="Laptop"/>
    <x v="2"/>
    <x v="3"/>
    <x v="2"/>
    <n v="2"/>
    <n v="68.94"/>
    <n v="137.88"/>
    <n v="77.88"/>
    <n v="60"/>
    <x v="0"/>
    <x v="2"/>
    <x v="1"/>
    <x v="0"/>
  </r>
  <r>
    <x v="105"/>
    <s v="Smartphone"/>
    <x v="2"/>
    <x v="0"/>
    <x v="3"/>
    <n v="7"/>
    <n v="483.1"/>
    <n v="3381.7"/>
    <n v="3316.2"/>
    <n v="65.5"/>
    <x v="1"/>
    <x v="0"/>
    <x v="2"/>
    <x v="1"/>
  </r>
  <r>
    <x v="106"/>
    <s v="Shampoo"/>
    <x v="4"/>
    <x v="3"/>
    <x v="1"/>
    <n v="2"/>
    <n v="439.62"/>
    <n v="879.24"/>
    <n v="830.24"/>
    <n v="49"/>
    <x v="2"/>
    <x v="1"/>
    <x v="3"/>
    <x v="2"/>
  </r>
  <r>
    <x v="58"/>
    <s v="Football"/>
    <x v="3"/>
    <x v="4"/>
    <x v="3"/>
    <n v="9"/>
    <n v="153.18"/>
    <n v="1378.62"/>
    <n v="1338.62"/>
    <n v="40"/>
    <x v="0"/>
    <x v="0"/>
    <x v="0"/>
    <x v="0"/>
  </r>
  <r>
    <x v="103"/>
    <s v="Tennis Racket"/>
    <x v="3"/>
    <x v="3"/>
    <x v="0"/>
    <n v="5"/>
    <n v="51.53"/>
    <n v="257.64999999999998"/>
    <n v="197.64999999999998"/>
    <n v="60"/>
    <x v="1"/>
    <x v="0"/>
    <x v="1"/>
    <x v="1"/>
  </r>
  <r>
    <x v="107"/>
    <s v="T-Shirt"/>
    <x v="1"/>
    <x v="2"/>
    <x v="3"/>
    <n v="4"/>
    <n v="231.62"/>
    <n v="926.48"/>
    <n v="860.98"/>
    <n v="65.5"/>
    <x v="2"/>
    <x v="1"/>
    <x v="2"/>
    <x v="2"/>
  </r>
  <r>
    <x v="87"/>
    <s v="Dumbbells"/>
    <x v="3"/>
    <x v="3"/>
    <x v="2"/>
    <n v="5"/>
    <n v="303.83999999999997"/>
    <n v="1519.2"/>
    <n v="1470.2"/>
    <n v="49"/>
    <x v="0"/>
    <x v="2"/>
    <x v="3"/>
    <x v="0"/>
  </r>
  <r>
    <x v="0"/>
    <s v="Dumbbells"/>
    <x v="3"/>
    <x v="4"/>
    <x v="3"/>
    <n v="9"/>
    <n v="374.31"/>
    <n v="3368.79"/>
    <n v="3328.79"/>
    <n v="40"/>
    <x v="1"/>
    <x v="0"/>
    <x v="0"/>
    <x v="1"/>
  </r>
  <r>
    <x v="108"/>
    <s v="Laptop"/>
    <x v="2"/>
    <x v="4"/>
    <x v="1"/>
    <n v="5"/>
    <n v="158.87"/>
    <n v="794.35"/>
    <n v="734.35"/>
    <n v="60"/>
    <x v="2"/>
    <x v="0"/>
    <x v="1"/>
    <x v="2"/>
  </r>
  <r>
    <x v="109"/>
    <s v="Jacket"/>
    <x v="1"/>
    <x v="4"/>
    <x v="3"/>
    <n v="3"/>
    <n v="174.34"/>
    <n v="523.02"/>
    <n v="457.52"/>
    <n v="65.5"/>
    <x v="0"/>
    <x v="0"/>
    <x v="2"/>
    <x v="0"/>
  </r>
  <r>
    <x v="110"/>
    <s v="Jeans"/>
    <x v="1"/>
    <x v="1"/>
    <x v="3"/>
    <n v="6"/>
    <n v="237.96"/>
    <n v="1427.76"/>
    <n v="1378.76"/>
    <n v="49"/>
    <x v="1"/>
    <x v="1"/>
    <x v="3"/>
    <x v="1"/>
  </r>
  <r>
    <x v="21"/>
    <s v="T-Shirt"/>
    <x v="1"/>
    <x v="0"/>
    <x v="0"/>
    <n v="1"/>
    <n v="347.92"/>
    <n v="347.92"/>
    <n v="307.92"/>
    <n v="40"/>
    <x v="2"/>
    <x v="2"/>
    <x v="0"/>
    <x v="2"/>
  </r>
  <r>
    <x v="111"/>
    <s v="Camera"/>
    <x v="2"/>
    <x v="0"/>
    <x v="3"/>
    <n v="9"/>
    <n v="227.15"/>
    <n v="2044.35"/>
    <n v="1984.35"/>
    <n v="60"/>
    <x v="0"/>
    <x v="0"/>
    <x v="1"/>
    <x v="0"/>
  </r>
  <r>
    <x v="78"/>
    <s v="Football"/>
    <x v="3"/>
    <x v="1"/>
    <x v="2"/>
    <n v="7"/>
    <n v="459.54"/>
    <n v="3216.78"/>
    <n v="3151.28"/>
    <n v="65.5"/>
    <x v="1"/>
    <x v="0"/>
    <x v="2"/>
    <x v="1"/>
  </r>
  <r>
    <x v="112"/>
    <s v="Shampoo"/>
    <x v="4"/>
    <x v="2"/>
    <x v="1"/>
    <n v="8"/>
    <n v="103.76"/>
    <n v="830.08"/>
    <n v="781.08"/>
    <n v="49"/>
    <x v="2"/>
    <x v="1"/>
    <x v="3"/>
    <x v="2"/>
  </r>
  <r>
    <x v="113"/>
    <s v="Lamp"/>
    <x v="0"/>
    <x v="1"/>
    <x v="2"/>
    <n v="4"/>
    <n v="162.47999999999999"/>
    <n v="649.91999999999996"/>
    <n v="609.91999999999996"/>
    <n v="40"/>
    <x v="0"/>
    <x v="0"/>
    <x v="0"/>
    <x v="0"/>
  </r>
  <r>
    <x v="114"/>
    <s v="Dumbbells"/>
    <x v="3"/>
    <x v="0"/>
    <x v="1"/>
    <n v="10"/>
    <n v="276.17"/>
    <n v="2761.7"/>
    <n v="2701.7"/>
    <n v="60"/>
    <x v="1"/>
    <x v="2"/>
    <x v="1"/>
    <x v="1"/>
  </r>
  <r>
    <x v="115"/>
    <s v="Lipstick"/>
    <x v="4"/>
    <x v="1"/>
    <x v="0"/>
    <n v="1"/>
    <n v="154.79"/>
    <n v="154.79"/>
    <n v="89.289999999999992"/>
    <n v="65.5"/>
    <x v="2"/>
    <x v="0"/>
    <x v="2"/>
    <x v="2"/>
  </r>
  <r>
    <x v="116"/>
    <s v="Table"/>
    <x v="0"/>
    <x v="0"/>
    <x v="3"/>
    <n v="6"/>
    <n v="482.61"/>
    <n v="2895.66"/>
    <n v="2846.66"/>
    <n v="49"/>
    <x v="0"/>
    <x v="1"/>
    <x v="3"/>
    <x v="0"/>
  </r>
  <r>
    <x v="117"/>
    <s v="Jacket"/>
    <x v="1"/>
    <x v="2"/>
    <x v="3"/>
    <n v="1"/>
    <n v="96.33"/>
    <n v="96.33"/>
    <n v="56.33"/>
    <n v="40"/>
    <x v="1"/>
    <x v="2"/>
    <x v="0"/>
    <x v="1"/>
  </r>
  <r>
    <x v="118"/>
    <s v="Lipstick"/>
    <x v="4"/>
    <x v="1"/>
    <x v="3"/>
    <n v="6"/>
    <n v="465.34"/>
    <n v="2792.04"/>
    <n v="2732.04"/>
    <n v="60"/>
    <x v="2"/>
    <x v="0"/>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EB245A-2A6B-4DD6-865E-9397D4321403}" name="Order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T4:V8" firstHeaderRow="0"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dataField="1" showAll="0"/>
    <pivotField showAll="0"/>
    <pivotField showAll="0"/>
    <pivotField dataField="1" showAll="0"/>
    <pivotField showAll="0"/>
    <pivotField showAll="0">
      <items count="4">
        <item x="1"/>
        <item x="0"/>
        <item x="2"/>
        <item t="default"/>
      </items>
    </pivotField>
    <pivotField axis="axisRow" showAll="0">
      <items count="4">
        <item x="2"/>
        <item x="0"/>
        <item x="1"/>
        <item t="default"/>
      </items>
    </pivotField>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1"/>
  </rowFields>
  <rowItems count="4">
    <i>
      <x/>
    </i>
    <i>
      <x v="1"/>
    </i>
    <i>
      <x v="2"/>
    </i>
    <i t="grand">
      <x/>
    </i>
  </rowItems>
  <colFields count="1">
    <field x="-2"/>
  </colFields>
  <colItems count="2">
    <i>
      <x/>
    </i>
    <i i="1">
      <x v="1"/>
    </i>
  </colItems>
  <dataFields count="2">
    <dataField name="Sum of Cost Price" fld="8" baseField="0" baseItem="0" numFmtId="1"/>
    <dataField name="Sum of Quantity Sold" fld="5" baseField="0" baseItem="0" numFmtId="1"/>
  </dataFields>
  <formats count="12">
    <format dxfId="119">
      <pivotArea outline="0" collapsedLevelsAreSubtotals="1" fieldPosition="0"/>
    </format>
    <format dxfId="118">
      <pivotArea type="all" dataOnly="0" outline="0" fieldPosition="0"/>
    </format>
    <format dxfId="117">
      <pivotArea field="4" type="button" dataOnly="0" labelOnly="1" outline="0"/>
    </format>
    <format dxfId="116">
      <pivotArea dataOnly="0" labelOnly="1" outline="0" axis="axisValues" fieldPosition="0"/>
    </format>
    <format dxfId="115">
      <pivotArea outline="0" collapsedLevelsAreSubtotals="1" fieldPosition="0">
        <references count="1">
          <reference field="4294967294" count="1" selected="0">
            <x v="1"/>
          </reference>
        </references>
      </pivotArea>
    </format>
    <format dxfId="114">
      <pivotArea outline="0" collapsedLevelsAreSubtotals="1" fieldPosition="0">
        <references count="1">
          <reference field="4294967294" count="1" selected="0">
            <x v="0"/>
          </reference>
        </references>
      </pivotArea>
    </format>
    <format dxfId="113">
      <pivotArea type="all" dataOnly="0" outline="0" fieldPosition="0"/>
    </format>
    <format dxfId="112">
      <pivotArea outline="0" collapsedLevelsAreSubtotals="1" fieldPosition="0"/>
    </format>
    <format dxfId="111">
      <pivotArea field="11" type="button" dataOnly="0" labelOnly="1" outline="0" axis="axisRow" fieldPosition="0"/>
    </format>
    <format dxfId="110">
      <pivotArea dataOnly="0" labelOnly="1" fieldPosition="0">
        <references count="1">
          <reference field="11" count="0"/>
        </references>
      </pivotArea>
    </format>
    <format dxfId="109">
      <pivotArea dataOnly="0" labelOnly="1" grandRow="1" outline="0" fieldPosition="0"/>
    </format>
    <format dxfId="108">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CC163E-1C2D-4BDE-83B6-62F786AA3C00}" name="Top 4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Q4:R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axis="axisRow" showAll="0" sortType="descending">
      <items count="6">
        <item x="2"/>
        <item x="1"/>
        <item x="0"/>
        <item x="4"/>
        <item x="3"/>
        <item t="default"/>
      </items>
      <autoSortScope>
        <pivotArea dataOnly="0" outline="0" fieldPosition="0">
          <references count="1">
            <reference field="4294967294" count="1" selected="0">
              <x v="0"/>
            </reference>
          </references>
        </pivotArea>
      </autoSortScope>
    </pivotField>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6">
    <i>
      <x v="4"/>
    </i>
    <i>
      <x/>
    </i>
    <i>
      <x v="1"/>
    </i>
    <i>
      <x v="2"/>
    </i>
    <i>
      <x v="3"/>
    </i>
    <i t="grand">
      <x/>
    </i>
  </rowItems>
  <colItems count="1">
    <i/>
  </colItems>
  <dataFields count="1">
    <dataField name="Sum of Total Sale" fld="7" baseField="0" baseItem="0"/>
  </dataFields>
  <formats count="7">
    <format dxfId="126">
      <pivotArea outline="0" collapsedLevelsAreSubtotals="1" fieldPosition="0"/>
    </format>
    <format dxfId="125">
      <pivotArea type="all" dataOnly="0" outline="0" fieldPosition="0"/>
    </format>
    <format dxfId="124">
      <pivotArea outline="0" collapsedLevelsAreSubtotals="1" fieldPosition="0"/>
    </format>
    <format dxfId="123">
      <pivotArea field="3" type="button" dataOnly="0" labelOnly="1" outline="0" axis="axisRow" fieldPosition="0"/>
    </format>
    <format dxfId="122">
      <pivotArea dataOnly="0" labelOnly="1" fieldPosition="0">
        <references count="1">
          <reference field="3" count="0"/>
        </references>
      </pivotArea>
    </format>
    <format dxfId="121">
      <pivotArea dataOnly="0" labelOnly="1" grandRow="1" outline="0" fieldPosition="0"/>
    </format>
    <format dxfId="12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396E5B4-6E63-43E8-A145-E1BA4280729D}" name="Profit per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B4:C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9">
        <item x="0"/>
        <item x="3"/>
        <item x="2"/>
        <item x="1"/>
        <item m="1" x="4"/>
        <item m="1" x="5"/>
        <item m="1" x="6"/>
        <item m="1" x="7"/>
        <item t="default"/>
      </items>
    </pivotField>
    <pivotField showAll="0"/>
    <pivotField showAll="0"/>
    <pivotField showAll="0"/>
    <pivotField showAll="0"/>
    <pivotField dataField="1"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Profit" fld="9" baseField="0" baseItem="0" numFmtId="164"/>
  </dataFields>
  <formats count="7">
    <format dxfId="133">
      <pivotArea outline="0" collapsedLevelsAreSubtotals="1" fieldPosition="0"/>
    </format>
    <format dxfId="132">
      <pivotArea type="all" dataOnly="0" outline="0" fieldPosition="0"/>
    </format>
    <format dxfId="131">
      <pivotArea outline="0" collapsedLevelsAreSubtotals="1" fieldPosition="0"/>
    </format>
    <format dxfId="130">
      <pivotArea field="4" type="button" dataOnly="0" labelOnly="1" outline="0" axis="axisRow" fieldPosition="0"/>
    </format>
    <format dxfId="129">
      <pivotArea dataOnly="0" labelOnly="1" fieldPosition="0">
        <references count="1">
          <reference field="4" count="0"/>
        </references>
      </pivotArea>
    </format>
    <format dxfId="128">
      <pivotArea dataOnly="0" labelOnly="1" grandRow="1" outline="0" fieldPosition="0"/>
    </format>
    <format dxfId="1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A20786B-5AFE-4C69-A386-36D4593D6E04}" name="Total Sales by Month"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8">
  <location ref="N4:O17"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sortType="descending">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15"/>
  </rowFields>
  <rowItems count="13">
    <i>
      <x v="1"/>
    </i>
    <i>
      <x v="2"/>
    </i>
    <i>
      <x v="3"/>
    </i>
    <i>
      <x v="4"/>
    </i>
    <i>
      <x v="5"/>
    </i>
    <i>
      <x v="6"/>
    </i>
    <i>
      <x v="7"/>
    </i>
    <i>
      <x v="8"/>
    </i>
    <i>
      <x v="9"/>
    </i>
    <i>
      <x v="10"/>
    </i>
    <i>
      <x v="11"/>
    </i>
    <i>
      <x v="12"/>
    </i>
    <i t="grand">
      <x/>
    </i>
  </rowItems>
  <colItems count="1">
    <i/>
  </colItems>
  <dataFields count="1">
    <dataField name="Sum of Total Sale" fld="7" baseField="0" baseItem="0"/>
  </dataFields>
  <formats count="7">
    <format dxfId="140">
      <pivotArea outline="0" collapsedLevelsAreSubtotals="1" fieldPosition="0"/>
    </format>
    <format dxfId="139">
      <pivotArea type="all" dataOnly="0" outline="0" fieldPosition="0"/>
    </format>
    <format dxfId="138">
      <pivotArea outline="0" collapsedLevelsAreSubtotals="1" fieldPosition="0"/>
    </format>
    <format dxfId="137">
      <pivotArea field="15" type="button" dataOnly="0" labelOnly="1" outline="0" axis="axisRow" fieldPosition="0"/>
    </format>
    <format dxfId="136">
      <pivotArea dataOnly="0" labelOnly="1" fieldPosition="0">
        <references count="1">
          <reference field="15" count="12">
            <x v="1"/>
            <x v="2"/>
            <x v="3"/>
            <x v="4"/>
            <x v="5"/>
            <x v="6"/>
            <x v="7"/>
            <x v="8"/>
            <x v="9"/>
            <x v="10"/>
            <x v="11"/>
            <x v="12"/>
          </reference>
        </references>
      </pivotArea>
    </format>
    <format dxfId="135">
      <pivotArea dataOnly="0" labelOnly="1" grandRow="1" outline="0" fieldPosition="0"/>
    </format>
    <format dxfId="134">
      <pivotArea dataOnly="0" labelOnly="1" outline="0" axis="axisValues" fieldPosition="0"/>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1907206-C16D-4CAC-981B-75927E34442F}" name="Ranking for Manager"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K4:L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axis="axisRow" showAll="0" sortType="descending">
      <items count="5">
        <item x="0"/>
        <item x="2"/>
        <item x="3"/>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2"/>
  </rowFields>
  <rowItems count="5">
    <i>
      <x v="3"/>
    </i>
    <i>
      <x v="2"/>
    </i>
    <i>
      <x/>
    </i>
    <i>
      <x v="1"/>
    </i>
    <i t="grand">
      <x/>
    </i>
  </rowItems>
  <colItems count="1">
    <i/>
  </colItems>
  <dataFields count="1">
    <dataField name="Sum of Total Sale" fld="7" baseField="0" baseItem="0"/>
  </dataFields>
  <formats count="7">
    <format dxfId="147">
      <pivotArea outline="0" collapsedLevelsAreSubtotals="1" fieldPosition="0"/>
    </format>
    <format dxfId="146">
      <pivotArea type="all" dataOnly="0" outline="0" fieldPosition="0"/>
    </format>
    <format dxfId="145">
      <pivotArea outline="0" collapsedLevelsAreSubtotals="1" fieldPosition="0"/>
    </format>
    <format dxfId="144">
      <pivotArea field="12" type="button" dataOnly="0" labelOnly="1" outline="0" axis="axisRow" fieldPosition="0"/>
    </format>
    <format dxfId="143">
      <pivotArea dataOnly="0" labelOnly="1" fieldPosition="0">
        <references count="1">
          <reference field="12" count="0"/>
        </references>
      </pivotArea>
    </format>
    <format dxfId="142">
      <pivotArea dataOnly="0" labelOnly="1" grandRow="1" outline="0" fieldPosition="0"/>
    </format>
    <format dxfId="1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8E84405-81A1-4E00-AA0E-1506F9C421FF}" name="Sales by Region"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5">
  <location ref="H4:I9"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showAll="0"/>
    <pivotField showAll="0"/>
    <pivotField axis="axisRow"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4"/>
  </rowFields>
  <rowItems count="5">
    <i>
      <x/>
    </i>
    <i>
      <x v="1"/>
    </i>
    <i>
      <x v="2"/>
    </i>
    <i>
      <x v="3"/>
    </i>
    <i t="grand">
      <x/>
    </i>
  </rowItems>
  <colItems count="1">
    <i/>
  </colItems>
  <dataFields count="1">
    <dataField name="Sum of Total Sale" fld="7" baseField="0" baseItem="0"/>
  </dataFields>
  <formats count="7">
    <format dxfId="154">
      <pivotArea outline="0" collapsedLevelsAreSubtotals="1" fieldPosition="0"/>
    </format>
    <format dxfId="153">
      <pivotArea type="all" dataOnly="0" outline="0" fieldPosition="0"/>
    </format>
    <format dxfId="152">
      <pivotArea outline="0" collapsedLevelsAreSubtotals="1" fieldPosition="0"/>
    </format>
    <format dxfId="151">
      <pivotArea field="4" type="button" dataOnly="0" labelOnly="1" outline="0" axis="axisRow" fieldPosition="0"/>
    </format>
    <format dxfId="150">
      <pivotArea dataOnly="0" labelOnly="1" fieldPosition="0">
        <references count="1">
          <reference field="4" count="0"/>
        </references>
      </pivotArea>
    </format>
    <format dxfId="149">
      <pivotArea dataOnly="0" labelOnly="1" grandRow="1" outline="0" fieldPosition="0"/>
    </format>
    <format dxfId="148">
      <pivotArea dataOnly="0" labelOnly="1" outline="0" axis="axisValues"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E173B6A-3298-4648-A01F-F67573870394}" name="Total Sales"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E4:F10" firstHeaderRow="1" firstDataRow="1" firstDataCol="1"/>
  <pivotFields count="16">
    <pivotField numFmtId="14" showAll="0">
      <items count="120">
        <item x="61"/>
        <item x="24"/>
        <item x="91"/>
        <item x="100"/>
        <item x="47"/>
        <item x="68"/>
        <item x="81"/>
        <item x="0"/>
        <item x="46"/>
        <item x="11"/>
        <item x="80"/>
        <item x="15"/>
        <item x="55"/>
        <item x="30"/>
        <item x="95"/>
        <item x="48"/>
        <item x="53"/>
        <item x="114"/>
        <item x="56"/>
        <item x="98"/>
        <item x="65"/>
        <item x="115"/>
        <item x="19"/>
        <item x="77"/>
        <item x="86"/>
        <item x="22"/>
        <item x="102"/>
        <item x="10"/>
        <item x="27"/>
        <item x="94"/>
        <item x="29"/>
        <item x="90"/>
        <item x="42"/>
        <item x="62"/>
        <item x="31"/>
        <item x="44"/>
        <item x="45"/>
        <item x="87"/>
        <item x="34"/>
        <item x="58"/>
        <item x="6"/>
        <item x="79"/>
        <item x="38"/>
        <item x="32"/>
        <item x="85"/>
        <item x="106"/>
        <item x="63"/>
        <item x="69"/>
        <item x="14"/>
        <item x="35"/>
        <item x="60"/>
        <item x="105"/>
        <item x="20"/>
        <item x="57"/>
        <item x="110"/>
        <item x="39"/>
        <item x="43"/>
        <item x="96"/>
        <item x="73"/>
        <item x="104"/>
        <item x="36"/>
        <item x="17"/>
        <item x="103"/>
        <item x="88"/>
        <item x="70"/>
        <item x="12"/>
        <item x="66"/>
        <item x="107"/>
        <item x="72"/>
        <item x="64"/>
        <item x="75"/>
        <item x="26"/>
        <item x="74"/>
        <item x="111"/>
        <item x="49"/>
        <item x="4"/>
        <item x="37"/>
        <item x="51"/>
        <item x="41"/>
        <item x="8"/>
        <item x="101"/>
        <item x="40"/>
        <item x="113"/>
        <item x="3"/>
        <item x="84"/>
        <item x="18"/>
        <item x="50"/>
        <item x="54"/>
        <item x="83"/>
        <item x="16"/>
        <item x="52"/>
        <item x="109"/>
        <item x="25"/>
        <item x="71"/>
        <item x="82"/>
        <item x="116"/>
        <item x="67"/>
        <item x="23"/>
        <item x="78"/>
        <item x="59"/>
        <item x="28"/>
        <item x="76"/>
        <item x="33"/>
        <item x="1"/>
        <item x="21"/>
        <item x="108"/>
        <item x="13"/>
        <item x="97"/>
        <item x="9"/>
        <item x="99"/>
        <item x="118"/>
        <item x="93"/>
        <item x="117"/>
        <item x="7"/>
        <item x="2"/>
        <item x="112"/>
        <item x="89"/>
        <item x="5"/>
        <item x="92"/>
        <item t="default"/>
      </items>
    </pivotField>
    <pivotField showAll="0"/>
    <pivotField axis="axisRow" showAll="0">
      <items count="6">
        <item x="4"/>
        <item x="1"/>
        <item x="2"/>
        <item x="0"/>
        <item x="3"/>
        <item t="default"/>
      </items>
    </pivotField>
    <pivotField showAll="0"/>
    <pivotField showAll="0">
      <items count="9">
        <item x="0"/>
        <item x="3"/>
        <item x="2"/>
        <item x="1"/>
        <item m="1" x="4"/>
        <item m="1" x="5"/>
        <item m="1" x="6"/>
        <item m="1" x="7"/>
        <item t="default"/>
      </items>
    </pivotField>
    <pivotField showAll="0"/>
    <pivotField showAll="0"/>
    <pivotField dataField="1" showAll="0"/>
    <pivotField showAll="0"/>
    <pivotField showAll="0"/>
    <pivotField showAll="0">
      <items count="4">
        <item x="1"/>
        <item x="0"/>
        <item x="2"/>
        <item t="default"/>
      </items>
    </pivotField>
    <pivotField showAll="0"/>
    <pivotField showAll="0"/>
    <pivotField showAll="0">
      <items count="4">
        <item x="2"/>
        <item x="0"/>
        <item x="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6">
    <i>
      <x/>
    </i>
    <i>
      <x v="1"/>
    </i>
    <i>
      <x v="2"/>
    </i>
    <i>
      <x v="3"/>
    </i>
    <i>
      <x v="4"/>
    </i>
    <i t="grand">
      <x/>
    </i>
  </rowItems>
  <colItems count="1">
    <i/>
  </colItems>
  <dataFields count="1">
    <dataField name="Sum of Total Sale" fld="7" baseField="0" baseItem="0"/>
  </dataFields>
  <formats count="7">
    <format dxfId="161">
      <pivotArea outline="0" collapsedLevelsAreSubtotals="1" fieldPosition="0"/>
    </format>
    <format dxfId="160">
      <pivotArea type="all" dataOnly="0" outline="0" fieldPosition="0"/>
    </format>
    <format dxfId="159">
      <pivotArea outline="0" collapsedLevelsAreSubtotals="1" fieldPosition="0"/>
    </format>
    <format dxfId="158">
      <pivotArea field="2" type="button" dataOnly="0" labelOnly="1" outline="0" axis="axisRow" fieldPosition="0"/>
    </format>
    <format dxfId="157">
      <pivotArea dataOnly="0" labelOnly="1" fieldPosition="0">
        <references count="1">
          <reference field="2" count="0"/>
        </references>
      </pivotArea>
    </format>
    <format dxfId="156">
      <pivotArea dataOnly="0" labelOnly="1" grandRow="1" outline="0" fieldPosition="0"/>
    </format>
    <format dxfId="15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DCD6FB-0D07-4D2E-8111-77F6D2D8F700}" sourceName="Region">
  <pivotTables>
    <pivotTable tabId="3" name="Total Sales by Month"/>
    <pivotTable tabId="3" name="Order Sales"/>
    <pivotTable tabId="3" name="Ranking for Manager"/>
    <pivotTable tabId="3" name="Top 4 Sales"/>
    <pivotTable tabId="3" name="Total Sales"/>
  </pivotTables>
  <data>
    <tabular pivotCacheId="1135704223">
      <items count="8">
        <i x="0" s="1"/>
        <i x="3" s="1"/>
        <i x="2" s="1"/>
        <i x="1" s="1"/>
        <i x="4" s="1" nd="1"/>
        <i x="7" s="1" nd="1"/>
        <i x="6" s="1" nd="1"/>
        <i x="5"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F362D328-B036-4CB5-93DA-FB9D757B765F}" sourceName="Payment Method">
  <pivotTables>
    <pivotTable tabId="3" name="Total Sales by Month"/>
    <pivotTable tabId="3" name="Order Sales"/>
    <pivotTable tabId="3" name="Profit per Region"/>
    <pivotTable tabId="3" name="Ranking for Manager"/>
    <pivotTable tabId="3" name="Sales by Region"/>
    <pivotTable tabId="3" name="Top 4 Sales"/>
    <pivotTable tabId="3" name="Total Sales"/>
  </pivotTables>
  <data>
    <tabular pivotCacheId="1135704223">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A5A71899-EB29-4A30-8171-CEB75882A031}" sourceName="Customer Type">
  <pivotTables>
    <pivotTable tabId="3" name="Total Sales by Month"/>
    <pivotTable tabId="3" name="Order Sales"/>
    <pivotTable tabId="3" name="Profit per Region"/>
    <pivotTable tabId="3" name="Ranking for Manager"/>
    <pivotTable tabId="3" name="Sales by Region"/>
    <pivotTable tabId="3" name="Top 4 Sales"/>
    <pivotTable tabId="3" name="Total Sales"/>
  </pivotTables>
  <data>
    <tabular pivotCacheId="1135704223">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A2E8B735-D57C-469F-91C2-8BB89319B7DF}" cache="Slicer_Region" style="Slicer Style 1" rowHeight="257175"/>
  <slicer name="Payment Method" xr10:uid="{A7CDFB38-DF72-485F-B017-4C3EC954CFF9}" cache="Slicer_Payment_Method" style="Slicer Style 1" rowHeight="257175"/>
  <slicer name="Customer Type" xr10:uid="{C09A28CD-5544-49F7-8707-F83FF9C8AA58}" cache="Slicer_Customer_Type" style="Slicer Style 1"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CE57C4-39EF-4496-A9C5-8E2C77878E15}" name="Table1" displayName="Table1" ref="A2:N152" totalsRowShown="0" headerRowDxfId="177" dataDxfId="176">
  <autoFilter ref="A2:N152" xr:uid="{8FCE57C4-39EF-4496-A9C5-8E2C77878E15}"/>
  <tableColumns count="14">
    <tableColumn id="1" xr3:uid="{B407A659-0B85-461F-ADC1-5271B9DB1BAA}" name="Date" dataDxfId="175"/>
    <tableColumn id="2" xr3:uid="{8C13CD4E-CF57-4A6B-A974-053E28A3E0E9}" name="Product Name" dataDxfId="174"/>
    <tableColumn id="3" xr3:uid="{3249BDAB-34CC-4F1B-895D-6AAE363AD463}" name="Category" dataDxfId="173"/>
    <tableColumn id="4" xr3:uid="{BE58631B-4DF0-4072-B590-3FBFC1F389BA}" name="Sales Representative" dataDxfId="172"/>
    <tableColumn id="5" xr3:uid="{6932517C-FFF0-4375-88F6-29267483D711}" name="Region" dataDxfId="171"/>
    <tableColumn id="6" xr3:uid="{437E3892-0BF4-4741-A9D6-6A42ED86D667}" name="Quantity Sold" dataDxfId="170"/>
    <tableColumn id="7" xr3:uid="{8D41BDFA-76B8-4BDB-842C-3C3F35D1AB1C}" name="Unit Price" dataDxfId="169"/>
    <tableColumn id="8" xr3:uid="{9B007A7E-C656-4681-9AFE-042A0664CB36}" name="Total Sale" dataDxfId="168"/>
    <tableColumn id="9" xr3:uid="{E7CAD1F3-02B9-4198-8415-1578E4294D3F}" name="Cost Price" dataDxfId="167"/>
    <tableColumn id="10" xr3:uid="{94837689-14B4-4E05-9FC2-FF3DDDB3E878}" name="Profit" dataDxfId="166"/>
    <tableColumn id="11" xr3:uid="{36206C26-2E3D-41A0-BF89-8AD6914C6FAD}" name="Payment Method" dataDxfId="165"/>
    <tableColumn id="12" xr3:uid="{256E0843-C613-46C7-B566-D20131106CEA}" name="Order Status" dataDxfId="164"/>
    <tableColumn id="13" xr3:uid="{CD881E86-5C06-442A-AB1C-9EA0BE73C949}" name="Region Manager" dataDxfId="163"/>
    <tableColumn id="14" xr3:uid="{2402679C-ED78-463A-A9D8-C0BD5C78C62E}" name="Customer Type" dataDxfId="16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7CAF-629F-41BC-A491-5858DC116645}">
  <dimension ref="A1"/>
  <sheetViews>
    <sheetView showGridLines="0" tabSelected="1" zoomScaleNormal="106" workbookViewId="0">
      <selection activeCell="F29" sqref="F29"/>
    </sheetView>
  </sheetViews>
  <sheetFormatPr defaultRowHeight="1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2BC6C-74BD-4BF3-954A-E110503FBE73}">
  <dimension ref="A1:N152"/>
  <sheetViews>
    <sheetView showGridLines="0" workbookViewId="0"/>
  </sheetViews>
  <sheetFormatPr defaultRowHeight="11.25"/>
  <cols>
    <col min="1" max="14" width="11.28515625" style="1" customWidth="1"/>
    <col min="15" max="16384" width="9.140625" style="1"/>
  </cols>
  <sheetData>
    <row r="1" spans="1:14" ht="33" customHeight="1"/>
    <row r="2" spans="1:14" ht="38.25" customHeight="1">
      <c r="A2" s="3" t="s">
        <v>0</v>
      </c>
      <c r="B2" s="3" t="s">
        <v>1</v>
      </c>
      <c r="C2" s="3" t="s">
        <v>2</v>
      </c>
      <c r="D2" s="3" t="s">
        <v>3</v>
      </c>
      <c r="E2" s="3" t="s">
        <v>4</v>
      </c>
      <c r="F2" s="3" t="s">
        <v>5</v>
      </c>
      <c r="G2" s="3" t="s">
        <v>6</v>
      </c>
      <c r="H2" s="3" t="s">
        <v>7</v>
      </c>
      <c r="I2" s="3" t="s">
        <v>8</v>
      </c>
      <c r="J2" s="3" t="s">
        <v>9</v>
      </c>
      <c r="K2" s="3" t="s">
        <v>10</v>
      </c>
      <c r="L2" s="3" t="s">
        <v>11</v>
      </c>
      <c r="M2" s="3" t="s">
        <v>12</v>
      </c>
      <c r="N2" s="3" t="s">
        <v>13</v>
      </c>
    </row>
    <row r="3" spans="1:14">
      <c r="A3" s="2">
        <v>45313</v>
      </c>
      <c r="B3" s="1" t="s">
        <v>14</v>
      </c>
      <c r="C3" s="1" t="s">
        <v>15</v>
      </c>
      <c r="D3" s="1" t="s">
        <v>16</v>
      </c>
      <c r="E3" s="1" t="s">
        <v>24</v>
      </c>
      <c r="F3" s="1">
        <v>1</v>
      </c>
      <c r="G3" s="1">
        <v>91.81</v>
      </c>
      <c r="H3" s="1">
        <v>91.81</v>
      </c>
      <c r="I3" s="1">
        <v>51.81</v>
      </c>
      <c r="J3" s="1">
        <v>40</v>
      </c>
      <c r="K3" s="1" t="s">
        <v>18</v>
      </c>
      <c r="L3" s="1" t="s">
        <v>19</v>
      </c>
      <c r="M3" s="1" t="s">
        <v>20</v>
      </c>
      <c r="N3" s="1" t="s">
        <v>21</v>
      </c>
    </row>
    <row r="4" spans="1:14">
      <c r="A4" s="2">
        <v>45571</v>
      </c>
      <c r="B4" s="1" t="s">
        <v>22</v>
      </c>
      <c r="C4" s="1" t="s">
        <v>15</v>
      </c>
      <c r="D4" s="1" t="s">
        <v>23</v>
      </c>
      <c r="E4" s="1" t="s">
        <v>17</v>
      </c>
      <c r="F4" s="1">
        <v>9</v>
      </c>
      <c r="G4" s="1">
        <v>462.17</v>
      </c>
      <c r="H4" s="1">
        <v>4159.53</v>
      </c>
      <c r="I4" s="1">
        <v>4099.53</v>
      </c>
      <c r="J4" s="1">
        <v>60</v>
      </c>
      <c r="K4" s="1" t="s">
        <v>25</v>
      </c>
      <c r="L4" s="1" t="s">
        <v>26</v>
      </c>
      <c r="M4" s="1" t="s">
        <v>27</v>
      </c>
      <c r="N4" s="1" t="s">
        <v>28</v>
      </c>
    </row>
    <row r="5" spans="1:14">
      <c r="A5" s="2">
        <v>45615</v>
      </c>
      <c r="B5" s="1" t="s">
        <v>29</v>
      </c>
      <c r="C5" s="1" t="s">
        <v>30</v>
      </c>
      <c r="D5" s="1" t="s">
        <v>23</v>
      </c>
      <c r="E5" s="1" t="s">
        <v>31</v>
      </c>
      <c r="F5" s="1">
        <v>7</v>
      </c>
      <c r="G5" s="1">
        <v>198.67</v>
      </c>
      <c r="H5" s="1">
        <v>1390.69</v>
      </c>
      <c r="I5" s="1">
        <v>1325.19</v>
      </c>
      <c r="J5" s="1">
        <v>65.5</v>
      </c>
      <c r="K5" s="1" t="s">
        <v>32</v>
      </c>
      <c r="L5" s="1" t="s">
        <v>33</v>
      </c>
      <c r="M5" s="1" t="s">
        <v>34</v>
      </c>
      <c r="N5" s="1" t="s">
        <v>35</v>
      </c>
    </row>
    <row r="6" spans="1:14">
      <c r="A6" s="2">
        <v>45530</v>
      </c>
      <c r="B6" s="1" t="s">
        <v>36</v>
      </c>
      <c r="C6" s="1" t="s">
        <v>15</v>
      </c>
      <c r="D6" s="1" t="s">
        <v>23</v>
      </c>
      <c r="E6" s="1" t="s">
        <v>31</v>
      </c>
      <c r="F6" s="1">
        <v>6</v>
      </c>
      <c r="G6" s="1">
        <v>125.67</v>
      </c>
      <c r="H6" s="1">
        <v>754.02</v>
      </c>
      <c r="I6" s="1">
        <v>705.02</v>
      </c>
      <c r="J6" s="1">
        <v>49</v>
      </c>
      <c r="K6" s="1" t="s">
        <v>18</v>
      </c>
      <c r="L6" s="1" t="s">
        <v>19</v>
      </c>
      <c r="M6" s="1" t="s">
        <v>37</v>
      </c>
      <c r="N6" s="1" t="s">
        <v>21</v>
      </c>
    </row>
    <row r="7" spans="1:14">
      <c r="A7" s="2">
        <v>45502</v>
      </c>
      <c r="B7" s="1" t="s">
        <v>38</v>
      </c>
      <c r="C7" s="1" t="s">
        <v>15</v>
      </c>
      <c r="D7" s="1" t="s">
        <v>23</v>
      </c>
      <c r="E7" s="1" t="s">
        <v>17</v>
      </c>
      <c r="F7" s="1">
        <v>5</v>
      </c>
      <c r="G7" s="1">
        <v>244.72</v>
      </c>
      <c r="H7" s="1">
        <v>1223.5999999999999</v>
      </c>
      <c r="I7" s="1">
        <v>1183.5999999999999</v>
      </c>
      <c r="J7" s="1">
        <v>40</v>
      </c>
      <c r="K7" s="1" t="s">
        <v>25</v>
      </c>
      <c r="L7" s="1" t="s">
        <v>26</v>
      </c>
      <c r="M7" s="1" t="s">
        <v>20</v>
      </c>
      <c r="N7" s="1" t="s">
        <v>28</v>
      </c>
    </row>
    <row r="8" spans="1:14">
      <c r="A8" s="2">
        <v>45633</v>
      </c>
      <c r="B8" s="1" t="s">
        <v>39</v>
      </c>
      <c r="C8" s="1" t="s">
        <v>40</v>
      </c>
      <c r="D8" s="1" t="s">
        <v>23</v>
      </c>
      <c r="E8" s="1" t="s">
        <v>17</v>
      </c>
      <c r="F8" s="1">
        <v>3</v>
      </c>
      <c r="G8" s="1">
        <v>117.66</v>
      </c>
      <c r="H8" s="1">
        <v>352.98</v>
      </c>
      <c r="I8" s="1">
        <v>292.98</v>
      </c>
      <c r="J8" s="1">
        <v>60</v>
      </c>
      <c r="K8" s="1" t="s">
        <v>32</v>
      </c>
      <c r="L8" s="1" t="s">
        <v>19</v>
      </c>
      <c r="M8" s="1" t="s">
        <v>27</v>
      </c>
      <c r="N8" s="1" t="s">
        <v>35</v>
      </c>
    </row>
    <row r="9" spans="1:14">
      <c r="A9" s="2">
        <v>45402</v>
      </c>
      <c r="B9" s="1" t="s">
        <v>41</v>
      </c>
      <c r="C9" s="1" t="s">
        <v>30</v>
      </c>
      <c r="D9" s="1" t="s">
        <v>42</v>
      </c>
      <c r="E9" s="1" t="s">
        <v>31</v>
      </c>
      <c r="F9" s="1">
        <v>5</v>
      </c>
      <c r="G9" s="1">
        <v>249.15</v>
      </c>
      <c r="H9" s="1">
        <v>1245.75</v>
      </c>
      <c r="I9" s="1">
        <v>1180.25</v>
      </c>
      <c r="J9" s="1">
        <v>65.5</v>
      </c>
      <c r="K9" s="1" t="s">
        <v>18</v>
      </c>
      <c r="L9" s="1" t="s">
        <v>33</v>
      </c>
      <c r="M9" s="1" t="s">
        <v>34</v>
      </c>
      <c r="N9" s="1" t="s">
        <v>21</v>
      </c>
    </row>
    <row r="10" spans="1:14">
      <c r="A10" s="2">
        <v>45614</v>
      </c>
      <c r="B10" s="1" t="s">
        <v>43</v>
      </c>
      <c r="C10" s="1" t="s">
        <v>44</v>
      </c>
      <c r="D10" s="1" t="s">
        <v>23</v>
      </c>
      <c r="E10" s="1" t="s">
        <v>17</v>
      </c>
      <c r="F10" s="1">
        <v>5</v>
      </c>
      <c r="G10" s="1">
        <v>337.68</v>
      </c>
      <c r="H10" s="1">
        <v>1688.4</v>
      </c>
      <c r="I10" s="1">
        <v>1639.4</v>
      </c>
      <c r="J10" s="1">
        <v>49</v>
      </c>
      <c r="K10" s="1" t="s">
        <v>25</v>
      </c>
      <c r="L10" s="1" t="s">
        <v>19</v>
      </c>
      <c r="M10" s="1" t="s">
        <v>37</v>
      </c>
      <c r="N10" s="1" t="s">
        <v>28</v>
      </c>
    </row>
    <row r="11" spans="1:14">
      <c r="A11" s="2">
        <v>45513</v>
      </c>
      <c r="B11" s="1" t="s">
        <v>45</v>
      </c>
      <c r="C11" s="1" t="s">
        <v>44</v>
      </c>
      <c r="D11" s="1" t="s">
        <v>42</v>
      </c>
      <c r="E11" s="1" t="s">
        <v>46</v>
      </c>
      <c r="F11" s="1">
        <v>5</v>
      </c>
      <c r="G11" s="1">
        <v>491.3</v>
      </c>
      <c r="H11" s="1">
        <v>2456.5</v>
      </c>
      <c r="I11" s="1">
        <v>2416.5</v>
      </c>
      <c r="J11" s="1">
        <v>40</v>
      </c>
      <c r="K11" s="1" t="s">
        <v>32</v>
      </c>
      <c r="L11" s="1" t="s">
        <v>26</v>
      </c>
      <c r="M11" s="1" t="s">
        <v>20</v>
      </c>
      <c r="N11" s="1" t="s">
        <v>35</v>
      </c>
    </row>
    <row r="12" spans="1:14">
      <c r="A12" s="2">
        <v>45597</v>
      </c>
      <c r="B12" s="1" t="s">
        <v>36</v>
      </c>
      <c r="C12" s="1" t="s">
        <v>15</v>
      </c>
      <c r="D12" s="1" t="s">
        <v>23</v>
      </c>
      <c r="E12" s="1" t="s">
        <v>31</v>
      </c>
      <c r="F12" s="1">
        <v>4</v>
      </c>
      <c r="G12" s="1">
        <v>394.42</v>
      </c>
      <c r="H12" s="1">
        <v>1577.68</v>
      </c>
      <c r="I12" s="1">
        <v>1517.68</v>
      </c>
      <c r="J12" s="1">
        <v>60</v>
      </c>
      <c r="K12" s="1" t="s">
        <v>18</v>
      </c>
      <c r="L12" s="1" t="s">
        <v>19</v>
      </c>
      <c r="M12" s="1" t="s">
        <v>27</v>
      </c>
      <c r="N12" s="1" t="s">
        <v>21</v>
      </c>
    </row>
    <row r="13" spans="1:14">
      <c r="A13" s="2">
        <v>45369</v>
      </c>
      <c r="B13" s="1" t="s">
        <v>47</v>
      </c>
      <c r="C13" s="1" t="s">
        <v>44</v>
      </c>
      <c r="D13" s="1" t="s">
        <v>16</v>
      </c>
      <c r="E13" s="1" t="s">
        <v>46</v>
      </c>
      <c r="F13" s="1">
        <v>2</v>
      </c>
      <c r="G13" s="1">
        <v>216.4</v>
      </c>
      <c r="H13" s="1">
        <v>432.8</v>
      </c>
      <c r="I13" s="1">
        <v>367.3</v>
      </c>
      <c r="J13" s="1">
        <v>65.5</v>
      </c>
      <c r="K13" s="1" t="s">
        <v>25</v>
      </c>
      <c r="L13" s="1" t="s">
        <v>26</v>
      </c>
      <c r="M13" s="1" t="s">
        <v>34</v>
      </c>
      <c r="N13" s="1" t="s">
        <v>28</v>
      </c>
    </row>
    <row r="14" spans="1:14">
      <c r="A14" s="2">
        <v>45318</v>
      </c>
      <c r="B14" s="1" t="s">
        <v>43</v>
      </c>
      <c r="C14" s="1" t="s">
        <v>44</v>
      </c>
      <c r="D14" s="1" t="s">
        <v>48</v>
      </c>
      <c r="E14" s="1" t="s">
        <v>31</v>
      </c>
      <c r="F14" s="1">
        <v>6</v>
      </c>
      <c r="G14" s="1">
        <v>457.22</v>
      </c>
      <c r="H14" s="1">
        <v>2743.32</v>
      </c>
      <c r="I14" s="1">
        <v>2694.32</v>
      </c>
      <c r="J14" s="1">
        <v>49</v>
      </c>
      <c r="K14" s="1" t="s">
        <v>32</v>
      </c>
      <c r="L14" s="1" t="s">
        <v>33</v>
      </c>
      <c r="M14" s="1" t="s">
        <v>37</v>
      </c>
      <c r="N14" s="1" t="s">
        <v>35</v>
      </c>
    </row>
    <row r="15" spans="1:14">
      <c r="A15" s="2">
        <v>45471</v>
      </c>
      <c r="B15" s="1" t="s">
        <v>14</v>
      </c>
      <c r="C15" s="1" t="s">
        <v>15</v>
      </c>
      <c r="D15" s="1" t="s">
        <v>42</v>
      </c>
      <c r="E15" s="1" t="s">
        <v>17</v>
      </c>
      <c r="F15" s="1">
        <v>8</v>
      </c>
      <c r="G15" s="1">
        <v>438.33</v>
      </c>
      <c r="H15" s="1">
        <v>3506.64</v>
      </c>
      <c r="I15" s="1">
        <v>3466.64</v>
      </c>
      <c r="J15" s="1">
        <v>40</v>
      </c>
      <c r="K15" s="1" t="s">
        <v>18</v>
      </c>
      <c r="L15" s="1" t="s">
        <v>19</v>
      </c>
      <c r="M15" s="1" t="s">
        <v>20</v>
      </c>
      <c r="N15" s="1" t="s">
        <v>21</v>
      </c>
    </row>
    <row r="16" spans="1:14">
      <c r="A16" s="2">
        <v>45587</v>
      </c>
      <c r="B16" s="1" t="s">
        <v>36</v>
      </c>
      <c r="C16" s="1" t="s">
        <v>15</v>
      </c>
      <c r="D16" s="1" t="s">
        <v>49</v>
      </c>
      <c r="E16" s="1" t="s">
        <v>31</v>
      </c>
      <c r="F16" s="1">
        <v>2</v>
      </c>
      <c r="G16" s="1">
        <v>56.98</v>
      </c>
      <c r="H16" s="1">
        <v>113.96</v>
      </c>
      <c r="I16" s="1">
        <v>53.959999999999994</v>
      </c>
      <c r="J16" s="1">
        <v>60</v>
      </c>
      <c r="K16" s="1" t="s">
        <v>25</v>
      </c>
      <c r="L16" s="1" t="s">
        <v>19</v>
      </c>
      <c r="M16" s="1" t="s">
        <v>27</v>
      </c>
      <c r="N16" s="1" t="s">
        <v>28</v>
      </c>
    </row>
    <row r="17" spans="1:14">
      <c r="A17" s="2">
        <v>45423</v>
      </c>
      <c r="B17" s="1" t="s">
        <v>47</v>
      </c>
      <c r="C17" s="1" t="s">
        <v>44</v>
      </c>
      <c r="D17" s="1" t="s">
        <v>49</v>
      </c>
      <c r="E17" s="1" t="s">
        <v>46</v>
      </c>
      <c r="F17" s="1">
        <v>1</v>
      </c>
      <c r="G17" s="1">
        <v>313.14</v>
      </c>
      <c r="H17" s="1">
        <v>313.14</v>
      </c>
      <c r="I17" s="1">
        <v>247.64</v>
      </c>
      <c r="J17" s="1">
        <v>65.5</v>
      </c>
      <c r="K17" s="1" t="s">
        <v>32</v>
      </c>
      <c r="L17" s="1" t="s">
        <v>33</v>
      </c>
      <c r="M17" s="1" t="s">
        <v>34</v>
      </c>
      <c r="N17" s="1" t="s">
        <v>35</v>
      </c>
    </row>
    <row r="18" spans="1:14">
      <c r="A18" s="2">
        <v>45322</v>
      </c>
      <c r="B18" s="1" t="s">
        <v>38</v>
      </c>
      <c r="C18" s="1" t="s">
        <v>15</v>
      </c>
      <c r="D18" s="1" t="s">
        <v>16</v>
      </c>
      <c r="E18" s="1" t="s">
        <v>17</v>
      </c>
      <c r="F18" s="1">
        <v>4</v>
      </c>
      <c r="G18" s="1">
        <v>53.03</v>
      </c>
      <c r="H18" s="1">
        <v>212.12</v>
      </c>
      <c r="I18" s="1">
        <v>163.12</v>
      </c>
      <c r="J18" s="1">
        <v>49</v>
      </c>
      <c r="K18" s="1" t="s">
        <v>18</v>
      </c>
      <c r="L18" s="1" t="s">
        <v>26</v>
      </c>
      <c r="M18" s="1" t="s">
        <v>37</v>
      </c>
      <c r="N18" s="1" t="s">
        <v>21</v>
      </c>
    </row>
    <row r="19" spans="1:14">
      <c r="A19" s="2">
        <v>45540</v>
      </c>
      <c r="B19" s="1" t="s">
        <v>50</v>
      </c>
      <c r="C19" s="1" t="s">
        <v>40</v>
      </c>
      <c r="D19" s="1" t="s">
        <v>42</v>
      </c>
      <c r="E19" s="1" t="s">
        <v>46</v>
      </c>
      <c r="F19" s="1">
        <v>10</v>
      </c>
      <c r="G19" s="1">
        <v>152.37</v>
      </c>
      <c r="H19" s="1">
        <v>1523.7</v>
      </c>
      <c r="I19" s="1">
        <v>1483.7</v>
      </c>
      <c r="J19" s="1">
        <v>40</v>
      </c>
      <c r="K19" s="1" t="s">
        <v>25</v>
      </c>
      <c r="L19" s="1" t="s">
        <v>19</v>
      </c>
      <c r="M19" s="1" t="s">
        <v>20</v>
      </c>
      <c r="N19" s="1" t="s">
        <v>28</v>
      </c>
    </row>
    <row r="20" spans="1:14">
      <c r="A20" s="2">
        <v>45461</v>
      </c>
      <c r="B20" s="1" t="s">
        <v>36</v>
      </c>
      <c r="C20" s="1" t="s">
        <v>15</v>
      </c>
      <c r="D20" s="1" t="s">
        <v>48</v>
      </c>
      <c r="E20" s="1" t="s">
        <v>46</v>
      </c>
      <c r="F20" s="1">
        <v>6</v>
      </c>
      <c r="G20" s="1">
        <v>132.59</v>
      </c>
      <c r="H20" s="1">
        <v>795.54</v>
      </c>
      <c r="I20" s="1">
        <v>735.54</v>
      </c>
      <c r="J20" s="1">
        <v>60</v>
      </c>
      <c r="K20" s="1" t="s">
        <v>32</v>
      </c>
      <c r="L20" s="1" t="s">
        <v>19</v>
      </c>
      <c r="M20" s="1" t="s">
        <v>27</v>
      </c>
      <c r="N20" s="1" t="s">
        <v>35</v>
      </c>
    </row>
    <row r="21" spans="1:14">
      <c r="A21" s="2">
        <v>45533</v>
      </c>
      <c r="B21" s="1" t="s">
        <v>41</v>
      </c>
      <c r="C21" s="1" t="s">
        <v>30</v>
      </c>
      <c r="D21" s="1" t="s">
        <v>49</v>
      </c>
      <c r="E21" s="1" t="s">
        <v>24</v>
      </c>
      <c r="F21" s="1">
        <v>5</v>
      </c>
      <c r="G21" s="1">
        <v>265.92</v>
      </c>
      <c r="H21" s="1">
        <v>1329.6</v>
      </c>
      <c r="I21" s="1">
        <v>1264.0999999999999</v>
      </c>
      <c r="J21" s="1">
        <v>65.5</v>
      </c>
      <c r="K21" s="1" t="s">
        <v>18</v>
      </c>
      <c r="L21" s="1" t="s">
        <v>26</v>
      </c>
      <c r="M21" s="1" t="s">
        <v>34</v>
      </c>
      <c r="N21" s="1" t="s">
        <v>21</v>
      </c>
    </row>
    <row r="22" spans="1:14">
      <c r="A22" s="2">
        <v>45461</v>
      </c>
      <c r="B22" s="1" t="s">
        <v>36</v>
      </c>
      <c r="C22" s="1" t="s">
        <v>15</v>
      </c>
      <c r="D22" s="1" t="s">
        <v>49</v>
      </c>
      <c r="E22" s="1" t="s">
        <v>46</v>
      </c>
      <c r="F22" s="1">
        <v>1</v>
      </c>
      <c r="G22" s="1">
        <v>492.81</v>
      </c>
      <c r="H22" s="1">
        <v>492.81</v>
      </c>
      <c r="I22" s="1">
        <v>443.81</v>
      </c>
      <c r="J22" s="1">
        <v>49</v>
      </c>
      <c r="K22" s="1" t="s">
        <v>25</v>
      </c>
      <c r="L22" s="1" t="s">
        <v>33</v>
      </c>
      <c r="M22" s="1" t="s">
        <v>37</v>
      </c>
      <c r="N22" s="1" t="s">
        <v>28</v>
      </c>
    </row>
    <row r="23" spans="1:14">
      <c r="A23" s="2">
        <v>45357</v>
      </c>
      <c r="B23" s="1" t="s">
        <v>38</v>
      </c>
      <c r="C23" s="1" t="s">
        <v>15</v>
      </c>
      <c r="D23" s="1" t="s">
        <v>49</v>
      </c>
      <c r="E23" s="1" t="s">
        <v>46</v>
      </c>
      <c r="F23" s="1">
        <v>1</v>
      </c>
      <c r="G23" s="1">
        <v>434.04</v>
      </c>
      <c r="H23" s="1">
        <v>434.04</v>
      </c>
      <c r="I23" s="1">
        <v>394.04</v>
      </c>
      <c r="J23" s="1">
        <v>40</v>
      </c>
      <c r="K23" s="1" t="s">
        <v>32</v>
      </c>
      <c r="L23" s="1" t="s">
        <v>19</v>
      </c>
      <c r="M23" s="1" t="s">
        <v>20</v>
      </c>
      <c r="N23" s="1" t="s">
        <v>35</v>
      </c>
    </row>
    <row r="24" spans="1:14">
      <c r="A24" s="2">
        <v>45436</v>
      </c>
      <c r="B24" s="1" t="s">
        <v>29</v>
      </c>
      <c r="C24" s="1" t="s">
        <v>30</v>
      </c>
      <c r="D24" s="1" t="s">
        <v>42</v>
      </c>
      <c r="E24" s="1" t="s">
        <v>24</v>
      </c>
      <c r="F24" s="1">
        <v>10</v>
      </c>
      <c r="G24" s="1">
        <v>462.7</v>
      </c>
      <c r="H24" s="1">
        <v>4627</v>
      </c>
      <c r="I24" s="1">
        <v>4567</v>
      </c>
      <c r="J24" s="1">
        <v>60</v>
      </c>
      <c r="K24" s="1" t="s">
        <v>18</v>
      </c>
      <c r="L24" s="1" t="s">
        <v>33</v>
      </c>
      <c r="M24" s="1" t="s">
        <v>27</v>
      </c>
      <c r="N24" s="1" t="s">
        <v>21</v>
      </c>
    </row>
    <row r="25" spans="1:14">
      <c r="A25" s="2">
        <v>45423</v>
      </c>
      <c r="B25" s="1" t="s">
        <v>36</v>
      </c>
      <c r="C25" s="1" t="s">
        <v>15</v>
      </c>
      <c r="D25" s="1" t="s">
        <v>48</v>
      </c>
      <c r="E25" s="1" t="s">
        <v>17</v>
      </c>
      <c r="F25" s="1">
        <v>2</v>
      </c>
      <c r="G25" s="1">
        <v>336.04</v>
      </c>
      <c r="H25" s="1">
        <v>672.08</v>
      </c>
      <c r="I25" s="1">
        <v>606.58000000000004</v>
      </c>
      <c r="J25" s="1">
        <v>65.5</v>
      </c>
      <c r="K25" s="1" t="s">
        <v>25</v>
      </c>
      <c r="L25" s="1" t="s">
        <v>19</v>
      </c>
      <c r="M25" s="1" t="s">
        <v>34</v>
      </c>
      <c r="N25" s="1" t="s">
        <v>28</v>
      </c>
    </row>
    <row r="26" spans="1:14">
      <c r="A26" s="2">
        <v>45578</v>
      </c>
      <c r="B26" s="1" t="s">
        <v>51</v>
      </c>
      <c r="C26" s="1" t="s">
        <v>52</v>
      </c>
      <c r="D26" s="1" t="s">
        <v>49</v>
      </c>
      <c r="E26" s="1" t="s">
        <v>17</v>
      </c>
      <c r="F26" s="1">
        <v>7</v>
      </c>
      <c r="G26" s="1">
        <v>349.53</v>
      </c>
      <c r="H26" s="1">
        <v>2446.71</v>
      </c>
      <c r="I26" s="1">
        <v>2397.71</v>
      </c>
      <c r="J26" s="1">
        <v>49</v>
      </c>
      <c r="K26" s="1" t="s">
        <v>32</v>
      </c>
      <c r="L26" s="1" t="s">
        <v>26</v>
      </c>
      <c r="M26" s="1" t="s">
        <v>37</v>
      </c>
      <c r="N26" s="1" t="s">
        <v>35</v>
      </c>
    </row>
    <row r="27" spans="1:14">
      <c r="A27" s="2">
        <v>45365</v>
      </c>
      <c r="B27" s="1" t="s">
        <v>38</v>
      </c>
      <c r="C27" s="1" t="s">
        <v>15</v>
      </c>
      <c r="D27" s="1" t="s">
        <v>23</v>
      </c>
      <c r="E27" s="1" t="s">
        <v>46</v>
      </c>
      <c r="F27" s="1">
        <v>5</v>
      </c>
      <c r="G27" s="1">
        <v>178.39</v>
      </c>
      <c r="H27" s="1">
        <v>891.95</v>
      </c>
      <c r="I27" s="1">
        <v>851.95</v>
      </c>
      <c r="J27" s="1">
        <v>40</v>
      </c>
      <c r="K27" s="1" t="s">
        <v>18</v>
      </c>
      <c r="L27" s="1" t="s">
        <v>26</v>
      </c>
      <c r="M27" s="1" t="s">
        <v>20</v>
      </c>
      <c r="N27" s="1" t="s">
        <v>21</v>
      </c>
    </row>
    <row r="28" spans="1:14">
      <c r="A28" s="2">
        <v>45559</v>
      </c>
      <c r="B28" s="1" t="s">
        <v>53</v>
      </c>
      <c r="C28" s="1" t="s">
        <v>40</v>
      </c>
      <c r="D28" s="1" t="s">
        <v>16</v>
      </c>
      <c r="E28" s="1" t="s">
        <v>31</v>
      </c>
      <c r="F28" s="1">
        <v>9</v>
      </c>
      <c r="G28" s="1">
        <v>479.97</v>
      </c>
      <c r="H28" s="1">
        <v>4319.7299999999996</v>
      </c>
      <c r="I28" s="1">
        <v>4259.7299999999996</v>
      </c>
      <c r="J28" s="1">
        <v>60</v>
      </c>
      <c r="K28" s="1" t="s">
        <v>25</v>
      </c>
      <c r="L28" s="1" t="s">
        <v>33</v>
      </c>
      <c r="M28" s="1" t="s">
        <v>27</v>
      </c>
      <c r="N28" s="1" t="s">
        <v>28</v>
      </c>
    </row>
    <row r="29" spans="1:14">
      <c r="A29" s="2">
        <v>45303</v>
      </c>
      <c r="B29" s="1" t="s">
        <v>53</v>
      </c>
      <c r="C29" s="1" t="s">
        <v>40</v>
      </c>
      <c r="D29" s="1" t="s">
        <v>42</v>
      </c>
      <c r="E29" s="1" t="s">
        <v>24</v>
      </c>
      <c r="F29" s="1">
        <v>1</v>
      </c>
      <c r="G29" s="1">
        <v>226.32</v>
      </c>
      <c r="H29" s="1">
        <v>226.32</v>
      </c>
      <c r="I29" s="1">
        <v>160.82</v>
      </c>
      <c r="J29" s="1">
        <v>65.5</v>
      </c>
      <c r="K29" s="1" t="s">
        <v>32</v>
      </c>
      <c r="L29" s="1" t="s">
        <v>19</v>
      </c>
      <c r="M29" s="1" t="s">
        <v>34</v>
      </c>
      <c r="N29" s="1" t="s">
        <v>35</v>
      </c>
    </row>
    <row r="30" spans="1:14">
      <c r="A30" s="2">
        <v>45545</v>
      </c>
      <c r="B30" s="1" t="s">
        <v>53</v>
      </c>
      <c r="C30" s="1" t="s">
        <v>40</v>
      </c>
      <c r="D30" s="1" t="s">
        <v>23</v>
      </c>
      <c r="E30" s="1" t="s">
        <v>31</v>
      </c>
      <c r="F30" s="1">
        <v>6</v>
      </c>
      <c r="G30" s="1">
        <v>430.69</v>
      </c>
      <c r="H30" s="1">
        <v>2584.14</v>
      </c>
      <c r="I30" s="1">
        <v>2535.14</v>
      </c>
      <c r="J30" s="1">
        <v>49</v>
      </c>
      <c r="K30" s="1" t="s">
        <v>18</v>
      </c>
      <c r="L30" s="1" t="s">
        <v>19</v>
      </c>
      <c r="M30" s="1" t="s">
        <v>37</v>
      </c>
      <c r="N30" s="1" t="s">
        <v>21</v>
      </c>
    </row>
    <row r="31" spans="1:14">
      <c r="A31" s="2">
        <v>45490</v>
      </c>
      <c r="B31" s="1" t="s">
        <v>41</v>
      </c>
      <c r="C31" s="1" t="s">
        <v>30</v>
      </c>
      <c r="D31" s="1" t="s">
        <v>23</v>
      </c>
      <c r="E31" s="1" t="s">
        <v>46</v>
      </c>
      <c r="F31" s="1">
        <v>3</v>
      </c>
      <c r="G31" s="1">
        <v>393.27</v>
      </c>
      <c r="H31" s="1">
        <v>1179.81</v>
      </c>
      <c r="I31" s="1">
        <v>1139.81</v>
      </c>
      <c r="J31" s="1">
        <v>40</v>
      </c>
      <c r="K31" s="1" t="s">
        <v>25</v>
      </c>
      <c r="L31" s="1" t="s">
        <v>26</v>
      </c>
      <c r="M31" s="1" t="s">
        <v>20</v>
      </c>
      <c r="N31" s="1" t="s">
        <v>28</v>
      </c>
    </row>
    <row r="32" spans="1:14">
      <c r="A32" s="2">
        <v>45371</v>
      </c>
      <c r="B32" s="1" t="s">
        <v>22</v>
      </c>
      <c r="C32" s="1" t="s">
        <v>15</v>
      </c>
      <c r="D32" s="1" t="s">
        <v>16</v>
      </c>
      <c r="E32" s="1" t="s">
        <v>17</v>
      </c>
      <c r="F32" s="1">
        <v>9</v>
      </c>
      <c r="G32" s="1">
        <v>475.63</v>
      </c>
      <c r="H32" s="1">
        <v>4280.67</v>
      </c>
      <c r="I32" s="1">
        <v>4220.67</v>
      </c>
      <c r="J32" s="1">
        <v>60</v>
      </c>
      <c r="K32" s="1" t="s">
        <v>32</v>
      </c>
      <c r="L32" s="1" t="s">
        <v>33</v>
      </c>
      <c r="M32" s="1" t="s">
        <v>27</v>
      </c>
      <c r="N32" s="1" t="s">
        <v>35</v>
      </c>
    </row>
    <row r="33" spans="1:14">
      <c r="A33" s="2">
        <v>45565</v>
      </c>
      <c r="B33" s="1" t="s">
        <v>22</v>
      </c>
      <c r="C33" s="1" t="s">
        <v>15</v>
      </c>
      <c r="D33" s="1" t="s">
        <v>16</v>
      </c>
      <c r="E33" s="1" t="s">
        <v>24</v>
      </c>
      <c r="F33" s="1">
        <v>1</v>
      </c>
      <c r="G33" s="1">
        <v>286.63</v>
      </c>
      <c r="H33" s="1">
        <v>286.63</v>
      </c>
      <c r="I33" s="1">
        <v>221.13</v>
      </c>
      <c r="J33" s="1">
        <v>65.5</v>
      </c>
      <c r="K33" s="1" t="s">
        <v>18</v>
      </c>
      <c r="L33" s="1" t="s">
        <v>19</v>
      </c>
      <c r="M33" s="1" t="s">
        <v>34</v>
      </c>
      <c r="N33" s="1" t="s">
        <v>21</v>
      </c>
    </row>
    <row r="34" spans="1:14">
      <c r="A34" s="2">
        <v>45545</v>
      </c>
      <c r="B34" s="1" t="s">
        <v>29</v>
      </c>
      <c r="C34" s="1" t="s">
        <v>30</v>
      </c>
      <c r="D34" s="1" t="s">
        <v>23</v>
      </c>
      <c r="E34" s="1" t="s">
        <v>31</v>
      </c>
      <c r="F34" s="1">
        <v>6</v>
      </c>
      <c r="G34" s="1">
        <v>66.28</v>
      </c>
      <c r="H34" s="1">
        <v>397.68</v>
      </c>
      <c r="I34" s="1">
        <v>348.68</v>
      </c>
      <c r="J34" s="1">
        <v>49</v>
      </c>
      <c r="K34" s="1" t="s">
        <v>25</v>
      </c>
      <c r="L34" s="1" t="s">
        <v>26</v>
      </c>
      <c r="M34" s="1" t="s">
        <v>37</v>
      </c>
      <c r="N34" s="1" t="s">
        <v>28</v>
      </c>
    </row>
    <row r="35" spans="1:14">
      <c r="A35" s="2">
        <v>45373</v>
      </c>
      <c r="B35" s="1" t="s">
        <v>54</v>
      </c>
      <c r="C35" s="1" t="s">
        <v>40</v>
      </c>
      <c r="D35" s="1" t="s">
        <v>49</v>
      </c>
      <c r="E35" s="1" t="s">
        <v>24</v>
      </c>
      <c r="F35" s="1">
        <v>1</v>
      </c>
      <c r="G35" s="1">
        <v>188.02</v>
      </c>
      <c r="H35" s="1">
        <v>188.02</v>
      </c>
      <c r="I35" s="1">
        <v>148.02000000000001</v>
      </c>
      <c r="J35" s="1">
        <v>40</v>
      </c>
      <c r="K35" s="1" t="s">
        <v>32</v>
      </c>
      <c r="L35" s="1" t="s">
        <v>19</v>
      </c>
      <c r="M35" s="1" t="s">
        <v>20</v>
      </c>
      <c r="N35" s="1" t="s">
        <v>35</v>
      </c>
    </row>
    <row r="36" spans="1:14">
      <c r="A36" s="2">
        <v>45328</v>
      </c>
      <c r="B36" s="1" t="s">
        <v>29</v>
      </c>
      <c r="C36" s="1" t="s">
        <v>30</v>
      </c>
      <c r="D36" s="1" t="s">
        <v>16</v>
      </c>
      <c r="E36" s="1" t="s">
        <v>31</v>
      </c>
      <c r="F36" s="1">
        <v>2</v>
      </c>
      <c r="G36" s="1">
        <v>163.61000000000001</v>
      </c>
      <c r="H36" s="1">
        <v>327.22000000000003</v>
      </c>
      <c r="I36" s="1">
        <v>267.22000000000003</v>
      </c>
      <c r="J36" s="1">
        <v>60</v>
      </c>
      <c r="K36" s="1" t="s">
        <v>18</v>
      </c>
      <c r="L36" s="1" t="s">
        <v>33</v>
      </c>
      <c r="M36" s="1" t="s">
        <v>27</v>
      </c>
      <c r="N36" s="1" t="s">
        <v>21</v>
      </c>
    </row>
    <row r="37" spans="1:14">
      <c r="A37" s="2">
        <v>45387</v>
      </c>
      <c r="B37" s="1" t="s">
        <v>50</v>
      </c>
      <c r="C37" s="1" t="s">
        <v>40</v>
      </c>
      <c r="D37" s="1" t="s">
        <v>23</v>
      </c>
      <c r="E37" s="1" t="s">
        <v>17</v>
      </c>
      <c r="F37" s="1">
        <v>5</v>
      </c>
      <c r="G37" s="1">
        <v>235.55</v>
      </c>
      <c r="H37" s="1">
        <v>1177.75</v>
      </c>
      <c r="I37" s="1">
        <v>1112.25</v>
      </c>
      <c r="J37" s="1">
        <v>65.5</v>
      </c>
      <c r="K37" s="1" t="s">
        <v>25</v>
      </c>
      <c r="L37" s="1" t="s">
        <v>26</v>
      </c>
      <c r="M37" s="1" t="s">
        <v>34</v>
      </c>
      <c r="N37" s="1" t="s">
        <v>28</v>
      </c>
    </row>
    <row r="38" spans="1:14">
      <c r="A38" s="2">
        <v>45408</v>
      </c>
      <c r="B38" s="1" t="s">
        <v>39</v>
      </c>
      <c r="C38" s="1" t="s">
        <v>40</v>
      </c>
      <c r="D38" s="1" t="s">
        <v>48</v>
      </c>
      <c r="E38" s="1" t="s">
        <v>17</v>
      </c>
      <c r="F38" s="1">
        <v>9</v>
      </c>
      <c r="G38" s="1">
        <v>342.15</v>
      </c>
      <c r="H38" s="1">
        <v>3079.35</v>
      </c>
      <c r="I38" s="1">
        <v>3030.35</v>
      </c>
      <c r="J38" s="1">
        <v>49</v>
      </c>
      <c r="K38" s="1" t="s">
        <v>32</v>
      </c>
      <c r="L38" s="1" t="s">
        <v>19</v>
      </c>
      <c r="M38" s="1" t="s">
        <v>37</v>
      </c>
      <c r="N38" s="1" t="s">
        <v>35</v>
      </c>
    </row>
    <row r="39" spans="1:14">
      <c r="A39" s="2">
        <v>45569</v>
      </c>
      <c r="B39" s="1" t="s">
        <v>55</v>
      </c>
      <c r="C39" s="1" t="s">
        <v>44</v>
      </c>
      <c r="D39" s="1" t="s">
        <v>23</v>
      </c>
      <c r="E39" s="1" t="s">
        <v>46</v>
      </c>
      <c r="F39" s="1">
        <v>4</v>
      </c>
      <c r="G39" s="1">
        <v>117.1</v>
      </c>
      <c r="H39" s="1">
        <v>468.4</v>
      </c>
      <c r="I39" s="1">
        <v>428.4</v>
      </c>
      <c r="J39" s="1">
        <v>40</v>
      </c>
      <c r="K39" s="1" t="s">
        <v>18</v>
      </c>
      <c r="L39" s="1" t="s">
        <v>33</v>
      </c>
      <c r="M39" s="1" t="s">
        <v>20</v>
      </c>
      <c r="N39" s="1" t="s">
        <v>21</v>
      </c>
    </row>
    <row r="40" spans="1:14">
      <c r="A40" s="2">
        <v>45396</v>
      </c>
      <c r="B40" s="1" t="s">
        <v>56</v>
      </c>
      <c r="C40" s="1" t="s">
        <v>52</v>
      </c>
      <c r="D40" s="1" t="s">
        <v>23</v>
      </c>
      <c r="E40" s="1" t="s">
        <v>31</v>
      </c>
      <c r="F40" s="1">
        <v>2</v>
      </c>
      <c r="G40" s="1">
        <v>416.69</v>
      </c>
      <c r="H40" s="1">
        <v>833.38</v>
      </c>
      <c r="I40" s="1">
        <v>773.38</v>
      </c>
      <c r="J40" s="1">
        <v>60</v>
      </c>
      <c r="K40" s="1" t="s">
        <v>25</v>
      </c>
      <c r="L40" s="1" t="s">
        <v>19</v>
      </c>
      <c r="M40" s="1" t="s">
        <v>27</v>
      </c>
      <c r="N40" s="1" t="s">
        <v>28</v>
      </c>
    </row>
    <row r="41" spans="1:14">
      <c r="A41" s="2">
        <v>45425</v>
      </c>
      <c r="B41" s="1" t="s">
        <v>14</v>
      </c>
      <c r="C41" s="1" t="s">
        <v>15</v>
      </c>
      <c r="D41" s="1" t="s">
        <v>49</v>
      </c>
      <c r="E41" s="1" t="s">
        <v>24</v>
      </c>
      <c r="F41" s="1">
        <v>8</v>
      </c>
      <c r="G41" s="1">
        <v>341.07</v>
      </c>
      <c r="H41" s="1">
        <v>2728.56</v>
      </c>
      <c r="I41" s="1">
        <v>2663.06</v>
      </c>
      <c r="J41" s="1">
        <v>65.5</v>
      </c>
      <c r="K41" s="1" t="s">
        <v>32</v>
      </c>
      <c r="L41" s="1" t="s">
        <v>26</v>
      </c>
      <c r="M41" s="1" t="s">
        <v>34</v>
      </c>
      <c r="N41" s="1" t="s">
        <v>35</v>
      </c>
    </row>
    <row r="42" spans="1:14">
      <c r="A42" s="2">
        <v>45460</v>
      </c>
      <c r="B42" s="1" t="s">
        <v>57</v>
      </c>
      <c r="C42" s="1" t="s">
        <v>30</v>
      </c>
      <c r="D42" s="1" t="s">
        <v>16</v>
      </c>
      <c r="E42" s="1" t="s">
        <v>31</v>
      </c>
      <c r="F42" s="1">
        <v>7</v>
      </c>
      <c r="G42" s="1">
        <v>76.53</v>
      </c>
      <c r="H42" s="1">
        <v>535.71</v>
      </c>
      <c r="I42" s="1">
        <v>486.71000000000004</v>
      </c>
      <c r="J42" s="1">
        <v>49</v>
      </c>
      <c r="K42" s="1" t="s">
        <v>18</v>
      </c>
      <c r="L42" s="1" t="s">
        <v>33</v>
      </c>
      <c r="M42" s="1" t="s">
        <v>37</v>
      </c>
      <c r="N42" s="1" t="s">
        <v>21</v>
      </c>
    </row>
    <row r="43" spans="1:14">
      <c r="A43" s="2">
        <v>45508</v>
      </c>
      <c r="B43" s="1" t="s">
        <v>36</v>
      </c>
      <c r="C43" s="1" t="s">
        <v>15</v>
      </c>
      <c r="D43" s="1" t="s">
        <v>49</v>
      </c>
      <c r="E43" s="1" t="s">
        <v>46</v>
      </c>
      <c r="F43" s="1">
        <v>5</v>
      </c>
      <c r="G43" s="1">
        <v>302.08</v>
      </c>
      <c r="H43" s="1">
        <v>1510.4</v>
      </c>
      <c r="I43" s="1">
        <v>1470.4</v>
      </c>
      <c r="J43" s="1">
        <v>40</v>
      </c>
      <c r="K43" s="1" t="s">
        <v>25</v>
      </c>
      <c r="L43" s="1" t="s">
        <v>19</v>
      </c>
      <c r="M43" s="1" t="s">
        <v>20</v>
      </c>
      <c r="N43" s="1" t="s">
        <v>28</v>
      </c>
    </row>
    <row r="44" spans="1:14">
      <c r="A44" s="2">
        <v>45406</v>
      </c>
      <c r="B44" s="1" t="s">
        <v>56</v>
      </c>
      <c r="C44" s="1" t="s">
        <v>52</v>
      </c>
      <c r="D44" s="1" t="s">
        <v>42</v>
      </c>
      <c r="E44" s="1" t="s">
        <v>17</v>
      </c>
      <c r="F44" s="1">
        <v>6</v>
      </c>
      <c r="G44" s="1">
        <v>343.96</v>
      </c>
      <c r="H44" s="1">
        <v>2063.7600000000002</v>
      </c>
      <c r="I44" s="1">
        <v>2003.7600000000002</v>
      </c>
      <c r="J44" s="1">
        <v>60</v>
      </c>
      <c r="K44" s="1" t="s">
        <v>32</v>
      </c>
      <c r="L44" s="1" t="s">
        <v>26</v>
      </c>
      <c r="M44" s="1" t="s">
        <v>27</v>
      </c>
      <c r="N44" s="1" t="s">
        <v>35</v>
      </c>
    </row>
    <row r="45" spans="1:14">
      <c r="A45" s="2">
        <v>45442</v>
      </c>
      <c r="B45" s="1" t="s">
        <v>36</v>
      </c>
      <c r="C45" s="1" t="s">
        <v>15</v>
      </c>
      <c r="D45" s="1" t="s">
        <v>42</v>
      </c>
      <c r="E45" s="1" t="s">
        <v>31</v>
      </c>
      <c r="F45" s="1">
        <v>3</v>
      </c>
      <c r="G45" s="1">
        <v>334.52</v>
      </c>
      <c r="H45" s="1">
        <v>1003.56</v>
      </c>
      <c r="I45" s="1">
        <v>938.06</v>
      </c>
      <c r="J45" s="1">
        <v>65.5</v>
      </c>
      <c r="K45" s="1" t="s">
        <v>18</v>
      </c>
      <c r="L45" s="1" t="s">
        <v>33</v>
      </c>
      <c r="M45" s="1" t="s">
        <v>34</v>
      </c>
      <c r="N45" s="1" t="s">
        <v>21</v>
      </c>
    </row>
    <row r="46" spans="1:14">
      <c r="A46" s="2">
        <v>45527</v>
      </c>
      <c r="B46" s="1" t="s">
        <v>36</v>
      </c>
      <c r="C46" s="1" t="s">
        <v>15</v>
      </c>
      <c r="D46" s="1" t="s">
        <v>49</v>
      </c>
      <c r="E46" s="1" t="s">
        <v>24</v>
      </c>
      <c r="F46" s="1">
        <v>6</v>
      </c>
      <c r="G46" s="1">
        <v>108.38</v>
      </c>
      <c r="H46" s="1">
        <v>650.28</v>
      </c>
      <c r="I46" s="1">
        <v>601.28</v>
      </c>
      <c r="J46" s="1">
        <v>49</v>
      </c>
      <c r="K46" s="1" t="s">
        <v>25</v>
      </c>
      <c r="L46" s="1" t="s">
        <v>19</v>
      </c>
      <c r="M46" s="1" t="s">
        <v>37</v>
      </c>
      <c r="N46" s="1" t="s">
        <v>28</v>
      </c>
    </row>
    <row r="47" spans="1:14">
      <c r="A47" s="2">
        <v>45511</v>
      </c>
      <c r="B47" s="1" t="s">
        <v>43</v>
      </c>
      <c r="C47" s="1" t="s">
        <v>44</v>
      </c>
      <c r="D47" s="1" t="s">
        <v>16</v>
      </c>
      <c r="E47" s="1" t="s">
        <v>24</v>
      </c>
      <c r="F47" s="1">
        <v>6</v>
      </c>
      <c r="G47" s="1">
        <v>135.08000000000001</v>
      </c>
      <c r="H47" s="1">
        <v>810.48</v>
      </c>
      <c r="I47" s="1">
        <v>770.48</v>
      </c>
      <c r="J47" s="1">
        <v>40</v>
      </c>
      <c r="K47" s="1" t="s">
        <v>32</v>
      </c>
      <c r="L47" s="1" t="s">
        <v>19</v>
      </c>
      <c r="M47" s="1" t="s">
        <v>20</v>
      </c>
      <c r="N47" s="1" t="s">
        <v>35</v>
      </c>
    </row>
    <row r="48" spans="1:14">
      <c r="A48" s="2">
        <v>45382</v>
      </c>
      <c r="B48" s="1" t="s">
        <v>38</v>
      </c>
      <c r="C48" s="1" t="s">
        <v>15</v>
      </c>
      <c r="D48" s="1" t="s">
        <v>49</v>
      </c>
      <c r="E48" s="1" t="s">
        <v>46</v>
      </c>
      <c r="F48" s="1">
        <v>8</v>
      </c>
      <c r="G48" s="1">
        <v>217.97</v>
      </c>
      <c r="H48" s="1">
        <v>1743.76</v>
      </c>
      <c r="I48" s="1">
        <v>1683.76</v>
      </c>
      <c r="J48" s="1">
        <v>60</v>
      </c>
      <c r="K48" s="1" t="s">
        <v>18</v>
      </c>
      <c r="L48" s="1" t="s">
        <v>33</v>
      </c>
      <c r="M48" s="1" t="s">
        <v>27</v>
      </c>
      <c r="N48" s="1" t="s">
        <v>21</v>
      </c>
    </row>
    <row r="49" spans="1:14">
      <c r="A49" s="2">
        <v>45318</v>
      </c>
      <c r="B49" s="1" t="s">
        <v>38</v>
      </c>
      <c r="C49" s="1" t="s">
        <v>15</v>
      </c>
      <c r="D49" s="1" t="s">
        <v>42</v>
      </c>
      <c r="E49" s="1" t="s">
        <v>31</v>
      </c>
      <c r="F49" s="1">
        <v>10</v>
      </c>
      <c r="G49" s="1">
        <v>315.7</v>
      </c>
      <c r="H49" s="1">
        <v>3157</v>
      </c>
      <c r="I49" s="1">
        <v>3091.5</v>
      </c>
      <c r="J49" s="1">
        <v>65.5</v>
      </c>
      <c r="K49" s="1" t="s">
        <v>25</v>
      </c>
      <c r="L49" s="1" t="s">
        <v>19</v>
      </c>
      <c r="M49" s="1" t="s">
        <v>34</v>
      </c>
      <c r="N49" s="1" t="s">
        <v>28</v>
      </c>
    </row>
    <row r="50" spans="1:14">
      <c r="A50" s="2">
        <v>45444</v>
      </c>
      <c r="B50" s="1" t="s">
        <v>53</v>
      </c>
      <c r="C50" s="1" t="s">
        <v>40</v>
      </c>
      <c r="D50" s="1" t="s">
        <v>42</v>
      </c>
      <c r="E50" s="1" t="s">
        <v>31</v>
      </c>
      <c r="F50" s="1">
        <v>4</v>
      </c>
      <c r="G50" s="1">
        <v>275.02999999999997</v>
      </c>
      <c r="H50" s="1">
        <v>1100.1199999999999</v>
      </c>
      <c r="I50" s="1">
        <v>1051.1199999999999</v>
      </c>
      <c r="J50" s="1">
        <v>49</v>
      </c>
      <c r="K50" s="1" t="s">
        <v>32</v>
      </c>
      <c r="L50" s="1" t="s">
        <v>26</v>
      </c>
      <c r="M50" s="1" t="s">
        <v>37</v>
      </c>
      <c r="N50" s="1" t="s">
        <v>35</v>
      </c>
    </row>
    <row r="51" spans="1:14">
      <c r="A51" s="2">
        <v>45389</v>
      </c>
      <c r="B51" s="1" t="s">
        <v>54</v>
      </c>
      <c r="C51" s="1" t="s">
        <v>40</v>
      </c>
      <c r="D51" s="1" t="s">
        <v>23</v>
      </c>
      <c r="E51" s="1" t="s">
        <v>46</v>
      </c>
      <c r="F51" s="1">
        <v>2</v>
      </c>
      <c r="G51" s="1">
        <v>333.53</v>
      </c>
      <c r="H51" s="1">
        <v>667.06</v>
      </c>
      <c r="I51" s="1">
        <v>627.05999999999995</v>
      </c>
      <c r="J51" s="1">
        <v>40</v>
      </c>
      <c r="K51" s="1" t="s">
        <v>18</v>
      </c>
      <c r="L51" s="1" t="s">
        <v>19</v>
      </c>
      <c r="M51" s="1" t="s">
        <v>20</v>
      </c>
      <c r="N51" s="1" t="s">
        <v>21</v>
      </c>
    </row>
    <row r="52" spans="1:14">
      <c r="A52" s="2">
        <v>45393</v>
      </c>
      <c r="B52" s="1" t="s">
        <v>45</v>
      </c>
      <c r="C52" s="1" t="s">
        <v>44</v>
      </c>
      <c r="D52" s="1" t="s">
        <v>23</v>
      </c>
      <c r="E52" s="1" t="s">
        <v>31</v>
      </c>
      <c r="F52" s="1">
        <v>10</v>
      </c>
      <c r="G52" s="1">
        <v>493.05</v>
      </c>
      <c r="H52" s="1">
        <v>4930.5</v>
      </c>
      <c r="I52" s="1">
        <v>4870.5</v>
      </c>
      <c r="J52" s="1">
        <v>60</v>
      </c>
      <c r="K52" s="1" t="s">
        <v>25</v>
      </c>
      <c r="L52" s="1" t="s">
        <v>33</v>
      </c>
      <c r="M52" s="1" t="s">
        <v>27</v>
      </c>
      <c r="N52" s="1" t="s">
        <v>28</v>
      </c>
    </row>
    <row r="53" spans="1:14">
      <c r="A53" s="2">
        <v>45314</v>
      </c>
      <c r="B53" s="1" t="s">
        <v>50</v>
      </c>
      <c r="C53" s="1" t="s">
        <v>40</v>
      </c>
      <c r="D53" s="1" t="s">
        <v>16</v>
      </c>
      <c r="E53" s="1" t="s">
        <v>17</v>
      </c>
      <c r="F53" s="1">
        <v>2</v>
      </c>
      <c r="G53" s="1">
        <v>154.16</v>
      </c>
      <c r="H53" s="1">
        <v>308.32</v>
      </c>
      <c r="I53" s="1">
        <v>242.82</v>
      </c>
      <c r="J53" s="1">
        <v>65.5</v>
      </c>
      <c r="K53" s="1" t="s">
        <v>32</v>
      </c>
      <c r="L53" s="1" t="s">
        <v>26</v>
      </c>
      <c r="M53" s="1" t="s">
        <v>34</v>
      </c>
      <c r="N53" s="1" t="s">
        <v>35</v>
      </c>
    </row>
    <row r="54" spans="1:14">
      <c r="A54" s="2">
        <v>45306</v>
      </c>
      <c r="B54" s="1" t="s">
        <v>58</v>
      </c>
      <c r="C54" s="1" t="s">
        <v>52</v>
      </c>
      <c r="D54" s="1" t="s">
        <v>48</v>
      </c>
      <c r="E54" s="1" t="s">
        <v>31</v>
      </c>
      <c r="F54" s="1">
        <v>10</v>
      </c>
      <c r="G54" s="1">
        <v>294.19</v>
      </c>
      <c r="H54" s="1">
        <v>2941.9</v>
      </c>
      <c r="I54" s="1">
        <v>2892.9</v>
      </c>
      <c r="J54" s="1">
        <v>49</v>
      </c>
      <c r="K54" s="1" t="s">
        <v>18</v>
      </c>
      <c r="L54" s="1" t="s">
        <v>19</v>
      </c>
      <c r="M54" s="1" t="s">
        <v>37</v>
      </c>
      <c r="N54" s="1" t="s">
        <v>21</v>
      </c>
    </row>
    <row r="55" spans="1:14">
      <c r="A55" s="2">
        <v>45330</v>
      </c>
      <c r="B55" s="1" t="s">
        <v>29</v>
      </c>
      <c r="C55" s="1" t="s">
        <v>30</v>
      </c>
      <c r="D55" s="1" t="s">
        <v>16</v>
      </c>
      <c r="E55" s="1" t="s">
        <v>24</v>
      </c>
      <c r="F55" s="1">
        <v>8</v>
      </c>
      <c r="G55" s="1">
        <v>307.88</v>
      </c>
      <c r="H55" s="1">
        <v>2463.04</v>
      </c>
      <c r="I55" s="1">
        <v>2423.04</v>
      </c>
      <c r="J55" s="1">
        <v>40</v>
      </c>
      <c r="K55" s="1" t="s">
        <v>25</v>
      </c>
      <c r="L55" s="1" t="s">
        <v>33</v>
      </c>
      <c r="M55" s="1" t="s">
        <v>20</v>
      </c>
      <c r="N55" s="1" t="s">
        <v>28</v>
      </c>
    </row>
    <row r="56" spans="1:14">
      <c r="A56" s="2">
        <v>45373</v>
      </c>
      <c r="B56" s="1" t="s">
        <v>55</v>
      </c>
      <c r="C56" s="1" t="s">
        <v>44</v>
      </c>
      <c r="D56" s="1" t="s">
        <v>48</v>
      </c>
      <c r="E56" s="1" t="s">
        <v>24</v>
      </c>
      <c r="F56" s="1">
        <v>10</v>
      </c>
      <c r="G56" s="1">
        <v>223.77</v>
      </c>
      <c r="H56" s="1">
        <v>2237.6999999999998</v>
      </c>
      <c r="I56" s="1">
        <v>2177.6999999999998</v>
      </c>
      <c r="J56" s="1">
        <v>60</v>
      </c>
      <c r="K56" s="1" t="s">
        <v>32</v>
      </c>
      <c r="L56" s="1" t="s">
        <v>19</v>
      </c>
      <c r="M56" s="1" t="s">
        <v>27</v>
      </c>
      <c r="N56" s="1" t="s">
        <v>35</v>
      </c>
    </row>
    <row r="57" spans="1:14">
      <c r="A57" s="2">
        <v>45369</v>
      </c>
      <c r="B57" s="1" t="s">
        <v>59</v>
      </c>
      <c r="C57" s="1" t="s">
        <v>30</v>
      </c>
      <c r="D57" s="1" t="s">
        <v>23</v>
      </c>
      <c r="E57" s="1" t="s">
        <v>46</v>
      </c>
      <c r="F57" s="1">
        <v>5</v>
      </c>
      <c r="G57" s="1">
        <v>83.92</v>
      </c>
      <c r="H57" s="1">
        <v>419.6</v>
      </c>
      <c r="I57" s="1">
        <v>354.1</v>
      </c>
      <c r="J57" s="1">
        <v>65.5</v>
      </c>
      <c r="K57" s="1" t="s">
        <v>18</v>
      </c>
      <c r="L57" s="1" t="s">
        <v>26</v>
      </c>
      <c r="M57" s="1" t="s">
        <v>34</v>
      </c>
      <c r="N57" s="1" t="s">
        <v>21</v>
      </c>
    </row>
    <row r="58" spans="1:14">
      <c r="A58" s="2">
        <v>45501</v>
      </c>
      <c r="B58" s="1" t="s">
        <v>50</v>
      </c>
      <c r="C58" s="1" t="s">
        <v>40</v>
      </c>
      <c r="D58" s="1" t="s">
        <v>49</v>
      </c>
      <c r="E58" s="1" t="s">
        <v>24</v>
      </c>
      <c r="F58" s="1">
        <v>3</v>
      </c>
      <c r="G58" s="1">
        <v>191.55</v>
      </c>
      <c r="H58" s="1">
        <v>574.65</v>
      </c>
      <c r="I58" s="1">
        <v>525.65</v>
      </c>
      <c r="J58" s="1">
        <v>49</v>
      </c>
      <c r="K58" s="1" t="s">
        <v>25</v>
      </c>
      <c r="L58" s="1" t="s">
        <v>33</v>
      </c>
      <c r="M58" s="1" t="s">
        <v>37</v>
      </c>
      <c r="N58" s="1" t="s">
        <v>28</v>
      </c>
    </row>
    <row r="59" spans="1:14">
      <c r="A59" s="2">
        <v>45536</v>
      </c>
      <c r="B59" s="1" t="s">
        <v>14</v>
      </c>
      <c r="C59" s="1" t="s">
        <v>15</v>
      </c>
      <c r="D59" s="1" t="s">
        <v>48</v>
      </c>
      <c r="E59" s="1" t="s">
        <v>31</v>
      </c>
      <c r="F59" s="1">
        <v>5</v>
      </c>
      <c r="G59" s="1">
        <v>290.39</v>
      </c>
      <c r="H59" s="1">
        <v>1451.95</v>
      </c>
      <c r="I59" s="1">
        <v>1411.95</v>
      </c>
      <c r="J59" s="1">
        <v>40</v>
      </c>
      <c r="K59" s="1" t="s">
        <v>32</v>
      </c>
      <c r="L59" s="1" t="s">
        <v>19</v>
      </c>
      <c r="M59" s="1" t="s">
        <v>20</v>
      </c>
      <c r="N59" s="1" t="s">
        <v>35</v>
      </c>
    </row>
    <row r="60" spans="1:14">
      <c r="A60" s="2">
        <v>45510</v>
      </c>
      <c r="B60" s="1" t="s">
        <v>54</v>
      </c>
      <c r="C60" s="1" t="s">
        <v>40</v>
      </c>
      <c r="D60" s="1" t="s">
        <v>16</v>
      </c>
      <c r="E60" s="1" t="s">
        <v>24</v>
      </c>
      <c r="F60" s="1">
        <v>8</v>
      </c>
      <c r="G60" s="1">
        <v>89.62</v>
      </c>
      <c r="H60" s="1">
        <v>716.96</v>
      </c>
      <c r="I60" s="1">
        <v>656.96</v>
      </c>
      <c r="J60" s="1">
        <v>60</v>
      </c>
      <c r="K60" s="1" t="s">
        <v>18</v>
      </c>
      <c r="L60" s="1" t="s">
        <v>26</v>
      </c>
      <c r="M60" s="1" t="s">
        <v>27</v>
      </c>
      <c r="N60" s="1" t="s">
        <v>21</v>
      </c>
    </row>
    <row r="61" spans="1:14">
      <c r="A61" s="2">
        <v>45543</v>
      </c>
      <c r="B61" s="1" t="s">
        <v>59</v>
      </c>
      <c r="C61" s="1" t="s">
        <v>30</v>
      </c>
      <c r="D61" s="1" t="s">
        <v>49</v>
      </c>
      <c r="E61" s="1" t="s">
        <v>17</v>
      </c>
      <c r="F61" s="1">
        <v>7</v>
      </c>
      <c r="G61" s="1">
        <v>252.53</v>
      </c>
      <c r="H61" s="1">
        <v>1767.71</v>
      </c>
      <c r="I61" s="1">
        <v>1702.21</v>
      </c>
      <c r="J61" s="1">
        <v>65.5</v>
      </c>
      <c r="K61" s="1" t="s">
        <v>25</v>
      </c>
      <c r="L61" s="1" t="s">
        <v>19</v>
      </c>
      <c r="M61" s="1" t="s">
        <v>34</v>
      </c>
      <c r="N61" s="1" t="s">
        <v>28</v>
      </c>
    </row>
    <row r="62" spans="1:14">
      <c r="A62" s="2">
        <v>45332</v>
      </c>
      <c r="B62" s="1" t="s">
        <v>43</v>
      </c>
      <c r="C62" s="1" t="s">
        <v>44</v>
      </c>
      <c r="D62" s="1" t="s">
        <v>42</v>
      </c>
      <c r="E62" s="1" t="s">
        <v>17</v>
      </c>
      <c r="F62" s="1">
        <v>9</v>
      </c>
      <c r="G62" s="1">
        <v>127.33</v>
      </c>
      <c r="H62" s="1">
        <v>1145.97</v>
      </c>
      <c r="I62" s="1">
        <v>1096.97</v>
      </c>
      <c r="J62" s="1">
        <v>49</v>
      </c>
      <c r="K62" s="1" t="s">
        <v>32</v>
      </c>
      <c r="L62" s="1" t="s">
        <v>33</v>
      </c>
      <c r="M62" s="1" t="s">
        <v>37</v>
      </c>
      <c r="N62" s="1" t="s">
        <v>35</v>
      </c>
    </row>
    <row r="63" spans="1:14">
      <c r="A63" s="2">
        <v>45537</v>
      </c>
      <c r="B63" s="1" t="s">
        <v>53</v>
      </c>
      <c r="C63" s="1" t="s">
        <v>40</v>
      </c>
      <c r="D63" s="1" t="s">
        <v>49</v>
      </c>
      <c r="E63" s="1" t="s">
        <v>24</v>
      </c>
      <c r="F63" s="1">
        <v>4</v>
      </c>
      <c r="G63" s="1">
        <v>165.21</v>
      </c>
      <c r="H63" s="1">
        <v>660.84</v>
      </c>
      <c r="I63" s="1">
        <v>620.84</v>
      </c>
      <c r="J63" s="1">
        <v>40</v>
      </c>
      <c r="K63" s="1" t="s">
        <v>18</v>
      </c>
      <c r="L63" s="1" t="s">
        <v>19</v>
      </c>
      <c r="M63" s="1" t="s">
        <v>20</v>
      </c>
      <c r="N63" s="1" t="s">
        <v>21</v>
      </c>
    </row>
    <row r="64" spans="1:14">
      <c r="A64" s="2">
        <v>45325</v>
      </c>
      <c r="B64" s="1" t="s">
        <v>38</v>
      </c>
      <c r="C64" s="1" t="s">
        <v>15</v>
      </c>
      <c r="D64" s="1" t="s">
        <v>16</v>
      </c>
      <c r="E64" s="1" t="s">
        <v>24</v>
      </c>
      <c r="F64" s="1">
        <v>8</v>
      </c>
      <c r="G64" s="1">
        <v>292.8</v>
      </c>
      <c r="H64" s="1">
        <v>2342.4</v>
      </c>
      <c r="I64" s="1">
        <v>2282.4</v>
      </c>
      <c r="J64" s="1">
        <v>60</v>
      </c>
      <c r="K64" s="1" t="s">
        <v>25</v>
      </c>
      <c r="L64" s="1" t="s">
        <v>26</v>
      </c>
      <c r="M64" s="1" t="s">
        <v>27</v>
      </c>
      <c r="N64" s="1" t="s">
        <v>28</v>
      </c>
    </row>
    <row r="65" spans="1:14">
      <c r="A65" s="2">
        <v>45341</v>
      </c>
      <c r="B65" s="1" t="s">
        <v>29</v>
      </c>
      <c r="C65" s="1" t="s">
        <v>30</v>
      </c>
      <c r="D65" s="1" t="s">
        <v>42</v>
      </c>
      <c r="E65" s="1" t="s">
        <v>17</v>
      </c>
      <c r="F65" s="1">
        <v>1</v>
      </c>
      <c r="G65" s="1">
        <v>327.33</v>
      </c>
      <c r="H65" s="1">
        <v>327.33</v>
      </c>
      <c r="I65" s="1">
        <v>261.83</v>
      </c>
      <c r="J65" s="1">
        <v>65.5</v>
      </c>
      <c r="K65" s="1" t="s">
        <v>32</v>
      </c>
      <c r="L65" s="1" t="s">
        <v>19</v>
      </c>
      <c r="M65" s="1" t="s">
        <v>34</v>
      </c>
      <c r="N65" s="1" t="s">
        <v>35</v>
      </c>
    </row>
    <row r="66" spans="1:14">
      <c r="A66" s="2">
        <v>45437</v>
      </c>
      <c r="B66" s="1" t="s">
        <v>22</v>
      </c>
      <c r="C66" s="1" t="s">
        <v>15</v>
      </c>
      <c r="D66" s="1" t="s">
        <v>48</v>
      </c>
      <c r="E66" s="1" t="s">
        <v>46</v>
      </c>
      <c r="F66" s="1">
        <v>6</v>
      </c>
      <c r="G66" s="1">
        <v>201.52</v>
      </c>
      <c r="H66" s="1">
        <v>1209.1199999999999</v>
      </c>
      <c r="I66" s="1">
        <v>1160.1199999999999</v>
      </c>
      <c r="J66" s="1">
        <v>49</v>
      </c>
      <c r="K66" s="1" t="s">
        <v>18</v>
      </c>
      <c r="L66" s="1" t="s">
        <v>33</v>
      </c>
      <c r="M66" s="1" t="s">
        <v>37</v>
      </c>
      <c r="N66" s="1" t="s">
        <v>21</v>
      </c>
    </row>
    <row r="67" spans="1:14">
      <c r="A67" s="2">
        <v>45399</v>
      </c>
      <c r="B67" s="1" t="s">
        <v>14</v>
      </c>
      <c r="C67" s="1" t="s">
        <v>15</v>
      </c>
      <c r="D67" s="1" t="s">
        <v>48</v>
      </c>
      <c r="E67" s="1" t="s">
        <v>31</v>
      </c>
      <c r="F67" s="1">
        <v>3</v>
      </c>
      <c r="G67" s="1">
        <v>487.82</v>
      </c>
      <c r="H67" s="1">
        <v>1463.46</v>
      </c>
      <c r="I67" s="1">
        <v>1423.46</v>
      </c>
      <c r="J67" s="1">
        <v>40</v>
      </c>
      <c r="K67" s="1" t="s">
        <v>25</v>
      </c>
      <c r="L67" s="1" t="s">
        <v>19</v>
      </c>
      <c r="M67" s="1" t="s">
        <v>20</v>
      </c>
      <c r="N67" s="1" t="s">
        <v>28</v>
      </c>
    </row>
    <row r="68" spans="1:14">
      <c r="A68" s="2">
        <v>45563</v>
      </c>
      <c r="B68" s="1" t="s">
        <v>43</v>
      </c>
      <c r="C68" s="1" t="s">
        <v>44</v>
      </c>
      <c r="D68" s="1" t="s">
        <v>48</v>
      </c>
      <c r="E68" s="1" t="s">
        <v>46</v>
      </c>
      <c r="F68" s="1">
        <v>9</v>
      </c>
      <c r="G68" s="1">
        <v>334.1</v>
      </c>
      <c r="H68" s="1">
        <v>3006.9</v>
      </c>
      <c r="I68" s="1">
        <v>2946.9</v>
      </c>
      <c r="J68" s="1">
        <v>60</v>
      </c>
      <c r="K68" s="1" t="s">
        <v>32</v>
      </c>
      <c r="L68" s="1" t="s">
        <v>26</v>
      </c>
      <c r="M68" s="1" t="s">
        <v>27</v>
      </c>
      <c r="N68" s="1" t="s">
        <v>35</v>
      </c>
    </row>
    <row r="69" spans="1:14">
      <c r="A69" s="2">
        <v>45328</v>
      </c>
      <c r="B69" s="1" t="s">
        <v>36</v>
      </c>
      <c r="C69" s="1" t="s">
        <v>15</v>
      </c>
      <c r="D69" s="1" t="s">
        <v>49</v>
      </c>
      <c r="E69" s="1" t="s">
        <v>31</v>
      </c>
      <c r="F69" s="1">
        <v>10</v>
      </c>
      <c r="G69" s="1">
        <v>88.48</v>
      </c>
      <c r="H69" s="1">
        <v>884.8</v>
      </c>
      <c r="I69" s="1">
        <v>819.3</v>
      </c>
      <c r="J69" s="1">
        <v>65.5</v>
      </c>
      <c r="K69" s="1" t="s">
        <v>18</v>
      </c>
      <c r="L69" s="1" t="s">
        <v>19</v>
      </c>
      <c r="M69" s="1" t="s">
        <v>34</v>
      </c>
      <c r="N69" s="1" t="s">
        <v>21</v>
      </c>
    </row>
    <row r="70" spans="1:14">
      <c r="A70" s="2">
        <v>45371</v>
      </c>
      <c r="B70" s="1" t="s">
        <v>38</v>
      </c>
      <c r="C70" s="1" t="s">
        <v>15</v>
      </c>
      <c r="D70" s="1" t="s">
        <v>23</v>
      </c>
      <c r="E70" s="1" t="s">
        <v>46</v>
      </c>
      <c r="F70" s="1">
        <v>2</v>
      </c>
      <c r="G70" s="1">
        <v>115.48</v>
      </c>
      <c r="H70" s="1">
        <v>230.96</v>
      </c>
      <c r="I70" s="1">
        <v>181.96</v>
      </c>
      <c r="J70" s="1">
        <v>49</v>
      </c>
      <c r="K70" s="1" t="s">
        <v>25</v>
      </c>
      <c r="L70" s="1" t="s">
        <v>33</v>
      </c>
      <c r="M70" s="1" t="s">
        <v>37</v>
      </c>
      <c r="N70" s="1" t="s">
        <v>28</v>
      </c>
    </row>
    <row r="71" spans="1:14">
      <c r="A71" s="2">
        <v>45425</v>
      </c>
      <c r="B71" s="1" t="s">
        <v>38</v>
      </c>
      <c r="C71" s="1" t="s">
        <v>15</v>
      </c>
      <c r="D71" s="1" t="s">
        <v>49</v>
      </c>
      <c r="E71" s="1" t="s">
        <v>17</v>
      </c>
      <c r="F71" s="1">
        <v>1</v>
      </c>
      <c r="G71" s="1">
        <v>187.15</v>
      </c>
      <c r="H71" s="1">
        <v>187.15</v>
      </c>
      <c r="I71" s="1">
        <v>147.15</v>
      </c>
      <c r="J71" s="1">
        <v>40</v>
      </c>
      <c r="K71" s="1" t="s">
        <v>32</v>
      </c>
      <c r="L71" s="1" t="s">
        <v>26</v>
      </c>
      <c r="M71" s="1" t="s">
        <v>20</v>
      </c>
      <c r="N71" s="1" t="s">
        <v>35</v>
      </c>
    </row>
    <row r="72" spans="1:14">
      <c r="A72" s="2">
        <v>45430</v>
      </c>
      <c r="B72" s="1" t="s">
        <v>45</v>
      </c>
      <c r="C72" s="1" t="s">
        <v>44</v>
      </c>
      <c r="D72" s="1" t="s">
        <v>48</v>
      </c>
      <c r="E72" s="1" t="s">
        <v>31</v>
      </c>
      <c r="F72" s="1">
        <v>8</v>
      </c>
      <c r="G72" s="1">
        <v>300.43</v>
      </c>
      <c r="H72" s="1">
        <v>2403.44</v>
      </c>
      <c r="I72" s="1">
        <v>2343.44</v>
      </c>
      <c r="J72" s="1">
        <v>60</v>
      </c>
      <c r="K72" s="1" t="s">
        <v>18</v>
      </c>
      <c r="L72" s="1" t="s">
        <v>19</v>
      </c>
      <c r="M72" s="1" t="s">
        <v>27</v>
      </c>
      <c r="N72" s="1" t="s">
        <v>21</v>
      </c>
    </row>
    <row r="73" spans="1:14">
      <c r="A73" s="2">
        <v>45295</v>
      </c>
      <c r="B73" s="1" t="s">
        <v>53</v>
      </c>
      <c r="C73" s="1" t="s">
        <v>40</v>
      </c>
      <c r="D73" s="1" t="s">
        <v>42</v>
      </c>
      <c r="E73" s="1" t="s">
        <v>31</v>
      </c>
      <c r="F73" s="1">
        <v>3</v>
      </c>
      <c r="G73" s="1">
        <v>22.62</v>
      </c>
      <c r="H73" s="1">
        <v>67.86</v>
      </c>
      <c r="I73" s="1">
        <v>2.3599999999999994</v>
      </c>
      <c r="J73" s="1">
        <v>65.5</v>
      </c>
      <c r="K73" s="1" t="s">
        <v>25</v>
      </c>
      <c r="L73" s="1" t="s">
        <v>19</v>
      </c>
      <c r="M73" s="1" t="s">
        <v>34</v>
      </c>
      <c r="N73" s="1" t="s">
        <v>28</v>
      </c>
    </row>
    <row r="74" spans="1:14">
      <c r="A74" s="2">
        <v>45384</v>
      </c>
      <c r="B74" s="1" t="s">
        <v>47</v>
      </c>
      <c r="C74" s="1" t="s">
        <v>44</v>
      </c>
      <c r="D74" s="1" t="s">
        <v>49</v>
      </c>
      <c r="E74" s="1" t="s">
        <v>46</v>
      </c>
      <c r="F74" s="1">
        <v>3</v>
      </c>
      <c r="G74" s="1">
        <v>295.91000000000003</v>
      </c>
      <c r="H74" s="1">
        <v>887.73</v>
      </c>
      <c r="I74" s="1">
        <v>838.73</v>
      </c>
      <c r="J74" s="1">
        <v>49</v>
      </c>
      <c r="K74" s="1" t="s">
        <v>32</v>
      </c>
      <c r="L74" s="1" t="s">
        <v>33</v>
      </c>
      <c r="M74" s="1" t="s">
        <v>37</v>
      </c>
      <c r="N74" s="1" t="s">
        <v>35</v>
      </c>
    </row>
    <row r="75" spans="1:14">
      <c r="A75" s="2">
        <v>45569</v>
      </c>
      <c r="B75" s="1" t="s">
        <v>43</v>
      </c>
      <c r="C75" s="1" t="s">
        <v>44</v>
      </c>
      <c r="D75" s="1" t="s">
        <v>42</v>
      </c>
      <c r="E75" s="1" t="s">
        <v>24</v>
      </c>
      <c r="F75" s="1">
        <v>3</v>
      </c>
      <c r="G75" s="1">
        <v>183.7</v>
      </c>
      <c r="H75" s="1">
        <v>551.1</v>
      </c>
      <c r="I75" s="1">
        <v>511.1</v>
      </c>
      <c r="J75" s="1">
        <v>40</v>
      </c>
      <c r="K75" s="1" t="s">
        <v>18</v>
      </c>
      <c r="L75" s="1" t="s">
        <v>26</v>
      </c>
      <c r="M75" s="1" t="s">
        <v>20</v>
      </c>
      <c r="N75" s="1" t="s">
        <v>21</v>
      </c>
    </row>
    <row r="76" spans="1:14">
      <c r="A76" s="2">
        <v>45416</v>
      </c>
      <c r="B76" s="1" t="s">
        <v>47</v>
      </c>
      <c r="C76" s="1" t="s">
        <v>44</v>
      </c>
      <c r="D76" s="1" t="s">
        <v>48</v>
      </c>
      <c r="E76" s="1" t="s">
        <v>17</v>
      </c>
      <c r="F76" s="1">
        <v>3</v>
      </c>
      <c r="G76" s="1">
        <v>269.45999999999998</v>
      </c>
      <c r="H76" s="1">
        <v>808.38</v>
      </c>
      <c r="I76" s="1">
        <v>748.38</v>
      </c>
      <c r="J76" s="1">
        <v>60</v>
      </c>
      <c r="K76" s="1" t="s">
        <v>25</v>
      </c>
      <c r="L76" s="1" t="s">
        <v>19</v>
      </c>
      <c r="M76" s="1" t="s">
        <v>27</v>
      </c>
      <c r="N76" s="1" t="s">
        <v>28</v>
      </c>
    </row>
    <row r="77" spans="1:14">
      <c r="A77" s="2">
        <v>45486</v>
      </c>
      <c r="B77" s="1" t="s">
        <v>47</v>
      </c>
      <c r="C77" s="1" t="s">
        <v>44</v>
      </c>
      <c r="D77" s="1" t="s">
        <v>23</v>
      </c>
      <c r="E77" s="1" t="s">
        <v>24</v>
      </c>
      <c r="F77" s="1">
        <v>4</v>
      </c>
      <c r="G77" s="1">
        <v>211.28</v>
      </c>
      <c r="H77" s="1">
        <v>845.12</v>
      </c>
      <c r="I77" s="1">
        <v>779.62</v>
      </c>
      <c r="J77" s="1">
        <v>65.5</v>
      </c>
      <c r="K77" s="1" t="s">
        <v>32</v>
      </c>
      <c r="L77" s="1" t="s">
        <v>26</v>
      </c>
      <c r="M77" s="1" t="s">
        <v>34</v>
      </c>
      <c r="N77" s="1" t="s">
        <v>35</v>
      </c>
    </row>
    <row r="78" spans="1:14">
      <c r="A78" s="2">
        <v>45490</v>
      </c>
      <c r="B78" s="1" t="s">
        <v>22</v>
      </c>
      <c r="C78" s="1" t="s">
        <v>15</v>
      </c>
      <c r="D78" s="1" t="s">
        <v>42</v>
      </c>
      <c r="E78" s="1" t="s">
        <v>17</v>
      </c>
      <c r="F78" s="1">
        <v>5</v>
      </c>
      <c r="G78" s="1">
        <v>362.47</v>
      </c>
      <c r="H78" s="1">
        <v>1812.35</v>
      </c>
      <c r="I78" s="1">
        <v>1763.35</v>
      </c>
      <c r="J78" s="1">
        <v>49</v>
      </c>
      <c r="K78" s="1" t="s">
        <v>18</v>
      </c>
      <c r="L78" s="1" t="s">
        <v>19</v>
      </c>
      <c r="M78" s="1" t="s">
        <v>37</v>
      </c>
      <c r="N78" s="1" t="s">
        <v>21</v>
      </c>
    </row>
    <row r="79" spans="1:14">
      <c r="A79" s="2">
        <v>45318</v>
      </c>
      <c r="B79" s="1" t="s">
        <v>51</v>
      </c>
      <c r="C79" s="1" t="s">
        <v>52</v>
      </c>
      <c r="D79" s="1" t="s">
        <v>48</v>
      </c>
      <c r="E79" s="1" t="s">
        <v>46</v>
      </c>
      <c r="F79" s="1">
        <v>8</v>
      </c>
      <c r="G79" s="1">
        <v>259.56</v>
      </c>
      <c r="H79" s="1">
        <v>2076.48</v>
      </c>
      <c r="I79" s="1">
        <v>2036.48</v>
      </c>
      <c r="J79" s="1">
        <v>40</v>
      </c>
      <c r="K79" s="1" t="s">
        <v>25</v>
      </c>
      <c r="L79" s="1" t="s">
        <v>19</v>
      </c>
      <c r="M79" s="1" t="s">
        <v>20</v>
      </c>
      <c r="N79" s="1" t="s">
        <v>28</v>
      </c>
    </row>
    <row r="80" spans="1:14">
      <c r="A80" s="2">
        <v>45330</v>
      </c>
      <c r="B80" s="1" t="s">
        <v>22</v>
      </c>
      <c r="C80" s="1" t="s">
        <v>15</v>
      </c>
      <c r="D80" s="1" t="s">
        <v>42</v>
      </c>
      <c r="E80" s="1" t="s">
        <v>46</v>
      </c>
      <c r="F80" s="1">
        <v>1</v>
      </c>
      <c r="G80" s="1">
        <v>134.63</v>
      </c>
      <c r="H80" s="1">
        <v>134.63</v>
      </c>
      <c r="I80" s="1">
        <v>74.63</v>
      </c>
      <c r="J80" s="1">
        <v>60</v>
      </c>
      <c r="K80" s="1" t="s">
        <v>32</v>
      </c>
      <c r="L80" s="1" t="s">
        <v>33</v>
      </c>
      <c r="M80" s="1" t="s">
        <v>27</v>
      </c>
      <c r="N80" s="1" t="s">
        <v>35</v>
      </c>
    </row>
    <row r="81" spans="1:14">
      <c r="A81" s="2">
        <v>45351</v>
      </c>
      <c r="B81" s="1" t="s">
        <v>47</v>
      </c>
      <c r="C81" s="1" t="s">
        <v>44</v>
      </c>
      <c r="D81" s="1" t="s">
        <v>48</v>
      </c>
      <c r="E81" s="1" t="s">
        <v>17</v>
      </c>
      <c r="F81" s="1">
        <v>10</v>
      </c>
      <c r="G81" s="1">
        <v>272.01</v>
      </c>
      <c r="H81" s="1">
        <v>2720.1</v>
      </c>
      <c r="I81" s="1">
        <v>2654.6</v>
      </c>
      <c r="J81" s="1">
        <v>65.5</v>
      </c>
      <c r="K81" s="1" t="s">
        <v>18</v>
      </c>
      <c r="L81" s="1" t="s">
        <v>26</v>
      </c>
      <c r="M81" s="1" t="s">
        <v>34</v>
      </c>
      <c r="N81" s="1" t="s">
        <v>21</v>
      </c>
    </row>
    <row r="82" spans="1:14">
      <c r="A82" s="2">
        <v>45473</v>
      </c>
      <c r="B82" s="1" t="s">
        <v>39</v>
      </c>
      <c r="C82" s="1" t="s">
        <v>40</v>
      </c>
      <c r="D82" s="1" t="s">
        <v>48</v>
      </c>
      <c r="E82" s="1" t="s">
        <v>46</v>
      </c>
      <c r="F82" s="1">
        <v>4</v>
      </c>
      <c r="G82" s="1">
        <v>265.89</v>
      </c>
      <c r="H82" s="1">
        <v>1063.56</v>
      </c>
      <c r="I82" s="1">
        <v>1014.56</v>
      </c>
      <c r="J82" s="1">
        <v>49</v>
      </c>
      <c r="K82" s="1" t="s">
        <v>25</v>
      </c>
      <c r="L82" s="1" t="s">
        <v>19</v>
      </c>
      <c r="M82" s="1" t="s">
        <v>37</v>
      </c>
      <c r="N82" s="1" t="s">
        <v>28</v>
      </c>
    </row>
    <row r="83" spans="1:14">
      <c r="A83" s="2">
        <v>45558</v>
      </c>
      <c r="B83" s="1" t="s">
        <v>43</v>
      </c>
      <c r="C83" s="1" t="s">
        <v>44</v>
      </c>
      <c r="D83" s="1" t="s">
        <v>16</v>
      </c>
      <c r="E83" s="1" t="s">
        <v>17</v>
      </c>
      <c r="F83" s="1">
        <v>4</v>
      </c>
      <c r="G83" s="1">
        <v>327.41000000000003</v>
      </c>
      <c r="H83" s="1">
        <v>1309.6400000000001</v>
      </c>
      <c r="I83" s="1">
        <v>1269.6400000000001</v>
      </c>
      <c r="J83" s="1">
        <v>40</v>
      </c>
      <c r="K83" s="1" t="s">
        <v>32</v>
      </c>
      <c r="L83" s="1" t="s">
        <v>19</v>
      </c>
      <c r="M83" s="1" t="s">
        <v>20</v>
      </c>
      <c r="N83" s="1" t="s">
        <v>35</v>
      </c>
    </row>
    <row r="84" spans="1:14">
      <c r="A84" s="2">
        <v>45309</v>
      </c>
      <c r="B84" s="1" t="s">
        <v>41</v>
      </c>
      <c r="C84" s="1" t="s">
        <v>30</v>
      </c>
      <c r="D84" s="1" t="s">
        <v>16</v>
      </c>
      <c r="E84" s="1" t="s">
        <v>24</v>
      </c>
      <c r="F84" s="1">
        <v>2</v>
      </c>
      <c r="G84" s="1">
        <v>395.91</v>
      </c>
      <c r="H84" s="1">
        <v>791.82</v>
      </c>
      <c r="I84" s="1">
        <v>731.82</v>
      </c>
      <c r="J84" s="1">
        <v>60</v>
      </c>
      <c r="K84" s="1" t="s">
        <v>18</v>
      </c>
      <c r="L84" s="1" t="s">
        <v>33</v>
      </c>
      <c r="M84" s="1" t="s">
        <v>27</v>
      </c>
      <c r="N84" s="1" t="s">
        <v>21</v>
      </c>
    </row>
    <row r="85" spans="1:14">
      <c r="A85" s="2">
        <v>45421</v>
      </c>
      <c r="B85" s="1" t="s">
        <v>45</v>
      </c>
      <c r="C85" s="1" t="s">
        <v>44</v>
      </c>
      <c r="D85" s="1" t="s">
        <v>23</v>
      </c>
      <c r="E85" s="1" t="s">
        <v>17</v>
      </c>
      <c r="F85" s="1">
        <v>10</v>
      </c>
      <c r="G85" s="1">
        <v>66.56</v>
      </c>
      <c r="H85" s="1">
        <v>665.6</v>
      </c>
      <c r="I85" s="1">
        <v>600.1</v>
      </c>
      <c r="J85" s="1">
        <v>65.5</v>
      </c>
      <c r="K85" s="1" t="s">
        <v>25</v>
      </c>
      <c r="L85" s="1" t="s">
        <v>26</v>
      </c>
      <c r="M85" s="1" t="s">
        <v>34</v>
      </c>
      <c r="N85" s="1" t="s">
        <v>28</v>
      </c>
    </row>
    <row r="86" spans="1:14">
      <c r="A86" s="2">
        <v>45469</v>
      </c>
      <c r="B86" s="1" t="s">
        <v>39</v>
      </c>
      <c r="C86" s="1" t="s">
        <v>40</v>
      </c>
      <c r="D86" s="1" t="s">
        <v>48</v>
      </c>
      <c r="E86" s="1" t="s">
        <v>31</v>
      </c>
      <c r="F86" s="1">
        <v>5</v>
      </c>
      <c r="G86" s="1">
        <v>432.3</v>
      </c>
      <c r="H86" s="1">
        <v>2161.5</v>
      </c>
      <c r="I86" s="1">
        <v>2112.5</v>
      </c>
      <c r="J86" s="1">
        <v>49</v>
      </c>
      <c r="K86" s="1" t="s">
        <v>32</v>
      </c>
      <c r="L86" s="1" t="s">
        <v>19</v>
      </c>
      <c r="M86" s="1" t="s">
        <v>37</v>
      </c>
      <c r="N86" s="1" t="s">
        <v>35</v>
      </c>
    </row>
    <row r="87" spans="1:14">
      <c r="A87" s="2">
        <v>45549</v>
      </c>
      <c r="B87" s="1" t="s">
        <v>38</v>
      </c>
      <c r="C87" s="1" t="s">
        <v>15</v>
      </c>
      <c r="D87" s="1" t="s">
        <v>42</v>
      </c>
      <c r="E87" s="1" t="s">
        <v>31</v>
      </c>
      <c r="F87" s="1">
        <v>7</v>
      </c>
      <c r="G87" s="1">
        <v>272.05</v>
      </c>
      <c r="H87" s="1">
        <v>1904.35</v>
      </c>
      <c r="I87" s="1">
        <v>1864.35</v>
      </c>
      <c r="J87" s="1">
        <v>40</v>
      </c>
      <c r="K87" s="1" t="s">
        <v>18</v>
      </c>
      <c r="L87" s="1" t="s">
        <v>19</v>
      </c>
      <c r="M87" s="1" t="s">
        <v>20</v>
      </c>
      <c r="N87" s="1" t="s">
        <v>21</v>
      </c>
    </row>
    <row r="88" spans="1:14">
      <c r="A88" s="2">
        <v>45484</v>
      </c>
      <c r="B88" s="1" t="s">
        <v>41</v>
      </c>
      <c r="C88" s="1" t="s">
        <v>30</v>
      </c>
      <c r="D88" s="1" t="s">
        <v>48</v>
      </c>
      <c r="E88" s="1" t="s">
        <v>46</v>
      </c>
      <c r="F88" s="1">
        <v>7</v>
      </c>
      <c r="G88" s="1">
        <v>301.27999999999997</v>
      </c>
      <c r="H88" s="1">
        <v>2108.96</v>
      </c>
      <c r="I88" s="1">
        <v>2048.96</v>
      </c>
      <c r="J88" s="1">
        <v>60</v>
      </c>
      <c r="K88" s="1" t="s">
        <v>25</v>
      </c>
      <c r="L88" s="1" t="s">
        <v>33</v>
      </c>
      <c r="M88" s="1" t="s">
        <v>27</v>
      </c>
      <c r="N88" s="1" t="s">
        <v>28</v>
      </c>
    </row>
    <row r="89" spans="1:14">
      <c r="A89" s="2">
        <v>45450</v>
      </c>
      <c r="B89" s="1" t="s">
        <v>38</v>
      </c>
      <c r="C89" s="1" t="s">
        <v>15</v>
      </c>
      <c r="D89" s="1" t="s">
        <v>42</v>
      </c>
      <c r="E89" s="1" t="s">
        <v>24</v>
      </c>
      <c r="F89" s="1">
        <v>9</v>
      </c>
      <c r="G89" s="1">
        <v>23.52</v>
      </c>
      <c r="H89" s="1">
        <v>211.68</v>
      </c>
      <c r="I89" s="1">
        <v>146.18</v>
      </c>
      <c r="J89" s="1">
        <v>65.5</v>
      </c>
      <c r="K89" s="1" t="s">
        <v>32</v>
      </c>
      <c r="L89" s="1" t="s">
        <v>19</v>
      </c>
      <c r="M89" s="1" t="s">
        <v>34</v>
      </c>
      <c r="N89" s="1" t="s">
        <v>35</v>
      </c>
    </row>
    <row r="90" spans="1:14">
      <c r="A90" s="2">
        <v>45491</v>
      </c>
      <c r="B90" s="1" t="s">
        <v>58</v>
      </c>
      <c r="C90" s="1" t="s">
        <v>52</v>
      </c>
      <c r="D90" s="1" t="s">
        <v>23</v>
      </c>
      <c r="E90" s="1" t="s">
        <v>24</v>
      </c>
      <c r="F90" s="1">
        <v>6</v>
      </c>
      <c r="G90" s="1">
        <v>281.85000000000002</v>
      </c>
      <c r="H90" s="1">
        <v>1691.1</v>
      </c>
      <c r="I90" s="1">
        <v>1642.1</v>
      </c>
      <c r="J90" s="1">
        <v>49</v>
      </c>
      <c r="K90" s="1" t="s">
        <v>18</v>
      </c>
      <c r="L90" s="1" t="s">
        <v>26</v>
      </c>
      <c r="M90" s="1" t="s">
        <v>37</v>
      </c>
      <c r="N90" s="1" t="s">
        <v>21</v>
      </c>
    </row>
    <row r="91" spans="1:14">
      <c r="A91" s="2">
        <v>45489</v>
      </c>
      <c r="B91" s="1" t="s">
        <v>14</v>
      </c>
      <c r="C91" s="1" t="s">
        <v>15</v>
      </c>
      <c r="D91" s="1" t="s">
        <v>48</v>
      </c>
      <c r="E91" s="1" t="s">
        <v>31</v>
      </c>
      <c r="F91" s="1">
        <v>6</v>
      </c>
      <c r="G91" s="1">
        <v>157.88</v>
      </c>
      <c r="H91" s="1">
        <v>947.28</v>
      </c>
      <c r="I91" s="1">
        <v>907.28</v>
      </c>
      <c r="J91" s="1">
        <v>40</v>
      </c>
      <c r="K91" s="1" t="s">
        <v>25</v>
      </c>
      <c r="L91" s="1" t="s">
        <v>33</v>
      </c>
      <c r="M91" s="1" t="s">
        <v>20</v>
      </c>
      <c r="N91" s="1" t="s">
        <v>28</v>
      </c>
    </row>
    <row r="92" spans="1:14">
      <c r="A92" s="2">
        <v>45566</v>
      </c>
      <c r="B92" s="1" t="s">
        <v>58</v>
      </c>
      <c r="C92" s="1" t="s">
        <v>52</v>
      </c>
      <c r="D92" s="1" t="s">
        <v>23</v>
      </c>
      <c r="E92" s="1" t="s">
        <v>24</v>
      </c>
      <c r="F92" s="1">
        <v>7</v>
      </c>
      <c r="G92" s="1">
        <v>98.66</v>
      </c>
      <c r="H92" s="1">
        <v>690.62</v>
      </c>
      <c r="I92" s="1">
        <v>630.62</v>
      </c>
      <c r="J92" s="1">
        <v>60</v>
      </c>
      <c r="K92" s="1" t="s">
        <v>32</v>
      </c>
      <c r="L92" s="1" t="s">
        <v>19</v>
      </c>
      <c r="M92" s="1" t="s">
        <v>27</v>
      </c>
      <c r="N92" s="1" t="s">
        <v>35</v>
      </c>
    </row>
    <row r="93" spans="1:14">
      <c r="A93" s="2">
        <v>45359</v>
      </c>
      <c r="B93" s="1" t="s">
        <v>58</v>
      </c>
      <c r="C93" s="1" t="s">
        <v>52</v>
      </c>
      <c r="D93" s="1" t="s">
        <v>42</v>
      </c>
      <c r="E93" s="1" t="s">
        <v>31</v>
      </c>
      <c r="F93" s="1">
        <v>2</v>
      </c>
      <c r="G93" s="1">
        <v>37.119999999999997</v>
      </c>
      <c r="H93" s="1">
        <v>74.239999999999995</v>
      </c>
      <c r="I93" s="1">
        <v>8.7399999999999949</v>
      </c>
      <c r="J93" s="1">
        <v>65.5</v>
      </c>
      <c r="K93" s="1" t="s">
        <v>18</v>
      </c>
      <c r="L93" s="1" t="s">
        <v>26</v>
      </c>
      <c r="M93" s="1" t="s">
        <v>34</v>
      </c>
      <c r="N93" s="1" t="s">
        <v>21</v>
      </c>
    </row>
    <row r="94" spans="1:14">
      <c r="A94" s="2">
        <v>45561</v>
      </c>
      <c r="B94" s="1" t="s">
        <v>53</v>
      </c>
      <c r="C94" s="1" t="s">
        <v>40</v>
      </c>
      <c r="D94" s="1" t="s">
        <v>42</v>
      </c>
      <c r="E94" s="1" t="s">
        <v>24</v>
      </c>
      <c r="F94" s="1">
        <v>9</v>
      </c>
      <c r="G94" s="1">
        <v>191.38</v>
      </c>
      <c r="H94" s="1">
        <v>1722.42</v>
      </c>
      <c r="I94" s="1">
        <v>1673.42</v>
      </c>
      <c r="J94" s="1">
        <v>49</v>
      </c>
      <c r="K94" s="1" t="s">
        <v>25</v>
      </c>
      <c r="L94" s="1" t="s">
        <v>33</v>
      </c>
      <c r="M94" s="1" t="s">
        <v>37</v>
      </c>
      <c r="N94" s="1" t="s">
        <v>28</v>
      </c>
    </row>
    <row r="95" spans="1:14">
      <c r="A95" s="2">
        <v>45403</v>
      </c>
      <c r="B95" s="1" t="s">
        <v>50</v>
      </c>
      <c r="C95" s="1" t="s">
        <v>40</v>
      </c>
      <c r="D95" s="1" t="s">
        <v>48</v>
      </c>
      <c r="E95" s="1" t="s">
        <v>17</v>
      </c>
      <c r="F95" s="1">
        <v>2</v>
      </c>
      <c r="G95" s="1">
        <v>301.12</v>
      </c>
      <c r="H95" s="1">
        <v>602.24</v>
      </c>
      <c r="I95" s="1">
        <v>562.24</v>
      </c>
      <c r="J95" s="1">
        <v>40</v>
      </c>
      <c r="K95" s="1" t="s">
        <v>32</v>
      </c>
      <c r="L95" s="1" t="s">
        <v>19</v>
      </c>
      <c r="M95" s="1" t="s">
        <v>20</v>
      </c>
      <c r="N95" s="1" t="s">
        <v>35</v>
      </c>
    </row>
    <row r="96" spans="1:14">
      <c r="A96" s="2">
        <v>45537</v>
      </c>
      <c r="B96" s="1" t="s">
        <v>56</v>
      </c>
      <c r="C96" s="1" t="s">
        <v>52</v>
      </c>
      <c r="D96" s="1" t="s">
        <v>49</v>
      </c>
      <c r="E96" s="1" t="s">
        <v>46</v>
      </c>
      <c r="F96" s="1">
        <v>4</v>
      </c>
      <c r="G96" s="1">
        <v>415.24</v>
      </c>
      <c r="H96" s="1">
        <v>1660.96</v>
      </c>
      <c r="I96" s="1">
        <v>1600.96</v>
      </c>
      <c r="J96" s="1">
        <v>60</v>
      </c>
      <c r="K96" s="1" t="s">
        <v>18</v>
      </c>
      <c r="L96" s="1" t="s">
        <v>19</v>
      </c>
      <c r="M96" s="1" t="s">
        <v>27</v>
      </c>
      <c r="N96" s="1" t="s">
        <v>21</v>
      </c>
    </row>
    <row r="97" spans="1:14">
      <c r="A97" s="2">
        <v>45321</v>
      </c>
      <c r="B97" s="1" t="s">
        <v>50</v>
      </c>
      <c r="C97" s="1" t="s">
        <v>40</v>
      </c>
      <c r="D97" s="1" t="s">
        <v>42</v>
      </c>
      <c r="E97" s="1" t="s">
        <v>24</v>
      </c>
      <c r="F97" s="1">
        <v>3</v>
      </c>
      <c r="G97" s="1">
        <v>115.83</v>
      </c>
      <c r="H97" s="1">
        <v>347.49</v>
      </c>
      <c r="I97" s="1">
        <v>281.99</v>
      </c>
      <c r="J97" s="1">
        <v>65.5</v>
      </c>
      <c r="K97" s="1" t="s">
        <v>25</v>
      </c>
      <c r="L97" s="1" t="s">
        <v>26</v>
      </c>
      <c r="M97" s="1" t="s">
        <v>34</v>
      </c>
      <c r="N97" s="1" t="s">
        <v>28</v>
      </c>
    </row>
    <row r="98" spans="1:14">
      <c r="A98" s="2">
        <v>45311</v>
      </c>
      <c r="B98" s="1" t="s">
        <v>59</v>
      </c>
      <c r="C98" s="1" t="s">
        <v>30</v>
      </c>
      <c r="D98" s="1" t="s">
        <v>42</v>
      </c>
      <c r="E98" s="1" t="s">
        <v>46</v>
      </c>
      <c r="F98" s="1">
        <v>6</v>
      </c>
      <c r="G98" s="1">
        <v>229.86</v>
      </c>
      <c r="H98" s="1">
        <v>1379.16</v>
      </c>
      <c r="I98" s="1">
        <v>1330.16</v>
      </c>
      <c r="J98" s="1">
        <v>49</v>
      </c>
      <c r="K98" s="1" t="s">
        <v>32</v>
      </c>
      <c r="L98" s="1" t="s">
        <v>19</v>
      </c>
      <c r="M98" s="1" t="s">
        <v>37</v>
      </c>
      <c r="N98" s="1" t="s">
        <v>35</v>
      </c>
    </row>
    <row r="99" spans="1:14">
      <c r="A99" s="2">
        <v>45552</v>
      </c>
      <c r="B99" s="1" t="s">
        <v>45</v>
      </c>
      <c r="C99" s="1" t="s">
        <v>44</v>
      </c>
      <c r="D99" s="1" t="s">
        <v>48</v>
      </c>
      <c r="E99" s="1" t="s">
        <v>31</v>
      </c>
      <c r="F99" s="1">
        <v>10</v>
      </c>
      <c r="G99" s="1">
        <v>98.84</v>
      </c>
      <c r="H99" s="1">
        <v>988.4</v>
      </c>
      <c r="I99" s="1">
        <v>948.4</v>
      </c>
      <c r="J99" s="1">
        <v>40</v>
      </c>
      <c r="K99" s="1" t="s">
        <v>18</v>
      </c>
      <c r="L99" s="1" t="s">
        <v>33</v>
      </c>
      <c r="M99" s="1" t="s">
        <v>20</v>
      </c>
      <c r="N99" s="1" t="s">
        <v>21</v>
      </c>
    </row>
    <row r="100" spans="1:14">
      <c r="A100" s="2">
        <v>45538</v>
      </c>
      <c r="B100" s="1" t="s">
        <v>60</v>
      </c>
      <c r="C100" s="1" t="s">
        <v>52</v>
      </c>
      <c r="D100" s="1" t="s">
        <v>48</v>
      </c>
      <c r="E100" s="1" t="s">
        <v>17</v>
      </c>
      <c r="F100" s="1">
        <v>10</v>
      </c>
      <c r="G100" s="1">
        <v>200.83</v>
      </c>
      <c r="H100" s="1">
        <v>2008.3</v>
      </c>
      <c r="I100" s="1">
        <v>1948.3</v>
      </c>
      <c r="J100" s="1">
        <v>60</v>
      </c>
      <c r="K100" s="1" t="s">
        <v>25</v>
      </c>
      <c r="L100" s="1" t="s">
        <v>26</v>
      </c>
      <c r="M100" s="1" t="s">
        <v>27</v>
      </c>
      <c r="N100" s="1" t="s">
        <v>28</v>
      </c>
    </row>
    <row r="101" spans="1:14">
      <c r="A101" s="2">
        <v>45633</v>
      </c>
      <c r="B101" s="1" t="s">
        <v>38</v>
      </c>
      <c r="C101" s="1" t="s">
        <v>15</v>
      </c>
      <c r="D101" s="1" t="s">
        <v>23</v>
      </c>
      <c r="E101" s="1" t="s">
        <v>46</v>
      </c>
      <c r="F101" s="1">
        <v>1</v>
      </c>
      <c r="G101" s="1">
        <v>310.54000000000002</v>
      </c>
      <c r="H101" s="1">
        <v>310.54000000000002</v>
      </c>
      <c r="I101" s="1">
        <v>245.04000000000002</v>
      </c>
      <c r="J101" s="1">
        <v>65.5</v>
      </c>
      <c r="K101" s="1" t="s">
        <v>32</v>
      </c>
      <c r="L101" s="1" t="s">
        <v>19</v>
      </c>
      <c r="M101" s="1" t="s">
        <v>34</v>
      </c>
      <c r="N101" s="1" t="s">
        <v>35</v>
      </c>
    </row>
    <row r="102" spans="1:14">
      <c r="A102" s="2">
        <v>45444</v>
      </c>
      <c r="B102" s="1" t="s">
        <v>39</v>
      </c>
      <c r="C102" s="1" t="s">
        <v>40</v>
      </c>
      <c r="D102" s="1" t="s">
        <v>48</v>
      </c>
      <c r="E102" s="1" t="s">
        <v>17</v>
      </c>
      <c r="F102" s="1">
        <v>8</v>
      </c>
      <c r="G102" s="1">
        <v>228.57</v>
      </c>
      <c r="H102" s="1">
        <v>1828.56</v>
      </c>
      <c r="I102" s="1">
        <v>1779.56</v>
      </c>
      <c r="J102" s="1">
        <v>49</v>
      </c>
      <c r="K102" s="1" t="s">
        <v>18</v>
      </c>
      <c r="L102" s="1" t="s">
        <v>33</v>
      </c>
      <c r="M102" s="1" t="s">
        <v>37</v>
      </c>
      <c r="N102" s="1" t="s">
        <v>21</v>
      </c>
    </row>
    <row r="103" spans="1:14">
      <c r="A103" s="2">
        <v>45532</v>
      </c>
      <c r="B103" s="1" t="s">
        <v>43</v>
      </c>
      <c r="C103" s="1" t="s">
        <v>44</v>
      </c>
      <c r="D103" s="1" t="s">
        <v>49</v>
      </c>
      <c r="E103" s="1" t="s">
        <v>31</v>
      </c>
      <c r="F103" s="1">
        <v>2</v>
      </c>
      <c r="G103" s="1">
        <v>495.03</v>
      </c>
      <c r="H103" s="1">
        <v>990.06</v>
      </c>
      <c r="I103" s="1">
        <v>950.06</v>
      </c>
      <c r="J103" s="1">
        <v>40</v>
      </c>
      <c r="K103" s="1" t="s">
        <v>25</v>
      </c>
      <c r="L103" s="1" t="s">
        <v>19</v>
      </c>
      <c r="M103" s="1" t="s">
        <v>20</v>
      </c>
      <c r="N103" s="1" t="s">
        <v>28</v>
      </c>
    </row>
    <row r="104" spans="1:14">
      <c r="A104" s="2">
        <v>45409</v>
      </c>
      <c r="B104" s="1" t="s">
        <v>59</v>
      </c>
      <c r="C104" s="1" t="s">
        <v>30</v>
      </c>
      <c r="D104" s="1" t="s">
        <v>48</v>
      </c>
      <c r="E104" s="1" t="s">
        <v>46</v>
      </c>
      <c r="F104" s="1">
        <v>7</v>
      </c>
      <c r="G104" s="1">
        <v>75.27</v>
      </c>
      <c r="H104" s="1">
        <v>526.89</v>
      </c>
      <c r="I104" s="1">
        <v>466.89</v>
      </c>
      <c r="J104" s="1">
        <v>60</v>
      </c>
      <c r="K104" s="1" t="s">
        <v>32</v>
      </c>
      <c r="L104" s="1" t="s">
        <v>26</v>
      </c>
      <c r="M104" s="1" t="s">
        <v>27</v>
      </c>
      <c r="N104" s="1" t="s">
        <v>35</v>
      </c>
    </row>
    <row r="105" spans="1:14">
      <c r="A105" s="2">
        <v>45364</v>
      </c>
      <c r="B105" s="1" t="s">
        <v>29</v>
      </c>
      <c r="C105" s="1" t="s">
        <v>30</v>
      </c>
      <c r="D105" s="1" t="s">
        <v>23</v>
      </c>
      <c r="E105" s="1" t="s">
        <v>24</v>
      </c>
      <c r="F105" s="1">
        <v>6</v>
      </c>
      <c r="G105" s="1">
        <v>156.28</v>
      </c>
      <c r="H105" s="1">
        <v>937.68</v>
      </c>
      <c r="I105" s="1">
        <v>872.18</v>
      </c>
      <c r="J105" s="1">
        <v>65.5</v>
      </c>
      <c r="K105" s="1" t="s">
        <v>18</v>
      </c>
      <c r="L105" s="1" t="s">
        <v>19</v>
      </c>
      <c r="M105" s="1" t="s">
        <v>34</v>
      </c>
      <c r="N105" s="1" t="s">
        <v>21</v>
      </c>
    </row>
    <row r="106" spans="1:14">
      <c r="A106" s="2">
        <v>45536</v>
      </c>
      <c r="B106" s="1" t="s">
        <v>39</v>
      </c>
      <c r="C106" s="1" t="s">
        <v>40</v>
      </c>
      <c r="D106" s="1" t="s">
        <v>42</v>
      </c>
      <c r="E106" s="1" t="s">
        <v>46</v>
      </c>
      <c r="F106" s="1">
        <v>5</v>
      </c>
      <c r="G106" s="1">
        <v>273.58</v>
      </c>
      <c r="H106" s="1">
        <v>1367.9</v>
      </c>
      <c r="I106" s="1">
        <v>1318.9</v>
      </c>
      <c r="J106" s="1">
        <v>49</v>
      </c>
      <c r="K106" s="1" t="s">
        <v>25</v>
      </c>
      <c r="L106" s="1" t="s">
        <v>33</v>
      </c>
      <c r="M106" s="1" t="s">
        <v>37</v>
      </c>
      <c r="N106" s="1" t="s">
        <v>28</v>
      </c>
    </row>
    <row r="107" spans="1:14">
      <c r="A107" s="2">
        <v>45395</v>
      </c>
      <c r="B107" s="1" t="s">
        <v>14</v>
      </c>
      <c r="C107" s="1" t="s">
        <v>15</v>
      </c>
      <c r="D107" s="1" t="s">
        <v>48</v>
      </c>
      <c r="E107" s="1" t="s">
        <v>17</v>
      </c>
      <c r="F107" s="1">
        <v>9</v>
      </c>
      <c r="G107" s="1">
        <v>393.82</v>
      </c>
      <c r="H107" s="1">
        <v>3544.38</v>
      </c>
      <c r="I107" s="1">
        <v>3504.38</v>
      </c>
      <c r="J107" s="1">
        <v>40</v>
      </c>
      <c r="K107" s="1" t="s">
        <v>32</v>
      </c>
      <c r="L107" s="1" t="s">
        <v>19</v>
      </c>
      <c r="M107" s="1" t="s">
        <v>20</v>
      </c>
      <c r="N107" s="1" t="s">
        <v>35</v>
      </c>
    </row>
    <row r="108" spans="1:14">
      <c r="A108" s="2">
        <v>45489</v>
      </c>
      <c r="B108" s="1" t="s">
        <v>47</v>
      </c>
      <c r="C108" s="1" t="s">
        <v>44</v>
      </c>
      <c r="D108" s="1" t="s">
        <v>49</v>
      </c>
      <c r="E108" s="1" t="s">
        <v>31</v>
      </c>
      <c r="F108" s="1">
        <v>5</v>
      </c>
      <c r="G108" s="1">
        <v>439.15</v>
      </c>
      <c r="H108" s="1">
        <v>2195.75</v>
      </c>
      <c r="I108" s="1">
        <v>2135.75</v>
      </c>
      <c r="J108" s="1">
        <v>60</v>
      </c>
      <c r="K108" s="1" t="s">
        <v>18</v>
      </c>
      <c r="L108" s="1" t="s">
        <v>26</v>
      </c>
      <c r="M108" s="1" t="s">
        <v>27</v>
      </c>
      <c r="N108" s="1" t="s">
        <v>21</v>
      </c>
    </row>
    <row r="109" spans="1:14">
      <c r="A109" s="2">
        <v>45314</v>
      </c>
      <c r="B109" s="1" t="s">
        <v>47</v>
      </c>
      <c r="C109" s="1" t="s">
        <v>44</v>
      </c>
      <c r="D109" s="1" t="s">
        <v>49</v>
      </c>
      <c r="E109" s="1" t="s">
        <v>31</v>
      </c>
      <c r="F109" s="1">
        <v>5</v>
      </c>
      <c r="G109" s="1">
        <v>417.04</v>
      </c>
      <c r="H109" s="1">
        <v>2085.1999999999998</v>
      </c>
      <c r="I109" s="1">
        <v>2019.6999999999998</v>
      </c>
      <c r="J109" s="1">
        <v>65.5</v>
      </c>
      <c r="K109" s="1" t="s">
        <v>25</v>
      </c>
      <c r="L109" s="1" t="s">
        <v>19</v>
      </c>
      <c r="M109" s="1" t="s">
        <v>34</v>
      </c>
      <c r="N109" s="1" t="s">
        <v>28</v>
      </c>
    </row>
    <row r="110" spans="1:14">
      <c r="A110" s="2">
        <v>45318</v>
      </c>
      <c r="B110" s="1" t="s">
        <v>47</v>
      </c>
      <c r="C110" s="1" t="s">
        <v>44</v>
      </c>
      <c r="D110" s="1" t="s">
        <v>42</v>
      </c>
      <c r="E110" s="1" t="s">
        <v>17</v>
      </c>
      <c r="F110" s="1">
        <v>7</v>
      </c>
      <c r="G110" s="1">
        <v>178.61</v>
      </c>
      <c r="H110" s="1">
        <v>1250.27</v>
      </c>
      <c r="I110" s="1">
        <v>1201.27</v>
      </c>
      <c r="J110" s="1">
        <v>49</v>
      </c>
      <c r="K110" s="1" t="s">
        <v>32</v>
      </c>
      <c r="L110" s="1" t="s">
        <v>33</v>
      </c>
      <c r="M110" s="1" t="s">
        <v>37</v>
      </c>
      <c r="N110" s="1" t="s">
        <v>35</v>
      </c>
    </row>
    <row r="111" spans="1:14">
      <c r="A111" s="2">
        <v>45466</v>
      </c>
      <c r="B111" s="1" t="s">
        <v>56</v>
      </c>
      <c r="C111" s="1" t="s">
        <v>52</v>
      </c>
      <c r="D111" s="1" t="s">
        <v>42</v>
      </c>
      <c r="E111" s="1" t="s">
        <v>24</v>
      </c>
      <c r="F111" s="1">
        <v>7</v>
      </c>
      <c r="G111" s="1">
        <v>161.06</v>
      </c>
      <c r="H111" s="1">
        <v>1127.42</v>
      </c>
      <c r="I111" s="1">
        <v>1087.42</v>
      </c>
      <c r="J111" s="1">
        <v>40</v>
      </c>
      <c r="K111" s="1" t="s">
        <v>18</v>
      </c>
      <c r="L111" s="1" t="s">
        <v>19</v>
      </c>
      <c r="M111" s="1" t="s">
        <v>20</v>
      </c>
      <c r="N111" s="1" t="s">
        <v>21</v>
      </c>
    </row>
    <row r="112" spans="1:14">
      <c r="A112" s="2">
        <v>45627</v>
      </c>
      <c r="B112" s="1" t="s">
        <v>45</v>
      </c>
      <c r="C112" s="1" t="s">
        <v>44</v>
      </c>
      <c r="D112" s="1" t="s">
        <v>23</v>
      </c>
      <c r="E112" s="1" t="s">
        <v>46</v>
      </c>
      <c r="F112" s="1">
        <v>4</v>
      </c>
      <c r="G112" s="1">
        <v>23.62</v>
      </c>
      <c r="H112" s="1">
        <v>94.48</v>
      </c>
      <c r="I112" s="1">
        <v>34.480000000000004</v>
      </c>
      <c r="J112" s="1">
        <v>60</v>
      </c>
      <c r="K112" s="1" t="s">
        <v>25</v>
      </c>
      <c r="L112" s="1" t="s">
        <v>26</v>
      </c>
      <c r="M112" s="1" t="s">
        <v>27</v>
      </c>
      <c r="N112" s="1" t="s">
        <v>28</v>
      </c>
    </row>
    <row r="113" spans="1:14">
      <c r="A113" s="2">
        <v>45373</v>
      </c>
      <c r="B113" s="1" t="s">
        <v>39</v>
      </c>
      <c r="C113" s="1" t="s">
        <v>40</v>
      </c>
      <c r="D113" s="1" t="s">
        <v>16</v>
      </c>
      <c r="E113" s="1" t="s">
        <v>17</v>
      </c>
      <c r="F113" s="1">
        <v>1</v>
      </c>
      <c r="G113" s="1">
        <v>340.59</v>
      </c>
      <c r="H113" s="1">
        <v>340.59</v>
      </c>
      <c r="I113" s="1">
        <v>275.08999999999997</v>
      </c>
      <c r="J113" s="1">
        <v>65.5</v>
      </c>
      <c r="K113" s="1" t="s">
        <v>32</v>
      </c>
      <c r="L113" s="1" t="s">
        <v>33</v>
      </c>
      <c r="M113" s="1" t="s">
        <v>34</v>
      </c>
      <c r="N113" s="1" t="s">
        <v>35</v>
      </c>
    </row>
    <row r="114" spans="1:14">
      <c r="A114" s="2">
        <v>45389</v>
      </c>
      <c r="B114" s="1" t="s">
        <v>53</v>
      </c>
      <c r="C114" s="1" t="s">
        <v>40</v>
      </c>
      <c r="D114" s="1" t="s">
        <v>16</v>
      </c>
      <c r="E114" s="1" t="s">
        <v>24</v>
      </c>
      <c r="F114" s="1">
        <v>2</v>
      </c>
      <c r="G114" s="1">
        <v>362.31</v>
      </c>
      <c r="H114" s="1">
        <v>724.62</v>
      </c>
      <c r="I114" s="1">
        <v>675.62</v>
      </c>
      <c r="J114" s="1">
        <v>49</v>
      </c>
      <c r="K114" s="1" t="s">
        <v>18</v>
      </c>
      <c r="L114" s="1" t="s">
        <v>19</v>
      </c>
      <c r="M114" s="1" t="s">
        <v>37</v>
      </c>
      <c r="N114" s="1" t="s">
        <v>21</v>
      </c>
    </row>
    <row r="115" spans="1:14">
      <c r="A115" s="2">
        <v>45380</v>
      </c>
      <c r="B115" s="1" t="s">
        <v>55</v>
      </c>
      <c r="C115" s="1" t="s">
        <v>44</v>
      </c>
      <c r="D115" s="1" t="s">
        <v>42</v>
      </c>
      <c r="E115" s="1" t="s">
        <v>31</v>
      </c>
      <c r="F115" s="1">
        <v>8</v>
      </c>
      <c r="G115" s="1">
        <v>418.71</v>
      </c>
      <c r="H115" s="1">
        <v>3349.68</v>
      </c>
      <c r="I115" s="1">
        <v>3309.68</v>
      </c>
      <c r="J115" s="1">
        <v>40</v>
      </c>
      <c r="K115" s="1" t="s">
        <v>25</v>
      </c>
      <c r="L115" s="1" t="s">
        <v>26</v>
      </c>
      <c r="M115" s="1" t="s">
        <v>20</v>
      </c>
      <c r="N115" s="1" t="s">
        <v>28</v>
      </c>
    </row>
    <row r="116" spans="1:14">
      <c r="A116" s="2">
        <v>45304</v>
      </c>
      <c r="B116" s="1" t="s">
        <v>29</v>
      </c>
      <c r="C116" s="1" t="s">
        <v>30</v>
      </c>
      <c r="D116" s="1" t="s">
        <v>16</v>
      </c>
      <c r="E116" s="1" t="s">
        <v>46</v>
      </c>
      <c r="F116" s="1">
        <v>6</v>
      </c>
      <c r="G116" s="1">
        <v>111.13</v>
      </c>
      <c r="H116" s="1">
        <v>666.78</v>
      </c>
      <c r="I116" s="1">
        <v>606.78</v>
      </c>
      <c r="J116" s="1">
        <v>60</v>
      </c>
      <c r="K116" s="1" t="s">
        <v>32</v>
      </c>
      <c r="L116" s="1" t="s">
        <v>19</v>
      </c>
      <c r="M116" s="1" t="s">
        <v>27</v>
      </c>
      <c r="N116" s="1" t="s">
        <v>35</v>
      </c>
    </row>
    <row r="117" spans="1:14">
      <c r="A117" s="2">
        <v>45636</v>
      </c>
      <c r="B117" s="1" t="s">
        <v>55</v>
      </c>
      <c r="C117" s="1" t="s">
        <v>44</v>
      </c>
      <c r="D117" s="1" t="s">
        <v>42</v>
      </c>
      <c r="E117" s="1" t="s">
        <v>31</v>
      </c>
      <c r="F117" s="1">
        <v>9</v>
      </c>
      <c r="G117" s="1">
        <v>484.72</v>
      </c>
      <c r="H117" s="1">
        <v>4362.4799999999996</v>
      </c>
      <c r="I117" s="1">
        <v>4296.9799999999996</v>
      </c>
      <c r="J117" s="1">
        <v>65.5</v>
      </c>
      <c r="K117" s="1" t="s">
        <v>18</v>
      </c>
      <c r="L117" s="1" t="s">
        <v>19</v>
      </c>
      <c r="M117" s="1" t="s">
        <v>34</v>
      </c>
      <c r="N117" s="1" t="s">
        <v>21</v>
      </c>
    </row>
    <row r="118" spans="1:14">
      <c r="A118" s="2">
        <v>45605</v>
      </c>
      <c r="B118" s="1" t="s">
        <v>41</v>
      </c>
      <c r="C118" s="1" t="s">
        <v>30</v>
      </c>
      <c r="D118" s="1" t="s">
        <v>42</v>
      </c>
      <c r="E118" s="1" t="s">
        <v>17</v>
      </c>
      <c r="F118" s="1">
        <v>1</v>
      </c>
      <c r="G118" s="1">
        <v>67.53</v>
      </c>
      <c r="H118" s="1">
        <v>67.53</v>
      </c>
      <c r="I118" s="1">
        <v>18.53</v>
      </c>
      <c r="J118" s="1">
        <v>49</v>
      </c>
      <c r="K118" s="1" t="s">
        <v>25</v>
      </c>
      <c r="L118" s="1" t="s">
        <v>26</v>
      </c>
      <c r="M118" s="1" t="s">
        <v>37</v>
      </c>
      <c r="N118" s="1" t="s">
        <v>28</v>
      </c>
    </row>
    <row r="119" spans="1:14">
      <c r="A119" s="2">
        <v>45380</v>
      </c>
      <c r="B119" s="1" t="s">
        <v>54</v>
      </c>
      <c r="C119" s="1" t="s">
        <v>40</v>
      </c>
      <c r="D119" s="1" t="s">
        <v>42</v>
      </c>
      <c r="E119" s="1" t="s">
        <v>17</v>
      </c>
      <c r="F119" s="1">
        <v>2</v>
      </c>
      <c r="G119" s="1">
        <v>368.03</v>
      </c>
      <c r="H119" s="1">
        <v>736.06</v>
      </c>
      <c r="I119" s="1">
        <v>696.06</v>
      </c>
      <c r="J119" s="1">
        <v>40</v>
      </c>
      <c r="K119" s="1" t="s">
        <v>32</v>
      </c>
      <c r="L119" s="1" t="s">
        <v>19</v>
      </c>
      <c r="M119" s="1" t="s">
        <v>20</v>
      </c>
      <c r="N119" s="1" t="s">
        <v>35</v>
      </c>
    </row>
    <row r="120" spans="1:14">
      <c r="A120" s="2">
        <v>45372</v>
      </c>
      <c r="B120" s="1" t="s">
        <v>38</v>
      </c>
      <c r="C120" s="1" t="s">
        <v>15</v>
      </c>
      <c r="D120" s="1" t="s">
        <v>49</v>
      </c>
      <c r="E120" s="1" t="s">
        <v>17</v>
      </c>
      <c r="F120" s="1">
        <v>1</v>
      </c>
      <c r="G120" s="1">
        <v>372.87</v>
      </c>
      <c r="H120" s="1">
        <v>372.87</v>
      </c>
      <c r="I120" s="1">
        <v>312.87</v>
      </c>
      <c r="J120" s="1">
        <v>60</v>
      </c>
      <c r="K120" s="1" t="s">
        <v>18</v>
      </c>
      <c r="L120" s="1" t="s">
        <v>33</v>
      </c>
      <c r="M120" s="1" t="s">
        <v>27</v>
      </c>
      <c r="N120" s="1" t="s">
        <v>21</v>
      </c>
    </row>
    <row r="121" spans="1:14">
      <c r="A121" s="2">
        <v>45329</v>
      </c>
      <c r="B121" s="1" t="s">
        <v>14</v>
      </c>
      <c r="C121" s="1" t="s">
        <v>15</v>
      </c>
      <c r="D121" s="1" t="s">
        <v>42</v>
      </c>
      <c r="E121" s="1" t="s">
        <v>46</v>
      </c>
      <c r="F121" s="1">
        <v>10</v>
      </c>
      <c r="G121" s="1">
        <v>51.96</v>
      </c>
      <c r="H121" s="1">
        <v>519.6</v>
      </c>
      <c r="I121" s="1">
        <v>454.1</v>
      </c>
      <c r="J121" s="1">
        <v>65.5</v>
      </c>
      <c r="K121" s="1" t="s">
        <v>25</v>
      </c>
      <c r="L121" s="1" t="s">
        <v>26</v>
      </c>
      <c r="M121" s="1" t="s">
        <v>34</v>
      </c>
      <c r="N121" s="1" t="s">
        <v>28</v>
      </c>
    </row>
    <row r="122" spans="1:14">
      <c r="A122" s="2">
        <v>45449</v>
      </c>
      <c r="B122" s="1" t="s">
        <v>56</v>
      </c>
      <c r="C122" s="1" t="s">
        <v>52</v>
      </c>
      <c r="D122" s="1" t="s">
        <v>48</v>
      </c>
      <c r="E122" s="1" t="s">
        <v>17</v>
      </c>
      <c r="F122" s="1">
        <v>8</v>
      </c>
      <c r="G122" s="1">
        <v>434.36</v>
      </c>
      <c r="H122" s="1">
        <v>3474.88</v>
      </c>
      <c r="I122" s="1">
        <v>3425.88</v>
      </c>
      <c r="J122" s="1">
        <v>49</v>
      </c>
      <c r="K122" s="1" t="s">
        <v>32</v>
      </c>
      <c r="L122" s="1" t="s">
        <v>19</v>
      </c>
      <c r="M122" s="1" t="s">
        <v>37</v>
      </c>
      <c r="N122" s="1" t="s">
        <v>35</v>
      </c>
    </row>
    <row r="123" spans="1:14">
      <c r="A123" s="2">
        <v>45423</v>
      </c>
      <c r="B123" s="1" t="s">
        <v>57</v>
      </c>
      <c r="C123" s="1" t="s">
        <v>30</v>
      </c>
      <c r="D123" s="1" t="s">
        <v>23</v>
      </c>
      <c r="E123" s="1" t="s">
        <v>31</v>
      </c>
      <c r="F123" s="1">
        <v>3</v>
      </c>
      <c r="G123" s="1">
        <v>400.96</v>
      </c>
      <c r="H123" s="1">
        <v>1202.8800000000001</v>
      </c>
      <c r="I123" s="1">
        <v>1162.8800000000001</v>
      </c>
      <c r="J123" s="1">
        <v>40</v>
      </c>
      <c r="K123" s="1" t="s">
        <v>18</v>
      </c>
      <c r="L123" s="1" t="s">
        <v>26</v>
      </c>
      <c r="M123" s="1" t="s">
        <v>20</v>
      </c>
      <c r="N123" s="1" t="s">
        <v>21</v>
      </c>
    </row>
    <row r="124" spans="1:14">
      <c r="A124" s="2">
        <v>45389</v>
      </c>
      <c r="B124" s="1" t="s">
        <v>56</v>
      </c>
      <c r="C124" s="1" t="s">
        <v>52</v>
      </c>
      <c r="D124" s="1" t="s">
        <v>49</v>
      </c>
      <c r="E124" s="1" t="s">
        <v>17</v>
      </c>
      <c r="F124" s="1">
        <v>1</v>
      </c>
      <c r="G124" s="1">
        <v>55.02</v>
      </c>
      <c r="H124" s="1">
        <v>55.02</v>
      </c>
      <c r="I124" s="1">
        <v>-4.9799999999999969</v>
      </c>
      <c r="J124" s="1">
        <v>60</v>
      </c>
      <c r="K124" s="1" t="s">
        <v>25</v>
      </c>
      <c r="L124" s="1" t="s">
        <v>19</v>
      </c>
      <c r="M124" s="1" t="s">
        <v>27</v>
      </c>
      <c r="N124" s="1" t="s">
        <v>28</v>
      </c>
    </row>
    <row r="125" spans="1:14">
      <c r="A125" s="2">
        <v>45595</v>
      </c>
      <c r="B125" s="1" t="s">
        <v>53</v>
      </c>
      <c r="C125" s="1" t="s">
        <v>40</v>
      </c>
      <c r="D125" s="1" t="s">
        <v>16</v>
      </c>
      <c r="E125" s="1" t="s">
        <v>31</v>
      </c>
      <c r="F125" s="1">
        <v>5</v>
      </c>
      <c r="G125" s="1">
        <v>187.23</v>
      </c>
      <c r="H125" s="1">
        <v>936.15</v>
      </c>
      <c r="I125" s="1">
        <v>870.65</v>
      </c>
      <c r="J125" s="1">
        <v>65.5</v>
      </c>
      <c r="K125" s="1" t="s">
        <v>32</v>
      </c>
      <c r="L125" s="1" t="s">
        <v>19</v>
      </c>
      <c r="M125" s="1" t="s">
        <v>34</v>
      </c>
      <c r="N125" s="1" t="s">
        <v>35</v>
      </c>
    </row>
    <row r="126" spans="1:14">
      <c r="A126" s="2">
        <v>45346</v>
      </c>
      <c r="B126" s="1" t="s">
        <v>54</v>
      </c>
      <c r="C126" s="1" t="s">
        <v>40</v>
      </c>
      <c r="D126" s="1" t="s">
        <v>48</v>
      </c>
      <c r="E126" s="1" t="s">
        <v>17</v>
      </c>
      <c r="F126" s="1">
        <v>9</v>
      </c>
      <c r="G126" s="1">
        <v>202.72</v>
      </c>
      <c r="H126" s="1">
        <v>1824.48</v>
      </c>
      <c r="I126" s="1">
        <v>1775.48</v>
      </c>
      <c r="J126" s="1">
        <v>49</v>
      </c>
      <c r="K126" s="1" t="s">
        <v>18</v>
      </c>
      <c r="L126" s="1" t="s">
        <v>26</v>
      </c>
      <c r="M126" s="1" t="s">
        <v>37</v>
      </c>
      <c r="N126" s="1" t="s">
        <v>21</v>
      </c>
    </row>
    <row r="127" spans="1:14">
      <c r="A127" s="2">
        <v>45600</v>
      </c>
      <c r="B127" s="1" t="s">
        <v>54</v>
      </c>
      <c r="C127" s="1" t="s">
        <v>40</v>
      </c>
      <c r="D127" s="1" t="s">
        <v>16</v>
      </c>
      <c r="E127" s="1" t="s">
        <v>31</v>
      </c>
      <c r="F127" s="1">
        <v>3</v>
      </c>
      <c r="G127" s="1">
        <v>276.01</v>
      </c>
      <c r="H127" s="1">
        <v>828.03</v>
      </c>
      <c r="I127" s="1">
        <v>788.03</v>
      </c>
      <c r="J127" s="1">
        <v>40</v>
      </c>
      <c r="K127" s="1" t="s">
        <v>25</v>
      </c>
      <c r="L127" s="1" t="s">
        <v>33</v>
      </c>
      <c r="M127" s="1" t="s">
        <v>20</v>
      </c>
      <c r="N127" s="1" t="s">
        <v>28</v>
      </c>
    </row>
    <row r="128" spans="1:14">
      <c r="A128" s="2">
        <v>45305</v>
      </c>
      <c r="B128" s="1" t="s">
        <v>45</v>
      </c>
      <c r="C128" s="1" t="s">
        <v>44</v>
      </c>
      <c r="D128" s="1" t="s">
        <v>49</v>
      </c>
      <c r="E128" s="1" t="s">
        <v>17</v>
      </c>
      <c r="F128" s="1">
        <v>10</v>
      </c>
      <c r="G128" s="1">
        <v>281.43</v>
      </c>
      <c r="H128" s="1">
        <v>2814.3</v>
      </c>
      <c r="I128" s="1">
        <v>2754.3</v>
      </c>
      <c r="J128" s="1">
        <v>60</v>
      </c>
      <c r="K128" s="1" t="s">
        <v>32</v>
      </c>
      <c r="L128" s="1" t="s">
        <v>19</v>
      </c>
      <c r="M128" s="1" t="s">
        <v>27</v>
      </c>
      <c r="N128" s="1" t="s">
        <v>35</v>
      </c>
    </row>
    <row r="129" spans="1:14">
      <c r="A129" s="2">
        <v>45514</v>
      </c>
      <c r="B129" s="1" t="s">
        <v>56</v>
      </c>
      <c r="C129" s="1" t="s">
        <v>52</v>
      </c>
      <c r="D129" s="1" t="s">
        <v>48</v>
      </c>
      <c r="E129" s="1" t="s">
        <v>31</v>
      </c>
      <c r="F129" s="1">
        <v>7</v>
      </c>
      <c r="G129" s="1">
        <v>483.02</v>
      </c>
      <c r="H129" s="1">
        <v>3381.14</v>
      </c>
      <c r="I129" s="1">
        <v>3315.64</v>
      </c>
      <c r="J129" s="1">
        <v>65.5</v>
      </c>
      <c r="K129" s="1" t="s">
        <v>18</v>
      </c>
      <c r="L129" s="1" t="s">
        <v>26</v>
      </c>
      <c r="M129" s="1" t="s">
        <v>34</v>
      </c>
      <c r="N129" s="1" t="s">
        <v>21</v>
      </c>
    </row>
    <row r="130" spans="1:14">
      <c r="A130" s="2">
        <v>45367</v>
      </c>
      <c r="B130" s="1" t="s">
        <v>55</v>
      </c>
      <c r="C130" s="1" t="s">
        <v>44</v>
      </c>
      <c r="D130" s="1" t="s">
        <v>48</v>
      </c>
      <c r="E130" s="1" t="s">
        <v>24</v>
      </c>
      <c r="F130" s="1">
        <v>10</v>
      </c>
      <c r="G130" s="1">
        <v>84.68</v>
      </c>
      <c r="H130" s="1">
        <v>846.8</v>
      </c>
      <c r="I130" s="1">
        <v>797.8</v>
      </c>
      <c r="J130" s="1">
        <v>49</v>
      </c>
      <c r="K130" s="1" t="s">
        <v>25</v>
      </c>
      <c r="L130" s="1" t="s">
        <v>19</v>
      </c>
      <c r="M130" s="1" t="s">
        <v>37</v>
      </c>
      <c r="N130" s="1" t="s">
        <v>28</v>
      </c>
    </row>
    <row r="131" spans="1:14">
      <c r="A131" s="2">
        <v>45462</v>
      </c>
      <c r="B131" s="1" t="s">
        <v>39</v>
      </c>
      <c r="C131" s="1" t="s">
        <v>40</v>
      </c>
      <c r="D131" s="1" t="s">
        <v>16</v>
      </c>
      <c r="E131" s="1" t="s">
        <v>46</v>
      </c>
      <c r="F131" s="1">
        <v>3</v>
      </c>
      <c r="G131" s="1">
        <v>306.7</v>
      </c>
      <c r="H131" s="1">
        <v>920.1</v>
      </c>
      <c r="I131" s="1">
        <v>880.1</v>
      </c>
      <c r="J131" s="1">
        <v>40</v>
      </c>
      <c r="K131" s="1" t="s">
        <v>32</v>
      </c>
      <c r="L131" s="1" t="s">
        <v>19</v>
      </c>
      <c r="M131" s="1" t="s">
        <v>20</v>
      </c>
      <c r="N131" s="1" t="s">
        <v>35</v>
      </c>
    </row>
    <row r="132" spans="1:14">
      <c r="A132" s="2">
        <v>45452</v>
      </c>
      <c r="B132" s="1" t="s">
        <v>39</v>
      </c>
      <c r="C132" s="1" t="s">
        <v>40</v>
      </c>
      <c r="D132" s="1" t="s">
        <v>48</v>
      </c>
      <c r="E132" s="1" t="s">
        <v>31</v>
      </c>
      <c r="F132" s="1">
        <v>2</v>
      </c>
      <c r="G132" s="1">
        <v>68.94</v>
      </c>
      <c r="H132" s="1">
        <v>137.88</v>
      </c>
      <c r="I132" s="1">
        <v>77.88</v>
      </c>
      <c r="J132" s="1">
        <v>60</v>
      </c>
      <c r="K132" s="1" t="s">
        <v>18</v>
      </c>
      <c r="L132" s="1" t="s">
        <v>33</v>
      </c>
      <c r="M132" s="1" t="s">
        <v>27</v>
      </c>
      <c r="N132" s="1" t="s">
        <v>21</v>
      </c>
    </row>
    <row r="133" spans="1:14">
      <c r="A133" s="2">
        <v>45431</v>
      </c>
      <c r="B133" s="1" t="s">
        <v>50</v>
      </c>
      <c r="C133" s="1" t="s">
        <v>40</v>
      </c>
      <c r="D133" s="1" t="s">
        <v>16</v>
      </c>
      <c r="E133" s="1" t="s">
        <v>46</v>
      </c>
      <c r="F133" s="1">
        <v>7</v>
      </c>
      <c r="G133" s="1">
        <v>483.1</v>
      </c>
      <c r="H133" s="1">
        <v>3381.7</v>
      </c>
      <c r="I133" s="1">
        <v>3316.2</v>
      </c>
      <c r="J133" s="1">
        <v>65.5</v>
      </c>
      <c r="K133" s="1" t="s">
        <v>25</v>
      </c>
      <c r="L133" s="1" t="s">
        <v>19</v>
      </c>
      <c r="M133" s="1" t="s">
        <v>34</v>
      </c>
      <c r="N133" s="1" t="s">
        <v>28</v>
      </c>
    </row>
    <row r="134" spans="1:14">
      <c r="A134" s="2">
        <v>45412</v>
      </c>
      <c r="B134" s="1" t="s">
        <v>56</v>
      </c>
      <c r="C134" s="1" t="s">
        <v>52</v>
      </c>
      <c r="D134" s="1" t="s">
        <v>48</v>
      </c>
      <c r="E134" s="1" t="s">
        <v>17</v>
      </c>
      <c r="F134" s="1">
        <v>2</v>
      </c>
      <c r="G134" s="1">
        <v>439.62</v>
      </c>
      <c r="H134" s="1">
        <v>879.24</v>
      </c>
      <c r="I134" s="1">
        <v>830.24</v>
      </c>
      <c r="J134" s="1">
        <v>49</v>
      </c>
      <c r="K134" s="1" t="s">
        <v>32</v>
      </c>
      <c r="L134" s="1" t="s">
        <v>26</v>
      </c>
      <c r="M134" s="1" t="s">
        <v>37</v>
      </c>
      <c r="N134" s="1" t="s">
        <v>35</v>
      </c>
    </row>
    <row r="135" spans="1:14">
      <c r="A135" s="2">
        <v>45399</v>
      </c>
      <c r="B135" s="1" t="s">
        <v>55</v>
      </c>
      <c r="C135" s="1" t="s">
        <v>44</v>
      </c>
      <c r="D135" s="1" t="s">
        <v>49</v>
      </c>
      <c r="E135" s="1" t="s">
        <v>46</v>
      </c>
      <c r="F135" s="1">
        <v>9</v>
      </c>
      <c r="G135" s="1">
        <v>153.18</v>
      </c>
      <c r="H135" s="1">
        <v>1378.62</v>
      </c>
      <c r="I135" s="1">
        <v>1338.62</v>
      </c>
      <c r="J135" s="1">
        <v>40</v>
      </c>
      <c r="K135" s="1" t="s">
        <v>18</v>
      </c>
      <c r="L135" s="1" t="s">
        <v>19</v>
      </c>
      <c r="M135" s="1" t="s">
        <v>20</v>
      </c>
      <c r="N135" s="1" t="s">
        <v>21</v>
      </c>
    </row>
    <row r="136" spans="1:14">
      <c r="A136" s="2">
        <v>45462</v>
      </c>
      <c r="B136" s="1" t="s">
        <v>45</v>
      </c>
      <c r="C136" s="1" t="s">
        <v>44</v>
      </c>
      <c r="D136" s="1" t="s">
        <v>48</v>
      </c>
      <c r="E136" s="1" t="s">
        <v>24</v>
      </c>
      <c r="F136" s="1">
        <v>5</v>
      </c>
      <c r="G136" s="1">
        <v>51.53</v>
      </c>
      <c r="H136" s="1">
        <v>257.64999999999998</v>
      </c>
      <c r="I136" s="1">
        <v>197.64999999999998</v>
      </c>
      <c r="J136" s="1">
        <v>60</v>
      </c>
      <c r="K136" s="1" t="s">
        <v>25</v>
      </c>
      <c r="L136" s="1" t="s">
        <v>19</v>
      </c>
      <c r="M136" s="1" t="s">
        <v>27</v>
      </c>
      <c r="N136" s="1" t="s">
        <v>28</v>
      </c>
    </row>
    <row r="137" spans="1:14">
      <c r="A137" s="2">
        <v>45483</v>
      </c>
      <c r="B137" s="1" t="s">
        <v>41</v>
      </c>
      <c r="C137" s="1" t="s">
        <v>30</v>
      </c>
      <c r="D137" s="1" t="s">
        <v>42</v>
      </c>
      <c r="E137" s="1" t="s">
        <v>46</v>
      </c>
      <c r="F137" s="1">
        <v>4</v>
      </c>
      <c r="G137" s="1">
        <v>231.62</v>
      </c>
      <c r="H137" s="1">
        <v>926.48</v>
      </c>
      <c r="I137" s="1">
        <v>860.98</v>
      </c>
      <c r="J137" s="1">
        <v>65.5</v>
      </c>
      <c r="K137" s="1" t="s">
        <v>32</v>
      </c>
      <c r="L137" s="1" t="s">
        <v>26</v>
      </c>
      <c r="M137" s="1" t="s">
        <v>34</v>
      </c>
      <c r="N137" s="1" t="s">
        <v>35</v>
      </c>
    </row>
    <row r="138" spans="1:14">
      <c r="A138" s="2">
        <v>45395</v>
      </c>
      <c r="B138" s="1" t="s">
        <v>47</v>
      </c>
      <c r="C138" s="1" t="s">
        <v>44</v>
      </c>
      <c r="D138" s="1" t="s">
        <v>48</v>
      </c>
      <c r="E138" s="1" t="s">
        <v>31</v>
      </c>
      <c r="F138" s="1">
        <v>5</v>
      </c>
      <c r="G138" s="1">
        <v>303.83999999999997</v>
      </c>
      <c r="H138" s="1">
        <v>1519.2</v>
      </c>
      <c r="I138" s="1">
        <v>1470.2</v>
      </c>
      <c r="J138" s="1">
        <v>49</v>
      </c>
      <c r="K138" s="1" t="s">
        <v>18</v>
      </c>
      <c r="L138" s="1" t="s">
        <v>33</v>
      </c>
      <c r="M138" s="1" t="s">
        <v>37</v>
      </c>
      <c r="N138" s="1" t="s">
        <v>21</v>
      </c>
    </row>
    <row r="139" spans="1:14">
      <c r="A139" s="2">
        <v>45313</v>
      </c>
      <c r="B139" s="1" t="s">
        <v>47</v>
      </c>
      <c r="C139" s="1" t="s">
        <v>44</v>
      </c>
      <c r="D139" s="1" t="s">
        <v>49</v>
      </c>
      <c r="E139" s="1" t="s">
        <v>46</v>
      </c>
      <c r="F139" s="1">
        <v>9</v>
      </c>
      <c r="G139" s="1">
        <v>374.31</v>
      </c>
      <c r="H139" s="1">
        <v>3368.79</v>
      </c>
      <c r="I139" s="1">
        <v>3328.79</v>
      </c>
      <c r="J139" s="1">
        <v>40</v>
      </c>
      <c r="K139" s="1" t="s">
        <v>25</v>
      </c>
      <c r="L139" s="1" t="s">
        <v>19</v>
      </c>
      <c r="M139" s="1" t="s">
        <v>20</v>
      </c>
      <c r="N139" s="1" t="s">
        <v>28</v>
      </c>
    </row>
    <row r="140" spans="1:14">
      <c r="A140" s="2">
        <v>45579</v>
      </c>
      <c r="B140" s="1" t="s">
        <v>39</v>
      </c>
      <c r="C140" s="1" t="s">
        <v>40</v>
      </c>
      <c r="D140" s="1" t="s">
        <v>49</v>
      </c>
      <c r="E140" s="1" t="s">
        <v>17</v>
      </c>
      <c r="F140" s="1">
        <v>5</v>
      </c>
      <c r="G140" s="1">
        <v>158.87</v>
      </c>
      <c r="H140" s="1">
        <v>794.35</v>
      </c>
      <c r="I140" s="1">
        <v>734.35</v>
      </c>
      <c r="J140" s="1">
        <v>60</v>
      </c>
      <c r="K140" s="1" t="s">
        <v>32</v>
      </c>
      <c r="L140" s="1" t="s">
        <v>19</v>
      </c>
      <c r="M140" s="1" t="s">
        <v>27</v>
      </c>
      <c r="N140" s="1" t="s">
        <v>35</v>
      </c>
    </row>
    <row r="141" spans="1:14">
      <c r="A141" s="2">
        <v>45544</v>
      </c>
      <c r="B141" s="1" t="s">
        <v>59</v>
      </c>
      <c r="C141" s="1" t="s">
        <v>30</v>
      </c>
      <c r="D141" s="1" t="s">
        <v>49</v>
      </c>
      <c r="E141" s="1" t="s">
        <v>46</v>
      </c>
      <c r="F141" s="1">
        <v>3</v>
      </c>
      <c r="G141" s="1">
        <v>174.34</v>
      </c>
      <c r="H141" s="1">
        <v>523.02</v>
      </c>
      <c r="I141" s="1">
        <v>457.52</v>
      </c>
      <c r="J141" s="1">
        <v>65.5</v>
      </c>
      <c r="K141" s="1" t="s">
        <v>18</v>
      </c>
      <c r="L141" s="1" t="s">
        <v>19</v>
      </c>
      <c r="M141" s="1" t="s">
        <v>34</v>
      </c>
      <c r="N141" s="1" t="s">
        <v>21</v>
      </c>
    </row>
    <row r="142" spans="1:14">
      <c r="A142" s="2">
        <v>45438</v>
      </c>
      <c r="B142" s="1" t="s">
        <v>57</v>
      </c>
      <c r="C142" s="1" t="s">
        <v>30</v>
      </c>
      <c r="D142" s="1" t="s">
        <v>23</v>
      </c>
      <c r="E142" s="1" t="s">
        <v>46</v>
      </c>
      <c r="F142" s="1">
        <v>6</v>
      </c>
      <c r="G142" s="1">
        <v>237.96</v>
      </c>
      <c r="H142" s="1">
        <v>1427.76</v>
      </c>
      <c r="I142" s="1">
        <v>1378.76</v>
      </c>
      <c r="J142" s="1">
        <v>49</v>
      </c>
      <c r="K142" s="1" t="s">
        <v>25</v>
      </c>
      <c r="L142" s="1" t="s">
        <v>26</v>
      </c>
      <c r="M142" s="1" t="s">
        <v>37</v>
      </c>
      <c r="N142" s="1" t="s">
        <v>28</v>
      </c>
    </row>
    <row r="143" spans="1:14">
      <c r="A143" s="2">
        <v>45578</v>
      </c>
      <c r="B143" s="1" t="s">
        <v>41</v>
      </c>
      <c r="C143" s="1" t="s">
        <v>30</v>
      </c>
      <c r="D143" s="1" t="s">
        <v>16</v>
      </c>
      <c r="E143" s="1" t="s">
        <v>24</v>
      </c>
      <c r="F143" s="1">
        <v>1</v>
      </c>
      <c r="G143" s="1">
        <v>347.92</v>
      </c>
      <c r="H143" s="1">
        <v>347.92</v>
      </c>
      <c r="I143" s="1">
        <v>307.92</v>
      </c>
      <c r="J143" s="1">
        <v>40</v>
      </c>
      <c r="K143" s="1" t="s">
        <v>32</v>
      </c>
      <c r="L143" s="1" t="s">
        <v>33</v>
      </c>
      <c r="M143" s="1" t="s">
        <v>20</v>
      </c>
      <c r="N143" s="1" t="s">
        <v>35</v>
      </c>
    </row>
    <row r="144" spans="1:14">
      <c r="A144" s="2">
        <v>45497</v>
      </c>
      <c r="B144" s="1" t="s">
        <v>53</v>
      </c>
      <c r="C144" s="1" t="s">
        <v>40</v>
      </c>
      <c r="D144" s="1" t="s">
        <v>16</v>
      </c>
      <c r="E144" s="1" t="s">
        <v>46</v>
      </c>
      <c r="F144" s="1">
        <v>9</v>
      </c>
      <c r="G144" s="1">
        <v>227.15</v>
      </c>
      <c r="H144" s="1">
        <v>2044.35</v>
      </c>
      <c r="I144" s="1">
        <v>1984.35</v>
      </c>
      <c r="J144" s="1">
        <v>60</v>
      </c>
      <c r="K144" s="1" t="s">
        <v>18</v>
      </c>
      <c r="L144" s="1" t="s">
        <v>19</v>
      </c>
      <c r="M144" s="1" t="s">
        <v>27</v>
      </c>
      <c r="N144" s="1" t="s">
        <v>21</v>
      </c>
    </row>
    <row r="145" spans="1:14">
      <c r="A145" s="2">
        <v>45561</v>
      </c>
      <c r="B145" s="1" t="s">
        <v>55</v>
      </c>
      <c r="C145" s="1" t="s">
        <v>44</v>
      </c>
      <c r="D145" s="1" t="s">
        <v>23</v>
      </c>
      <c r="E145" s="1" t="s">
        <v>31</v>
      </c>
      <c r="F145" s="1">
        <v>7</v>
      </c>
      <c r="G145" s="1">
        <v>459.54</v>
      </c>
      <c r="H145" s="1">
        <v>3216.78</v>
      </c>
      <c r="I145" s="1">
        <v>3151.28</v>
      </c>
      <c r="J145" s="1">
        <v>65.5</v>
      </c>
      <c r="K145" s="1" t="s">
        <v>25</v>
      </c>
      <c r="L145" s="1" t="s">
        <v>19</v>
      </c>
      <c r="M145" s="1" t="s">
        <v>34</v>
      </c>
      <c r="N145" s="1" t="s">
        <v>28</v>
      </c>
    </row>
    <row r="146" spans="1:14">
      <c r="A146" s="2">
        <v>45617</v>
      </c>
      <c r="B146" s="1" t="s">
        <v>56</v>
      </c>
      <c r="C146" s="1" t="s">
        <v>52</v>
      </c>
      <c r="D146" s="1" t="s">
        <v>42</v>
      </c>
      <c r="E146" s="1" t="s">
        <v>17</v>
      </c>
      <c r="F146" s="1">
        <v>8</v>
      </c>
      <c r="G146" s="1">
        <v>103.76</v>
      </c>
      <c r="H146" s="1">
        <v>830.08</v>
      </c>
      <c r="I146" s="1">
        <v>781.08</v>
      </c>
      <c r="J146" s="1">
        <v>49</v>
      </c>
      <c r="K146" s="1" t="s">
        <v>32</v>
      </c>
      <c r="L146" s="1" t="s">
        <v>26</v>
      </c>
      <c r="M146" s="1" t="s">
        <v>37</v>
      </c>
      <c r="N146" s="1" t="s">
        <v>35</v>
      </c>
    </row>
    <row r="147" spans="1:14">
      <c r="A147" s="2">
        <v>45529</v>
      </c>
      <c r="B147" s="1" t="s">
        <v>38</v>
      </c>
      <c r="C147" s="1" t="s">
        <v>15</v>
      </c>
      <c r="D147" s="1" t="s">
        <v>23</v>
      </c>
      <c r="E147" s="1" t="s">
        <v>31</v>
      </c>
      <c r="F147" s="1">
        <v>4</v>
      </c>
      <c r="G147" s="1">
        <v>162.47999999999999</v>
      </c>
      <c r="H147" s="1">
        <v>649.91999999999996</v>
      </c>
      <c r="I147" s="1">
        <v>609.91999999999996</v>
      </c>
      <c r="J147" s="1">
        <v>40</v>
      </c>
      <c r="K147" s="1" t="s">
        <v>18</v>
      </c>
      <c r="L147" s="1" t="s">
        <v>19</v>
      </c>
      <c r="M147" s="1" t="s">
        <v>20</v>
      </c>
      <c r="N147" s="1" t="s">
        <v>21</v>
      </c>
    </row>
    <row r="148" spans="1:14">
      <c r="A148" s="2">
        <v>45334</v>
      </c>
      <c r="B148" s="1" t="s">
        <v>47</v>
      </c>
      <c r="C148" s="1" t="s">
        <v>44</v>
      </c>
      <c r="D148" s="1" t="s">
        <v>16</v>
      </c>
      <c r="E148" s="1" t="s">
        <v>17</v>
      </c>
      <c r="F148" s="1">
        <v>10</v>
      </c>
      <c r="G148" s="1">
        <v>276.17</v>
      </c>
      <c r="H148" s="1">
        <v>2761.7</v>
      </c>
      <c r="I148" s="1">
        <v>2701.7</v>
      </c>
      <c r="J148" s="1">
        <v>60</v>
      </c>
      <c r="K148" s="1" t="s">
        <v>25</v>
      </c>
      <c r="L148" s="1" t="s">
        <v>33</v>
      </c>
      <c r="M148" s="1" t="s">
        <v>27</v>
      </c>
      <c r="N148" s="1" t="s">
        <v>28</v>
      </c>
    </row>
    <row r="149" spans="1:14">
      <c r="A149" s="2">
        <v>45356</v>
      </c>
      <c r="B149" s="1" t="s">
        <v>60</v>
      </c>
      <c r="C149" s="1" t="s">
        <v>52</v>
      </c>
      <c r="D149" s="1" t="s">
        <v>23</v>
      </c>
      <c r="E149" s="1" t="s">
        <v>24</v>
      </c>
      <c r="F149" s="1">
        <v>1</v>
      </c>
      <c r="G149" s="1">
        <v>154.79</v>
      </c>
      <c r="H149" s="1">
        <v>154.79</v>
      </c>
      <c r="I149" s="1">
        <v>89.289999999999992</v>
      </c>
      <c r="J149" s="1">
        <v>65.5</v>
      </c>
      <c r="K149" s="1" t="s">
        <v>32</v>
      </c>
      <c r="L149" s="1" t="s">
        <v>19</v>
      </c>
      <c r="M149" s="1" t="s">
        <v>34</v>
      </c>
      <c r="N149" s="1" t="s">
        <v>35</v>
      </c>
    </row>
    <row r="150" spans="1:14">
      <c r="A150" s="2">
        <v>45555</v>
      </c>
      <c r="B150" s="1" t="s">
        <v>14</v>
      </c>
      <c r="C150" s="1" t="s">
        <v>15</v>
      </c>
      <c r="D150" s="1" t="s">
        <v>16</v>
      </c>
      <c r="E150" s="1" t="s">
        <v>46</v>
      </c>
      <c r="F150" s="1">
        <v>6</v>
      </c>
      <c r="G150" s="1">
        <v>482.61</v>
      </c>
      <c r="H150" s="1">
        <v>2895.66</v>
      </c>
      <c r="I150" s="1">
        <v>2846.66</v>
      </c>
      <c r="J150" s="1">
        <v>49</v>
      </c>
      <c r="K150" s="1" t="s">
        <v>18</v>
      </c>
      <c r="L150" s="1" t="s">
        <v>26</v>
      </c>
      <c r="M150" s="1" t="s">
        <v>37</v>
      </c>
      <c r="N150" s="1" t="s">
        <v>21</v>
      </c>
    </row>
    <row r="151" spans="1:14">
      <c r="A151" s="2">
        <v>45610</v>
      </c>
      <c r="B151" s="1" t="s">
        <v>59</v>
      </c>
      <c r="C151" s="1" t="s">
        <v>30</v>
      </c>
      <c r="D151" s="1" t="s">
        <v>42</v>
      </c>
      <c r="E151" s="1" t="s">
        <v>46</v>
      </c>
      <c r="F151" s="1">
        <v>1</v>
      </c>
      <c r="G151" s="1">
        <v>96.33</v>
      </c>
      <c r="H151" s="1">
        <v>96.33</v>
      </c>
      <c r="I151" s="1">
        <v>56.33</v>
      </c>
      <c r="J151" s="1">
        <v>40</v>
      </c>
      <c r="K151" s="1" t="s">
        <v>25</v>
      </c>
      <c r="L151" s="1" t="s">
        <v>33</v>
      </c>
      <c r="M151" s="1" t="s">
        <v>20</v>
      </c>
      <c r="N151" s="1" t="s">
        <v>28</v>
      </c>
    </row>
    <row r="152" spans="1:14">
      <c r="A152" s="2">
        <v>45604</v>
      </c>
      <c r="B152" s="1" t="s">
        <v>60</v>
      </c>
      <c r="C152" s="1" t="s">
        <v>52</v>
      </c>
      <c r="D152" s="1" t="s">
        <v>23</v>
      </c>
      <c r="E152" s="1" t="s">
        <v>46</v>
      </c>
      <c r="F152" s="1">
        <v>6</v>
      </c>
      <c r="G152" s="1">
        <v>465.34</v>
      </c>
      <c r="H152" s="1">
        <v>2792.04</v>
      </c>
      <c r="I152" s="1">
        <v>2732.04</v>
      </c>
      <c r="J152" s="1">
        <v>60</v>
      </c>
      <c r="K152" s="1" t="s">
        <v>32</v>
      </c>
      <c r="L152" s="1" t="s">
        <v>19</v>
      </c>
      <c r="M152" s="1" t="s">
        <v>27</v>
      </c>
      <c r="N152" s="1" t="s">
        <v>35</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2646-BDBA-40AC-A52B-FA0A5D4973B8}">
  <dimension ref="A1:V30"/>
  <sheetViews>
    <sheetView workbookViewId="0">
      <selection activeCell="A32" sqref="A32"/>
    </sheetView>
  </sheetViews>
  <sheetFormatPr defaultRowHeight="11.25"/>
  <cols>
    <col min="1" max="1" width="1.28515625" style="5" customWidth="1"/>
    <col min="2" max="2" width="10.5703125" style="5" bestFit="1" customWidth="1"/>
    <col min="3" max="3" width="9.5703125" style="5" bestFit="1" customWidth="1"/>
    <col min="4" max="4" width="1.7109375" style="5" customWidth="1"/>
    <col min="5" max="5" width="10.5703125" style="5" bestFit="1" customWidth="1"/>
    <col min="6" max="6" width="12.28515625" style="5" bestFit="1" customWidth="1"/>
    <col min="7" max="7" width="1.7109375" style="5" customWidth="1"/>
    <col min="8" max="8" width="10.5703125" style="5" bestFit="1" customWidth="1"/>
    <col min="9" max="9" width="12.28515625" style="5" bestFit="1" customWidth="1"/>
    <col min="10" max="10" width="2" style="5" customWidth="1"/>
    <col min="11" max="11" width="10.5703125" style="5" bestFit="1" customWidth="1"/>
    <col min="12" max="12" width="12.28515625" style="5" bestFit="1" customWidth="1"/>
    <col min="13" max="13" width="2" style="5" customWidth="1"/>
    <col min="14" max="14" width="10.5703125" style="5" bestFit="1" customWidth="1"/>
    <col min="15" max="15" width="12.28515625" style="5" bestFit="1" customWidth="1"/>
    <col min="16" max="16" width="2.28515625" style="5" customWidth="1"/>
    <col min="17" max="17" width="10.5703125" style="5" bestFit="1" customWidth="1"/>
    <col min="18" max="18" width="12.28515625" style="5" bestFit="1" customWidth="1"/>
    <col min="19" max="19" width="2.140625" style="5" customWidth="1"/>
    <col min="20" max="20" width="10.5703125" style="5" bestFit="1" customWidth="1"/>
    <col min="21" max="21" width="12.7109375" style="5" bestFit="1" customWidth="1"/>
    <col min="22" max="22" width="15" style="5" bestFit="1" customWidth="1"/>
    <col min="23" max="16384" width="9.140625" style="5"/>
  </cols>
  <sheetData>
    <row r="1" spans="1:22">
      <c r="A1" s="10">
        <f ca="1">TODAY()</f>
        <v>45722</v>
      </c>
    </row>
    <row r="2" spans="1:22">
      <c r="B2" s="11" t="s">
        <v>64</v>
      </c>
      <c r="C2" s="11"/>
      <c r="E2" s="11" t="s">
        <v>65</v>
      </c>
      <c r="F2" s="11"/>
      <c r="H2" s="11" t="s">
        <v>67</v>
      </c>
      <c r="I2" s="11"/>
      <c r="K2" s="11" t="s">
        <v>81</v>
      </c>
      <c r="L2" s="11"/>
      <c r="N2" s="11" t="s">
        <v>80</v>
      </c>
      <c r="O2" s="11"/>
      <c r="Q2" s="11" t="s">
        <v>82</v>
      </c>
      <c r="R2" s="11"/>
      <c r="T2" s="11" t="s">
        <v>83</v>
      </c>
      <c r="U2" s="11"/>
    </row>
    <row r="3" spans="1:22" ht="6.75" customHeight="1"/>
    <row r="4" spans="1:22">
      <c r="B4" s="6" t="s">
        <v>62</v>
      </c>
      <c r="C4" s="5" t="s">
        <v>61</v>
      </c>
      <c r="E4" s="6" t="s">
        <v>62</v>
      </c>
      <c r="F4" s="5" t="s">
        <v>66</v>
      </c>
      <c r="H4" s="6" t="s">
        <v>62</v>
      </c>
      <c r="I4" s="5" t="s">
        <v>66</v>
      </c>
      <c r="K4" s="6" t="s">
        <v>62</v>
      </c>
      <c r="L4" s="5" t="s">
        <v>66</v>
      </c>
      <c r="N4" s="6" t="s">
        <v>62</v>
      </c>
      <c r="O4" s="5" t="s">
        <v>66</v>
      </c>
      <c r="Q4" s="6" t="s">
        <v>62</v>
      </c>
      <c r="R4" s="5" t="s">
        <v>66</v>
      </c>
      <c r="T4" s="6" t="s">
        <v>62</v>
      </c>
      <c r="U4" s="5" t="s">
        <v>85</v>
      </c>
      <c r="V4" s="5" t="s">
        <v>84</v>
      </c>
    </row>
    <row r="5" spans="1:22">
      <c r="B5" s="7" t="s">
        <v>24</v>
      </c>
      <c r="C5" s="8">
        <v>1623.5</v>
      </c>
      <c r="E5" s="7" t="s">
        <v>52</v>
      </c>
      <c r="F5" s="8">
        <v>29182.060000000009</v>
      </c>
      <c r="H5" s="7" t="s">
        <v>24</v>
      </c>
      <c r="I5" s="8">
        <v>31182.520000000004</v>
      </c>
      <c r="K5" s="7" t="s">
        <v>27</v>
      </c>
      <c r="L5" s="8">
        <v>64550.840000000004</v>
      </c>
      <c r="N5" s="7" t="s">
        <v>68</v>
      </c>
      <c r="O5" s="8">
        <v>24528.94</v>
      </c>
      <c r="Q5" s="7" t="s">
        <v>48</v>
      </c>
      <c r="R5" s="8">
        <v>55711.05999999999</v>
      </c>
      <c r="T5" s="7" t="s">
        <v>33</v>
      </c>
      <c r="U5" s="9">
        <v>50513.989999999991</v>
      </c>
      <c r="V5" s="9">
        <v>192</v>
      </c>
    </row>
    <row r="6" spans="1:22">
      <c r="B6" s="7" t="s">
        <v>46</v>
      </c>
      <c r="C6" s="8">
        <v>2145</v>
      </c>
      <c r="E6" s="7" t="s">
        <v>30</v>
      </c>
      <c r="F6" s="8">
        <v>27014.35</v>
      </c>
      <c r="H6" s="7" t="s">
        <v>46</v>
      </c>
      <c r="I6" s="8">
        <v>50329.01</v>
      </c>
      <c r="K6" s="7" t="s">
        <v>37</v>
      </c>
      <c r="L6" s="8">
        <v>52442.060000000012</v>
      </c>
      <c r="N6" s="7" t="s">
        <v>69</v>
      </c>
      <c r="O6" s="8">
        <v>15451.27</v>
      </c>
      <c r="Q6" s="7" t="s">
        <v>42</v>
      </c>
      <c r="R6" s="8">
        <v>45222.759999999995</v>
      </c>
      <c r="T6" s="7" t="s">
        <v>19</v>
      </c>
      <c r="U6" s="9">
        <v>94730.299999999988</v>
      </c>
      <c r="V6" s="9">
        <v>373</v>
      </c>
    </row>
    <row r="7" spans="1:22">
      <c r="B7" s="7" t="s">
        <v>31</v>
      </c>
      <c r="C7" s="8">
        <v>2167</v>
      </c>
      <c r="E7" s="7" t="s">
        <v>40</v>
      </c>
      <c r="F7" s="8">
        <v>39309.78</v>
      </c>
      <c r="H7" s="7" t="s">
        <v>31</v>
      </c>
      <c r="I7" s="8">
        <v>67158.789999999994</v>
      </c>
      <c r="K7" s="7" t="s">
        <v>20</v>
      </c>
      <c r="L7" s="8">
        <v>48098.529999999992</v>
      </c>
      <c r="N7" s="7" t="s">
        <v>70</v>
      </c>
      <c r="O7" s="8">
        <v>17672.21</v>
      </c>
      <c r="Q7" s="7" t="s">
        <v>23</v>
      </c>
      <c r="R7" s="8">
        <v>39607.439999999995</v>
      </c>
      <c r="T7" s="7" t="s">
        <v>26</v>
      </c>
      <c r="U7" s="9">
        <v>55490.520000000004</v>
      </c>
      <c r="V7" s="9">
        <v>235</v>
      </c>
    </row>
    <row r="8" spans="1:22">
      <c r="B8" s="7" t="s">
        <v>17</v>
      </c>
      <c r="C8" s="8">
        <v>2101</v>
      </c>
      <c r="E8" s="7" t="s">
        <v>15</v>
      </c>
      <c r="F8" s="8">
        <v>51359.740000000005</v>
      </c>
      <c r="H8" s="7" t="s">
        <v>17</v>
      </c>
      <c r="I8" s="8">
        <v>60100.989999999983</v>
      </c>
      <c r="K8" s="7" t="s">
        <v>34</v>
      </c>
      <c r="L8" s="8">
        <v>43679.88</v>
      </c>
      <c r="N8" s="7" t="s">
        <v>71</v>
      </c>
      <c r="O8" s="8">
        <v>25578.950000000004</v>
      </c>
      <c r="Q8" s="7" t="s">
        <v>16</v>
      </c>
      <c r="R8" s="8">
        <v>35076.949999999997</v>
      </c>
      <c r="T8" s="7" t="s">
        <v>63</v>
      </c>
      <c r="U8" s="9">
        <v>200734.81</v>
      </c>
      <c r="V8" s="9">
        <v>800</v>
      </c>
    </row>
    <row r="9" spans="1:22">
      <c r="B9" s="7" t="s">
        <v>63</v>
      </c>
      <c r="C9" s="8">
        <v>8036.5</v>
      </c>
      <c r="E9" s="7" t="s">
        <v>44</v>
      </c>
      <c r="F9" s="8">
        <v>61905.38</v>
      </c>
      <c r="H9" s="7" t="s">
        <v>63</v>
      </c>
      <c r="I9" s="8">
        <v>208771.31</v>
      </c>
      <c r="K9" s="7" t="s">
        <v>63</v>
      </c>
      <c r="L9" s="8">
        <v>208771.31</v>
      </c>
      <c r="N9" s="7" t="s">
        <v>72</v>
      </c>
      <c r="O9" s="8">
        <v>20630.37</v>
      </c>
      <c r="Q9" s="7" t="s">
        <v>49</v>
      </c>
      <c r="R9" s="8">
        <v>33153.1</v>
      </c>
      <c r="U9" s="8" t="str">
        <f>IFERROR(VLOOKUP(T7,$T$5:$U$10,U41,0),"")</f>
        <v/>
      </c>
    </row>
    <row r="10" spans="1:22">
      <c r="C10" s="8"/>
      <c r="E10" s="7" t="s">
        <v>63</v>
      </c>
      <c r="F10" s="8">
        <v>208771.31</v>
      </c>
      <c r="I10" s="8"/>
      <c r="N10" s="7" t="s">
        <v>73</v>
      </c>
      <c r="O10" s="8">
        <v>17614.050000000003</v>
      </c>
      <c r="Q10" s="7" t="s">
        <v>63</v>
      </c>
      <c r="R10" s="8">
        <v>208771.30999999997</v>
      </c>
      <c r="T10" s="5" t="str">
        <f>T5</f>
        <v>Cancelled</v>
      </c>
      <c r="U10" s="9">
        <f>IFERROR(VLOOKUP(T10,$T$5:$U$8,2,0),"")</f>
        <v>50513.989999999991</v>
      </c>
      <c r="V10" s="9">
        <f>GETPIVOTDATA("Sum of Quantity Sold",$T$4,"Order Status","Cancelled")</f>
        <v>192</v>
      </c>
    </row>
    <row r="11" spans="1:22">
      <c r="B11" s="5" t="str">
        <f>B5</f>
        <v>East</v>
      </c>
      <c r="C11" s="8">
        <f t="shared" ref="C11:C15" si="0">IFERROR(VLOOKUP(B11,$B$5:$C$9,2,0),"")</f>
        <v>1623.5</v>
      </c>
      <c r="H11" s="5" t="str">
        <f>H5</f>
        <v>East</v>
      </c>
      <c r="I11" s="8">
        <f>IFERROR(VLOOKUP(H11,$H$5:$I$9,2,0),"")</f>
        <v>31182.520000000004</v>
      </c>
      <c r="K11" s="5" t="str">
        <f>K5</f>
        <v>Tom Brown</v>
      </c>
      <c r="L11" s="8">
        <f>IFERROR(VLOOKUP(K11,$K$5:$L$9,2,0),"")</f>
        <v>64550.840000000004</v>
      </c>
      <c r="N11" s="7" t="s">
        <v>74</v>
      </c>
      <c r="O11" s="8">
        <v>15549.45</v>
      </c>
      <c r="T11" s="5" t="str">
        <f>T6</f>
        <v>Completed</v>
      </c>
      <c r="U11" s="9">
        <f t="shared" ref="U11:U13" si="1">IFERROR(VLOOKUP(T11,$T$5:$U$8,2,0),"")</f>
        <v>94730.299999999988</v>
      </c>
      <c r="V11" s="9">
        <f>GETPIVOTDATA("Sum of Quantity Sold",$T$4,"Order Status","Completed")</f>
        <v>373</v>
      </c>
    </row>
    <row r="12" spans="1:22">
      <c r="B12" s="5" t="str">
        <f t="shared" ref="B12:B14" si="2">B6</f>
        <v>North</v>
      </c>
      <c r="C12" s="8">
        <f t="shared" si="0"/>
        <v>2145</v>
      </c>
      <c r="E12" s="5" t="str">
        <f t="shared" ref="E12:E17" si="3">E5</f>
        <v>Beauty</v>
      </c>
      <c r="F12" s="8">
        <f t="shared" ref="F12:F17" si="4">IFERROR(VLOOKUP(E12,$E$5:$F$10,2,0),"")</f>
        <v>29182.060000000009</v>
      </c>
      <c r="H12" s="5" t="str">
        <f t="shared" ref="H12:H14" si="5">H6</f>
        <v>North</v>
      </c>
      <c r="I12" s="8">
        <f t="shared" ref="I12:I15" si="6">IFERROR(VLOOKUP(H12,$H$5:$I$9,2,0),"")</f>
        <v>50329.01</v>
      </c>
      <c r="K12" s="5" t="str">
        <f t="shared" ref="K12:K14" si="7">K6</f>
        <v>Sarah Johnson</v>
      </c>
      <c r="L12" s="8">
        <f t="shared" ref="L12:L15" si="8">IFERROR(VLOOKUP(K12,$K$5:$L$9,2,0),"")</f>
        <v>52442.060000000012</v>
      </c>
      <c r="N12" s="7" t="s">
        <v>75</v>
      </c>
      <c r="O12" s="8">
        <v>13249.36</v>
      </c>
      <c r="Q12" s="5" t="str">
        <f t="shared" ref="Q12:Q17" si="9">Q5</f>
        <v>Eve</v>
      </c>
      <c r="R12" s="8">
        <f>IFERROR(VLOOKUP(Q12,$Q$5:$R$10,2,0),"")</f>
        <v>55711.05999999999</v>
      </c>
      <c r="T12" s="5" t="str">
        <f>T7</f>
        <v>Pending</v>
      </c>
      <c r="U12" s="9">
        <f t="shared" si="1"/>
        <v>55490.520000000004</v>
      </c>
      <c r="V12" s="9">
        <f>GETPIVOTDATA("Sum of Quantity Sold",$T$4,"Order Status","Pending")</f>
        <v>235</v>
      </c>
    </row>
    <row r="13" spans="1:22">
      <c r="B13" s="5" t="str">
        <f t="shared" si="2"/>
        <v>South</v>
      </c>
      <c r="C13" s="8">
        <f t="shared" si="0"/>
        <v>2167</v>
      </c>
      <c r="E13" s="5" t="str">
        <f t="shared" si="3"/>
        <v>Clothing</v>
      </c>
      <c r="F13" s="8">
        <f t="shared" si="4"/>
        <v>27014.35</v>
      </c>
      <c r="H13" s="5" t="str">
        <f t="shared" si="5"/>
        <v>South</v>
      </c>
      <c r="I13" s="8">
        <f t="shared" si="6"/>
        <v>67158.789999999994</v>
      </c>
      <c r="K13" s="5" t="str">
        <f t="shared" si="7"/>
        <v>Lisa White</v>
      </c>
      <c r="L13" s="8">
        <f t="shared" si="8"/>
        <v>48098.529999999992</v>
      </c>
      <c r="N13" s="7" t="s">
        <v>76</v>
      </c>
      <c r="O13" s="8">
        <v>33596.710000000006</v>
      </c>
      <c r="Q13" s="5" t="str">
        <f t="shared" si="9"/>
        <v>Alice</v>
      </c>
      <c r="R13" s="8">
        <f t="shared" ref="R13:R17" si="10">IFERROR(VLOOKUP(Q13,$Q$5:$R$10,2,0),"")</f>
        <v>45222.759999999995</v>
      </c>
      <c r="T13" s="5" t="str">
        <f>T8</f>
        <v>Grand Total</v>
      </c>
      <c r="U13" s="9">
        <f t="shared" si="1"/>
        <v>200734.81</v>
      </c>
      <c r="V13" s="9">
        <f>GETPIVOTDATA("Sum of Quantity Sold",$T$4)</f>
        <v>800</v>
      </c>
    </row>
    <row r="14" spans="1:22">
      <c r="B14" s="5" t="str">
        <f t="shared" si="2"/>
        <v>West</v>
      </c>
      <c r="C14" s="8">
        <f t="shared" si="0"/>
        <v>2101</v>
      </c>
      <c r="E14" s="5" t="str">
        <f t="shared" si="3"/>
        <v>Electronics</v>
      </c>
      <c r="F14" s="8">
        <f t="shared" si="4"/>
        <v>39309.78</v>
      </c>
      <c r="H14" s="5" t="str">
        <f t="shared" si="5"/>
        <v>West</v>
      </c>
      <c r="I14" s="8">
        <f t="shared" si="6"/>
        <v>60100.989999999983</v>
      </c>
      <c r="K14" s="5" t="str">
        <f t="shared" si="7"/>
        <v>Mark Davis</v>
      </c>
      <c r="L14" s="8">
        <f t="shared" si="8"/>
        <v>43679.88</v>
      </c>
      <c r="N14" s="7" t="s">
        <v>77</v>
      </c>
      <c r="O14" s="8">
        <v>10508.74</v>
      </c>
      <c r="Q14" s="5" t="str">
        <f t="shared" si="9"/>
        <v>Bob</v>
      </c>
      <c r="R14" s="8">
        <f t="shared" si="10"/>
        <v>39607.439999999995</v>
      </c>
    </row>
    <row r="15" spans="1:22">
      <c r="B15" s="5" t="str">
        <f>B9</f>
        <v>Grand Total</v>
      </c>
      <c r="C15" s="8">
        <f t="shared" si="0"/>
        <v>8036.5</v>
      </c>
      <c r="E15" s="5" t="str">
        <f t="shared" si="3"/>
        <v>Home Goods</v>
      </c>
      <c r="F15" s="8">
        <f t="shared" si="4"/>
        <v>51359.740000000005</v>
      </c>
      <c r="H15" s="5" t="str">
        <f>H9</f>
        <v>Grand Total</v>
      </c>
      <c r="I15" s="8">
        <f t="shared" si="6"/>
        <v>208771.31</v>
      </c>
      <c r="K15" s="5" t="str">
        <f>K9</f>
        <v>Grand Total</v>
      </c>
      <c r="L15" s="8">
        <f t="shared" si="8"/>
        <v>208771.31</v>
      </c>
      <c r="N15" s="7" t="s">
        <v>78</v>
      </c>
      <c r="O15" s="8">
        <v>9270.7799999999988</v>
      </c>
      <c r="Q15" s="5" t="str">
        <f t="shared" si="9"/>
        <v>Charlie</v>
      </c>
      <c r="R15" s="8">
        <f t="shared" si="10"/>
        <v>35076.949999999997</v>
      </c>
    </row>
    <row r="16" spans="1:22">
      <c r="E16" s="5" t="str">
        <f t="shared" si="3"/>
        <v>Sports</v>
      </c>
      <c r="F16" s="8">
        <f t="shared" si="4"/>
        <v>61905.38</v>
      </c>
      <c r="N16" s="7" t="s">
        <v>79</v>
      </c>
      <c r="O16" s="8">
        <v>5120.4799999999996</v>
      </c>
      <c r="Q16" s="5" t="str">
        <f t="shared" si="9"/>
        <v>Diana</v>
      </c>
      <c r="R16" s="8">
        <f t="shared" si="10"/>
        <v>33153.1</v>
      </c>
      <c r="U16" s="8" t="str">
        <f t="shared" ref="U16:U17" si="11">IFERROR(VLOOKUP(T16,$Q$5:$R$10,2,0),"")</f>
        <v/>
      </c>
    </row>
    <row r="17" spans="5:21">
      <c r="E17" s="5" t="str">
        <f t="shared" si="3"/>
        <v>Grand Total</v>
      </c>
      <c r="F17" s="8">
        <f t="shared" si="4"/>
        <v>208771.31</v>
      </c>
      <c r="N17" s="7" t="s">
        <v>63</v>
      </c>
      <c r="O17" s="8">
        <v>208771.31</v>
      </c>
      <c r="Q17" s="5" t="str">
        <f t="shared" si="9"/>
        <v>Grand Total</v>
      </c>
      <c r="R17" s="8">
        <f t="shared" si="10"/>
        <v>208771.30999999997</v>
      </c>
      <c r="U17" s="8" t="str">
        <f t="shared" si="11"/>
        <v/>
      </c>
    </row>
    <row r="19" spans="5:21">
      <c r="N19" s="5" t="str">
        <f>N5</f>
        <v>Jan</v>
      </c>
      <c r="O19" s="8">
        <f>GETPIVOTDATA("Total Sale",$N$4,"Months (Date)",1)</f>
        <v>24528.94</v>
      </c>
    </row>
    <row r="20" spans="5:21">
      <c r="N20" s="5" t="str">
        <f t="shared" ref="N20:N30" si="12">N6</f>
        <v>Feb</v>
      </c>
      <c r="O20" s="8">
        <f>GETPIVOTDATA("Total Sale",$N$4,"Months (Date)",2)</f>
        <v>15451.27</v>
      </c>
    </row>
    <row r="21" spans="5:21">
      <c r="N21" s="5" t="str">
        <f t="shared" si="12"/>
        <v>Mar</v>
      </c>
      <c r="O21" s="8">
        <f>GETPIVOTDATA("Total Sale",$N$4,"Months (Date)",3)</f>
        <v>17672.21</v>
      </c>
    </row>
    <row r="22" spans="5:21">
      <c r="N22" s="5" t="str">
        <f t="shared" si="12"/>
        <v>Apr</v>
      </c>
      <c r="O22" s="8">
        <f>GETPIVOTDATA("Total Sale",$N$4,"Months (Date)",4)</f>
        <v>25578.950000000004</v>
      </c>
    </row>
    <row r="23" spans="5:21">
      <c r="N23" s="5" t="str">
        <f t="shared" si="12"/>
        <v>May</v>
      </c>
      <c r="O23" s="8">
        <f>GETPIVOTDATA("Total Sale",$N$4,"Months (Date)",5)</f>
        <v>20630.37</v>
      </c>
    </row>
    <row r="24" spans="5:21">
      <c r="N24" s="5" t="str">
        <f t="shared" si="12"/>
        <v>Jun</v>
      </c>
      <c r="O24" s="8">
        <f>GETPIVOTDATA("Total Sale",$N$4,"Months (Date)",6)</f>
        <v>17614.050000000003</v>
      </c>
    </row>
    <row r="25" spans="5:21">
      <c r="N25" s="5" t="str">
        <f t="shared" si="12"/>
        <v>Jul</v>
      </c>
      <c r="O25" s="8">
        <f>GETPIVOTDATA("Total Sale",$N$4,"Months (Date)",7)</f>
        <v>15549.45</v>
      </c>
    </row>
    <row r="26" spans="5:21">
      <c r="N26" s="5" t="str">
        <f t="shared" si="12"/>
        <v>Aug</v>
      </c>
      <c r="O26" s="8">
        <f>GETPIVOTDATA("Total Sale",$N$4,"Months (Date)",8)</f>
        <v>13249.36</v>
      </c>
    </row>
    <row r="27" spans="5:21">
      <c r="N27" s="5" t="str">
        <f t="shared" si="12"/>
        <v>Sep</v>
      </c>
      <c r="O27" s="8">
        <f>GETPIVOTDATA("Total Sale",$N$4,"Months (Date)",9)</f>
        <v>33596.710000000006</v>
      </c>
    </row>
    <row r="28" spans="5:21">
      <c r="N28" s="5" t="str">
        <f t="shared" si="12"/>
        <v>Oct</v>
      </c>
      <c r="O28" s="8">
        <f>GETPIVOTDATA("Total Sale",$N$4,"Months (Date)",10)</f>
        <v>10508.74</v>
      </c>
    </row>
    <row r="29" spans="5:21">
      <c r="N29" s="5" t="str">
        <f t="shared" si="12"/>
        <v>Nov</v>
      </c>
      <c r="O29" s="8">
        <f>GETPIVOTDATA("Total Sale",$N$4,"Months (Date)",11)</f>
        <v>9270.7799999999988</v>
      </c>
    </row>
    <row r="30" spans="5:21">
      <c r="N30" s="5" t="str">
        <f t="shared" si="12"/>
        <v>Dec</v>
      </c>
      <c r="O30" s="8">
        <f>GETPIVOTDATA("Total Sale",$N$4,"Months (Date)",12)</f>
        <v>5120.4799999999996</v>
      </c>
    </row>
  </sheetData>
  <mergeCells count="7">
    <mergeCell ref="T2:U2"/>
    <mergeCell ref="B2:C2"/>
    <mergeCell ref="E2:F2"/>
    <mergeCell ref="H2:I2"/>
    <mergeCell ref="K2:L2"/>
    <mergeCell ref="N2:O2"/>
    <mergeCell ref="Q2:R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Data Table</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Moses Luke</dc:creator>
  <cp:lastModifiedBy>Moses Luke</cp:lastModifiedBy>
  <dcterms:created xsi:type="dcterms:W3CDTF">2025-01-09T17:40:39Z</dcterms:created>
  <dcterms:modified xsi:type="dcterms:W3CDTF">2025-03-06T09:49:41Z</dcterms:modified>
</cp:coreProperties>
</file>