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externalLink+xml" PartName="/xl/externalLinks/externalLink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akcomputerservices-my.sharepoint.com/personal/mbd_peak-cs_com/Documents/Business - Official Documents/NoussaCar/Finance/Pricing/"/>
    </mc:Choice>
  </mc:AlternateContent>
  <xr:revisionPtr revIDLastSave="1236" documentId="8_{0BCE145F-C22F-4F94-A9EB-4C81E23E679F}" xr6:coauthVersionLast="47" xr6:coauthVersionMax="47" xr10:uidLastSave="{06365A91-370E-4246-8940-DDCB4C21C634}"/>
  <bookViews>
    <workbookView xWindow="30612" yWindow="-108" windowWidth="30936" windowHeight="16776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>#REF!</definedName>
    <definedName name="ESPECIALES" localSheetId="1">#REF!</definedName>
    <definedName name="precios2130dias">'[1]LISTA FORMULACION'!$V:$AD</definedName>
    <definedName name="preciosesp">#REF!</definedName>
    <definedName name="preciosesp" localSheetId="1">#REF!</definedName>
    <definedName name="preciosespeciales">#REF!</definedName>
    <definedName name="preciosespeciales" localSheetId="0">PRICING!$F$8:$F$31</definedName>
    <definedName name="preciosespeciales" localSheetId="1">#REF!</definedName>
    <definedName name="preciosllap">#REF!</definedName>
    <definedName name="preciosllap" localSheetId="0">PRICING!$H$8:$H$31</definedName>
    <definedName name="preciosllap" localSheetId="1">#REF!</definedName>
    <definedName name="preciosslap">#REF!</definedName>
    <definedName name="preciosslap" localSheetId="0">PRICING!$G$8:$G$31</definedName>
    <definedName name="preciosslap" localSheetId="1">#REF!</definedName>
    <definedName name="TAMFF">'[1]TAM FF'!$A$1:$V$19</definedName>
    <definedName name="TAMFR">'[1]TAM FR'!$A$1:$V$19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<sst xmlns="http://schemas.openxmlformats.org/spreadsheetml/2006/main" count="35" uniqueCount="35">
  <si>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Length of rental</t>
  </si>
  <si>
    <t>7 DAYS</t>
  </si>
  <si>
    <r>
      <rPr>
        <rFont val="Aptos Narrow"/>
        <family val="2"/>
        <b/>
        <sz val="11"/>
      </rPr>
      <t>ATTENTION</t>
    </r>
    <r>
      <rPr>
        <rFont val="Aptos Narrow"/>
        <family val="2"/>
        <color theme="1"/>
        <sz val="11"/>
      </rPr>
      <t>: These prices will be established for the Full/Full rate for reservation of 7 rental days, as retail price, so they must include VAT.</t>
    </r>
  </si>
  <si>
    <t>Rate type</t>
  </si>
  <si>
    <t>F/F</t>
  </si>
  <si>
    <t>Statio</t>
  </si>
  <si>
    <t>TUN</t>
  </si>
  <si>
    <t>DATE</t>
  </si>
  <si>
    <t>ESMS</t>
  </si>
  <si>
    <t>%INCREASE</t>
  </si>
  <si>
    <t>EMMS</t>
  </si>
  <si>
    <t>PSMS</t>
  </si>
  <si>
    <t>SSMS</t>
  </si>
  <si>
    <t>PMMS</t>
  </si>
  <si>
    <t>EMAS</t>
  </si>
  <si>
    <t>PSAS</t>
  </si>
  <si>
    <t>SSAS</t>
  </si>
  <si>
    <t>PMAS</t>
  </si>
  <si>
    <t>CMAS</t>
  </si>
  <si>
    <t>SMAS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</si>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</sst>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_ ;[Red]\-#,##0.00\ "/>
    <numFmt numFmtId="165" formatCode="yyyy-mm-dd"/>
    <numFmt numFmtId="166" formatCode="0.0%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0.0499893185216834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applyNumberFormat="1" fontId="1" applyFont="0" fillId="0" applyFill="0" borderId="0" applyBorder="0" applyProtection="0" applyAlignment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47">
    <xf numFmtId="0" fontId="0" fillId="0" borderId="0" xfId="0"/>
    <xf numFmtId="0" fontId="3" applyFont="1" fillId="2" applyFill="1" borderId="0" xfId="0"/>
    <xf numFmtId="0" fontId="8" applyFont="1" fillId="3" applyFill="1" borderId="0" xfId="0"/>
    <xf numFmtId="14" applyNumberFormat="1" fontId="10" applyFont="1" fillId="5" applyFill="1" borderId="3" applyBorder="1" xfId="0" applyAlignment="1">
      <alignment horizontal="center" vertical="center"/>
    </xf>
    <xf numFmtId="164" applyNumberFormat="1" fontId="11" applyFont="1" fillId="2" applyFill="1" borderId="0" xfId="0"/>
    <xf numFmtId="0" fontId="12" applyFont="1" fillId="0" borderId="0" xfId="0"/>
    <xf numFmtId="9" applyNumberFormat="1" fontId="4" applyFont="1" fillId="3" applyFill="1" borderId="0" xfId="3" applyAlignment="1">
      <alignment horizontal="center"/>
    </xf>
    <xf numFmtId="2" applyNumberFormat="1" fontId="14" applyFont="1" fillId="0" borderId="3" applyBorder="1" xfId="1" applyAlignment="1">
      <alignment horizontal="center"/>
    </xf>
    <xf numFmtId="0" fontId="7" applyFont="1" fillId="7" applyFill="1" borderId="2" applyBorder="1" xfId="0" applyAlignment="1">
      <alignment horizontal="center"/>
    </xf>
    <xf numFmtId="0" fontId="2" applyFont="1" fillId="2" applyFill="1" borderId="1" applyBorder="1" xfId="0" applyAlignment="1">
      <alignment horizontal="center" vertical="center"/>
    </xf>
    <xf numFmtId="0" fontId="17" applyFont="1" fillId="4" applyFill="1" borderId="0" xfId="0"/>
    <xf numFmtId="164" applyNumberFormat="1" fontId="6" applyFont="1" fillId="4" applyFill="1" borderId="4" applyBorder="1" xfId="0" applyAlignment="1">
      <alignment horizontal="left"/>
    </xf>
    <xf numFmtId="164" applyNumberFormat="1" fontId="9" applyFont="1" fillId="4" applyFill="1" borderId="0" xfId="0" applyAlignment="1">
      <alignment horizontal="left" vertical="center" wrapText="1" indent="2"/>
    </xf>
    <xf numFmtId="164" applyNumberFormat="1" fontId="9" applyFont="1" fillId="4" applyFill="1" borderId="4" applyBorder="1" xfId="0" applyAlignment="1">
      <alignment horizontal="left" vertical="center" wrapText="1" indent="2"/>
    </xf>
    <xf numFmtId="0" fontId="15" applyFont="1" fillId="0" borderId="0" xfId="0" applyAlignment="1">
      <alignment vertical="center"/>
    </xf>
    <xf numFmtId="0" fontId="14" applyFont="1" fillId="0" borderId="0" xfId="0" applyAlignment="1">
      <alignment horizontal="center"/>
    </xf>
    <xf numFmtId="2" applyNumberFormat="1" fontId="16" applyFont="1" fillId="0" applyFill="1" borderId="0" xfId="1" applyAlignment="1">
      <alignment horizontal="center"/>
    </xf>
    <xf numFmtId="0" fontId="17" applyFont="1" fillId="0" borderId="0" xfId="0"/>
    <xf numFmtId="0" fontId="5" applyFont="1" fillId="0" borderId="0" xfId="0"/>
    <xf numFmtId="14" applyNumberFormat="1" fontId="13" applyFont="1" fillId="0" borderId="0" xfId="0" applyAlignment="1">
      <alignment horizontal="center"/>
    </xf>
    <xf numFmtId="0" fontId="1" applyFont="1" fillId="0" borderId="0" xfId="0"/>
    <xf numFmtId="0" fontId="16" applyFont="1" fillId="0" borderId="0" xfId="0"/>
    <xf numFmtId="0" fontId="18" applyFont="1" fillId="8" applyFill="1" borderId="0" xfId="0" applyAlignment="1">
      <alignment horizontal="center" vertical="center"/>
    </xf>
    <xf numFmtId="2" applyNumberFormat="1" fontId="14" applyFont="1" fillId="9" applyFill="1" borderId="0" applyBorder="1" xfId="2" applyAlignment="1">
      <alignment horizontal="center" vertical="center"/>
    </xf>
    <xf numFmtId="2" applyNumberFormat="1" fontId="4" applyFont="1" fillId="6" applyFill="1" borderId="2" applyBorder="1" xfId="1" applyAlignment="1">
      <alignment horizontal="center"/>
    </xf>
    <xf numFmtId="0" fontId="0" fillId="0" borderId="0" xfId="0" applyAlignment="1">
      <alignment horizontal="center"/>
    </xf>
    <xf numFmtId="0" fontId="15" applyFont="1" fillId="11" applyFill="1" borderId="5" applyBorder="1" xfId="0" applyAlignment="1">
      <alignment horizontal="left" vertical="center"/>
    </xf>
    <xf numFmtId="0" fontId="15" applyFont="1" fillId="11" applyFill="1" borderId="6" applyBorder="1" xfId="0" applyAlignment="1">
      <alignment vertical="center"/>
    </xf>
    <xf numFmtId="2" applyNumberFormat="1" fontId="0" fillId="0" borderId="7" applyBorder="1" xfId="0" applyAlignment="1">
      <alignment horizontal="center"/>
    </xf>
    <xf numFmtId="0" fontId="0" fillId="12" applyFill="1" borderId="9" applyBorder="1" xfId="0" applyAlignment="1">
      <alignment horizontal="center"/>
    </xf>
    <xf numFmtId="0" fontId="0" fillId="12" applyFill="1" borderId="10" applyBorder="1" xfId="0" applyAlignment="1">
      <alignment horizontal="center"/>
    </xf>
    <xf numFmtId="0" fontId="15" applyFont="1" fillId="11" applyFill="1" borderId="11" applyBorder="1" xfId="0" applyAlignment="1">
      <alignment horizontal="center" vertical="center"/>
    </xf>
    <xf numFmtId="14" applyNumberFormat="1" fontId="0" fillId="12" applyFill="1" borderId="8" applyBorder="1" xfId="0" applyAlignment="1">
      <alignment horizontal="center"/>
    </xf>
    <xf numFmtId="2" applyNumberFormat="1" fontId="0" fillId="13" applyFill="1" borderId="12" applyBorder="1" xfId="0" applyProtection="1" applyAlignment="1">
      <alignment horizontal="center"/>
      <protection locked="0"/>
    </xf>
    <xf numFmtId="0" fontId="15" applyFont="1" fillId="14" applyFill="1" borderId="6" applyBorder="1" xfId="0" applyAlignment="1">
      <alignment vertical="center"/>
    </xf>
    <xf numFmtId="2" applyNumberFormat="1" fontId="14" applyFont="1" fillId="14" applyFill="1" borderId="3" applyBorder="1" xfId="1" applyAlignment="1">
      <alignment horizontal="center"/>
    </xf>
    <xf numFmtId="9" applyNumberFormat="1" fontId="4" applyFont="1" fillId="14" applyFill="1" borderId="0" xfId="3" applyAlignment="1">
      <alignment horizontal="center"/>
    </xf>
    <xf numFmtId="0" fontId="0" fillId="14" applyFill="1" borderId="0" xfId="0"/>
    <xf numFmtId="0" fontId="0" fillId="10" applyFill="1" borderId="0" xfId="0" applyAlignment="1">
      <alignment horizontal="center" vertical="center"/>
    </xf>
    <xf numFmtId="165" applyNumberFormat="1" fontId="10" applyFont="1" fillId="5" applyFill="1" borderId="3" applyBorder="1" xfId="0" applyAlignment="1">
      <alignment horizontal="center" vertical="center"/>
    </xf>
    <xf numFmtId="4" applyNumberFormat="1" fontId="4" applyFont="1" fillId="6" applyFill="1" borderId="2" applyBorder="1" xfId="1" applyAlignment="1">
      <alignment horizontal="center"/>
    </xf>
    <xf numFmtId="165" applyNumberFormat="1" fontId="10" applyFont="1" fillId="0" borderId="3" applyBorder="1" xfId="0" applyAlignment="1">
      <alignment horizontal="center" vertical="center"/>
    </xf>
    <xf numFmtId="4" applyNumberFormat="1" fontId="14" applyFont="1" fillId="0" borderId="3" applyBorder="1" xfId="1" applyAlignment="1">
      <alignment horizontal="center"/>
    </xf>
    <xf numFmtId="166" applyNumberFormat="1" fontId="4" applyFont="1" fillId="3" applyFill="1" borderId="0" xfId="3" applyAlignment="1">
      <alignment horizontal="center"/>
    </xf>
    <xf numFmtId="4" applyNumberFormat="1" fontId="14" applyFont="1" fillId="14" applyFill="1" borderId="3" applyBorder="1" xfId="1" applyAlignment="1">
      <alignment horizontal="center"/>
    </xf>
    <xf numFmtId="166" applyNumberFormat="1" fontId="4" applyFont="1" fillId="14" applyFill="1" borderId="0" xfId="3" applyAlignment="1">
      <alignment horizontal="center"/>
    </xf>
    <xf numFmtId="2" applyNumberFormat="1" fontId="0" fillId="13" applyFill="1" borderId="12" applyBorder="1" xfId="0" applyProtection="1" applyAlignment="1">
      <alignment horizontal="center"/>
      <protection locked="0"/>
    </xf>
  </cellXfs>
  <cellStyles count="4">
    <cellStyle name="Moneda 2" xfId="1" xr:uid="{EDDF59BF-A7FE-4882-99A3-6D42CE0C557F}"/>
    <cellStyle name="Moneda 2 2" xfId="2" xr:uid="{1AB695C8-E91D-4BF1-B564-47983E0088FE}"/>
    <cellStyle name="Normal" xfId="0" builtinId="0"/>
    <cellStyle name="Percent" xfId="3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I21"/>
  <sheetViews>
    <sheetView tabSelected="1" zoomScaleNormal="100" zoomScaleSheetLayoutView="80" workbookViewId="0">
      <pane xSplit="1" ySplit="8" topLeftCell="B9" activePane="bottomRight" state="frozen"/>
      <selection pane="topRight" activeCell="B1" sqref="B1"/>
      <selection pane="bottomLeft" activeCell="A11" sqref="A11"/>
      <selection pane="bottomRight" activeCell="AA25" sqref="AA25"/>
    </sheetView>
  </sheetViews>
  <sheetFormatPr defaultColWidth="11.44140625" defaultRowHeight="14.4" outlineLevelRow="1" x14ac:dyDescent="0.3"/>
  <cols>
    <col min="1" max="1" width="7.109375" customWidth="1" style="17"/>
    <col min="2" max="2" width="12" customWidth="1" style="20"/>
    <col min="3" max="3" width="12" customWidth="1" style="21"/>
    <col min="4" max="4" width="12" customWidth="1" style="20"/>
    <col min="5" max="5" width="12" customWidth="1" style="21"/>
    <col min="6" max="6" width="12" customWidth="1" style="20"/>
    <col min="7" max="7" width="12" customWidth="1" style="21"/>
    <col min="8" max="8" width="12" customWidth="1" style="20"/>
    <col min="9" max="9" width="12" customWidth="1" style="21"/>
    <col min="10" max="10" width="12" customWidth="1" style="20"/>
    <col min="11" max="11" width="12" customWidth="1" style="21"/>
    <col min="12" max="12" width="12" customWidth="1" style="20"/>
    <col min="13" max="13" width="12" customWidth="1" style="21"/>
    <col min="14" max="14" width="12" customWidth="1" style="20"/>
    <col min="15" max="15" width="12" customWidth="1" style="21"/>
    <col min="16" max="16" width="12" customWidth="1" style="20"/>
    <col min="17" max="17" width="12" customWidth="1" style="21"/>
    <col min="18" max="18" width="12" customWidth="1" style="20"/>
    <col min="19" max="19" width="12" customWidth="1" style="21"/>
    <col min="20" max="20" width="12" customWidth="1" style="20"/>
    <col min="21" max="21" width="12" customWidth="1" style="21"/>
    <col min="22" max="22" width="12" customWidth="1" style="20"/>
    <col min="23" max="23" width="12" customWidth="1" style="21"/>
    <col min="24" max="24" width="12" customWidth="1" style="20"/>
    <col min="25" max="25" width="12" customWidth="1" style="21"/>
    <col min="26" max="26" width="12" customWidth="1" style="20"/>
    <col min="27" max="27" width="12" customWidth="1" style="21"/>
    <col min="28" max="28" width="12" customWidth="1" style="20"/>
    <col min="29" max="29" width="12" customWidth="1" style="21"/>
    <col min="30" max="30" width="12" customWidth="1" style="20"/>
    <col min="31" max="31" width="12" customWidth="1" style="21"/>
    <col min="32" max="32" width="12" customWidth="1" style="20"/>
    <col min="33" max="33" width="12" customWidth="1" style="21"/>
    <col min="34" max="34" width="12" customWidth="1" style="20"/>
    <col min="35" max="35" width="12" customWidth="1" style="21"/>
    <col min="36" max="36" width="12" customWidth="1" style="20"/>
    <col min="37" max="37" width="12" customWidth="1" style="21"/>
    <col min="38" max="38" width="12" customWidth="1" style="20"/>
    <col min="39" max="39" width="12" customWidth="1" style="21"/>
    <col min="40" max="40" width="12" customWidth="1" style="20"/>
    <col min="41" max="41" width="12" customWidth="1" style="21"/>
    <col min="42" max="42" width="12" customWidth="1" style="20"/>
    <col min="43" max="43" width="12" customWidth="1" style="21"/>
    <col min="44" max="44" width="12" customWidth="1" style="20"/>
    <col min="45" max="45" width="12" customWidth="1" style="21"/>
    <col min="46" max="46" width="12" customWidth="1" style="20"/>
    <col min="47" max="47" width="12" customWidth="1" style="21"/>
    <col min="48" max="48" width="12" customWidth="1" style="20"/>
    <col min="49" max="49" width="12" customWidth="1" style="21"/>
    <col min="50" max="50" width="12" customWidth="1" style="20"/>
    <col min="51" max="51" width="12" customWidth="1" style="21"/>
    <col min="52" max="52" width="12" customWidth="1" style="20"/>
    <col min="53" max="53" width="12" customWidth="1" style="21"/>
    <col min="54" max="54" width="12" customWidth="1" style="20"/>
    <col min="55" max="55" width="12" customWidth="1" style="21"/>
    <col min="56" max="56" width="12" customWidth="1" style="20"/>
    <col min="57" max="57" width="12" customWidth="1" style="21"/>
    <col min="58" max="58" width="12" customWidth="1" style="20"/>
    <col min="59" max="59" width="12" customWidth="1" style="21"/>
    <col min="60" max="60" width="12" customWidth="1" style="20"/>
  </cols>
  <sheetData>
    <row r="1">
      <c r="B1" s="22" t="s">
        <v>0</v>
      </c>
      <c r="C1"/>
      <c r="D1" s="23" t="s">
        <v>1</v>
      </c>
      <c r="F1" s="38" t="s">
        <v>2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>
      <c r="B2" s="22" t="s">
        <v>3</v>
      </c>
      <c r="C2"/>
      <c r="D2" s="23" t="s">
        <v>4</v>
      </c>
    </row>
    <row r="3">
      <c r="B3" s="22" t="s">
        <v>5</v>
      </c>
      <c r="C3"/>
      <c r="D3" s="23" t="s">
        <v>6</v>
      </c>
    </row>
    <row r="4" ht="13.5" customHeight="1">
      <c r="A4" s="10"/>
      <c r="B4" s="9"/>
      <c r="C4" s="1"/>
      <c r="D4" s="9"/>
      <c r="E4" s="1"/>
      <c r="F4" s="9"/>
      <c r="G4" s="1"/>
      <c r="H4" s="9"/>
      <c r="I4" s="1"/>
      <c r="J4" s="9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/>
      <c r="X4" s="9"/>
      <c r="Y4" s="1"/>
      <c r="Z4" s="9"/>
      <c r="AA4" s="1"/>
      <c r="AB4" s="9"/>
      <c r="AC4" s="1"/>
      <c r="AD4" s="9"/>
      <c r="AE4" s="1"/>
      <c r="AF4" s="9"/>
      <c r="AG4" s="1"/>
      <c r="AH4" s="9"/>
      <c r="AI4" s="1"/>
      <c r="AJ4" s="9"/>
      <c r="AK4" s="1"/>
      <c r="AL4" s="9"/>
      <c r="AM4" s="1"/>
      <c r="AN4" s="9"/>
      <c r="AO4" s="1"/>
      <c r="AP4" s="9"/>
      <c r="AQ4" s="1"/>
      <c r="AR4" s="9"/>
      <c r="AS4" s="1"/>
      <c r="AT4" s="9"/>
      <c r="AU4" s="1"/>
      <c r="AV4" s="9"/>
      <c r="AW4" s="1"/>
      <c r="AX4" s="9"/>
      <c r="AY4" s="1"/>
      <c r="AZ4" s="9"/>
      <c r="BA4" s="1"/>
      <c r="BB4" s="9"/>
      <c r="BC4" s="1"/>
      <c r="BD4" s="9"/>
      <c r="BE4" s="1"/>
      <c r="BF4" s="9"/>
      <c r="BG4" s="1"/>
      <c r="BH4" s="9"/>
      <c r="BI4" s="1"/>
    </row>
    <row r="5" ht="18" customHeight="1">
      <c r="A5" s="11"/>
      <c r="B5" s="8" t="s">
        <v>7</v>
      </c>
      <c r="C5" s="2"/>
      <c r="D5" s="8" t="s">
        <v>7</v>
      </c>
      <c r="E5" s="2"/>
      <c r="F5" s="8" t="s">
        <v>7</v>
      </c>
      <c r="G5" s="2"/>
      <c r="H5" s="8" t="s">
        <v>7</v>
      </c>
      <c r="I5" s="2"/>
      <c r="J5" s="8" t="s">
        <v>7</v>
      </c>
      <c r="K5" s="2"/>
      <c r="L5" s="8" t="s">
        <v>7</v>
      </c>
      <c r="M5" s="2"/>
      <c r="N5" s="8" t="s">
        <v>7</v>
      </c>
      <c r="O5" s="2"/>
      <c r="P5" s="8" t="s">
        <v>7</v>
      </c>
      <c r="Q5" s="2"/>
      <c r="R5" s="8" t="s">
        <v>7</v>
      </c>
      <c r="S5" s="2"/>
      <c r="T5" s="8" t="s">
        <v>7</v>
      </c>
      <c r="U5" s="2"/>
      <c r="V5" s="8" t="s">
        <v>7</v>
      </c>
      <c r="W5" s="2"/>
      <c r="X5" s="8" t="s">
        <v>7</v>
      </c>
      <c r="Y5" s="2"/>
      <c r="Z5" s="8" t="s">
        <v>7</v>
      </c>
      <c r="AA5" s="2"/>
      <c r="AB5" s="8" t="s">
        <v>7</v>
      </c>
      <c r="AC5" s="2"/>
      <c r="AD5" s="8" t="s">
        <v>7</v>
      </c>
      <c r="AE5" s="2"/>
      <c r="AF5" s="8" t="s">
        <v>7</v>
      </c>
      <c r="AG5" s="2"/>
      <c r="AH5" s="8" t="s">
        <v>7</v>
      </c>
      <c r="AI5" s="2"/>
      <c r="AJ5" s="8" t="s">
        <v>7</v>
      </c>
      <c r="AK5" s="2"/>
      <c r="AL5" s="8" t="s">
        <v>7</v>
      </c>
      <c r="AM5" s="8"/>
      <c r="AN5" s="8" t="s">
        <v>7</v>
      </c>
      <c r="AO5" s="2"/>
      <c r="AP5" s="8" t="s">
        <v>7</v>
      </c>
      <c r="AQ5" s="2"/>
      <c r="AR5" s="8" t="s">
        <v>7</v>
      </c>
      <c r="AS5" s="2"/>
      <c r="AT5" s="8" t="s">
        <v>7</v>
      </c>
      <c r="AU5" s="2"/>
      <c r="AV5" s="8" t="s">
        <v>7</v>
      </c>
      <c r="AW5" s="2"/>
      <c r="AX5" s="8" t="s">
        <v>7</v>
      </c>
      <c r="AY5" s="2"/>
      <c r="AZ5" s="8" t="s">
        <v>7</v>
      </c>
      <c r="BA5" s="2"/>
      <c r="BB5" s="8" t="s">
        <v>7</v>
      </c>
      <c r="BC5" s="2"/>
      <c r="BD5" s="8" t="s">
        <v>7</v>
      </c>
      <c r="BE5" s="2"/>
      <c r="BF5" s="8" t="s">
        <v>7</v>
      </c>
      <c r="BG5" s="2"/>
      <c r="BH5" s="8" t="s">
        <v>7</v>
      </c>
      <c r="BI5" s="2"/>
    </row>
    <row r="6" ht="18" customHeight="1" s="5" customFormat="1">
      <c r="A6" s="12"/>
      <c r="B6" s="39">
        <v>45972</v>
      </c>
      <c r="C6" s="2"/>
      <c r="D6" s="39">
        <v>45973</v>
      </c>
      <c r="E6" s="2"/>
      <c r="F6" s="39">
        <v>45986</v>
      </c>
      <c r="G6" s="2"/>
      <c r="H6" s="39">
        <v>46000</v>
      </c>
      <c r="I6" s="2"/>
      <c r="J6" s="39">
        <v>46002</v>
      </c>
      <c r="K6" s="2"/>
      <c r="L6" s="39">
        <v>46006</v>
      </c>
      <c r="M6" s="2"/>
      <c r="N6" s="41">
        <v>46007</v>
      </c>
      <c r="O6" s="2"/>
      <c r="P6" s="39">
        <v>46011</v>
      </c>
      <c r="Q6" s="2"/>
      <c r="R6" s="39">
        <v>46023</v>
      </c>
      <c r="S6" s="2"/>
      <c r="T6" s="39">
        <v>46024</v>
      </c>
      <c r="U6" s="2"/>
      <c r="V6" s="39">
        <v>46025</v>
      </c>
      <c r="W6" s="2"/>
      <c r="X6" s="39">
        <v>46027</v>
      </c>
      <c r="Y6" s="2"/>
      <c r="Z6" s="39">
        <v>46028</v>
      </c>
      <c r="AA6" s="2"/>
      <c r="AB6" s="39">
        <v>46033</v>
      </c>
      <c r="AC6" s="2"/>
      <c r="AD6" s="39">
        <v>46035</v>
      </c>
      <c r="AE6" s="2"/>
      <c r="AF6" s="39">
        <v>46036</v>
      </c>
      <c r="AG6" s="2"/>
      <c r="AH6" s="39">
        <v>46037</v>
      </c>
      <c r="AI6" s="2"/>
      <c r="AJ6" s="39">
        <v>46095</v>
      </c>
      <c r="AK6" s="2"/>
      <c r="AL6" s="39">
        <v>46097</v>
      </c>
      <c r="AM6" s="2"/>
      <c r="AN6" s="39">
        <v>46113</v>
      </c>
      <c r="AO6" s="2"/>
      <c r="AP6" s="39">
        <v>46147</v>
      </c>
      <c r="AQ6" s="2"/>
      <c r="AR6" s="39">
        <v>46165</v>
      </c>
      <c r="AS6" s="2"/>
      <c r="AT6" s="39">
        <v>46175</v>
      </c>
      <c r="AU6" s="2"/>
      <c r="AV6" s="39">
        <v>46181</v>
      </c>
      <c r="AW6" s="2"/>
      <c r="AX6" s="3"/>
      <c r="AY6" s="2"/>
      <c r="AZ6" s="3"/>
      <c r="BA6" s="2"/>
      <c r="BB6" s="3"/>
      <c r="BC6" s="2"/>
      <c r="BD6" s="3"/>
      <c r="BE6" s="2"/>
      <c r="BF6" s="3"/>
      <c r="BG6" s="2"/>
      <c r="BH6" s="3"/>
      <c r="BI6" s="2"/>
    </row>
    <row r="7" ht="17.25" customHeight="1" s="5" customFormat="1">
      <c r="A7" s="13"/>
      <c r="B7" s="39">
        <v>45972</v>
      </c>
      <c r="C7" s="4"/>
      <c r="D7" s="39">
        <v>45985</v>
      </c>
      <c r="E7" s="4"/>
      <c r="F7" s="39">
        <v>45999</v>
      </c>
      <c r="G7" s="4"/>
      <c r="H7" s="39">
        <v>46001</v>
      </c>
      <c r="I7" s="4"/>
      <c r="J7" s="39">
        <v>46005</v>
      </c>
      <c r="K7" s="4"/>
      <c r="L7" s="39">
        <v>46006</v>
      </c>
      <c r="M7" s="4"/>
      <c r="N7" s="39">
        <v>46010</v>
      </c>
      <c r="O7" s="4"/>
      <c r="P7" s="39">
        <v>46022</v>
      </c>
      <c r="Q7" s="4"/>
      <c r="R7" s="39">
        <v>46023</v>
      </c>
      <c r="S7" s="4"/>
      <c r="T7" s="39">
        <v>46024</v>
      </c>
      <c r="U7" s="4"/>
      <c r="V7" s="39">
        <v>46026</v>
      </c>
      <c r="W7" s="4"/>
      <c r="X7" s="39">
        <v>46027</v>
      </c>
      <c r="Y7" s="4"/>
      <c r="Z7" s="39">
        <v>46032</v>
      </c>
      <c r="AA7" s="4"/>
      <c r="AB7" s="39">
        <v>46034</v>
      </c>
      <c r="AC7" s="4"/>
      <c r="AD7" s="39">
        <v>46035</v>
      </c>
      <c r="AE7" s="4"/>
      <c r="AF7" s="39">
        <v>46036</v>
      </c>
      <c r="AG7" s="4"/>
      <c r="AH7" s="39">
        <v>46094</v>
      </c>
      <c r="AI7" s="4"/>
      <c r="AJ7" s="39">
        <v>46096</v>
      </c>
      <c r="AK7" s="4"/>
      <c r="AL7" s="39">
        <v>46112</v>
      </c>
      <c r="AM7" s="4"/>
      <c r="AN7" s="39">
        <v>46146</v>
      </c>
      <c r="AO7" s="4"/>
      <c r="AP7" s="39">
        <v>46164</v>
      </c>
      <c r="AQ7" s="4"/>
      <c r="AR7" s="39">
        <v>46174</v>
      </c>
      <c r="AS7" s="4"/>
      <c r="AT7" s="39">
        <v>46180</v>
      </c>
      <c r="AU7" s="4"/>
      <c r="AV7" s="39">
        <v>46181</v>
      </c>
      <c r="AW7" s="4"/>
      <c r="AX7" s="3"/>
      <c r="AY7" s="4"/>
      <c r="AZ7" s="3"/>
      <c r="BA7" s="4"/>
      <c r="BB7" s="3"/>
      <c r="BC7" s="4"/>
      <c r="BD7" s="3"/>
      <c r="BE7" s="4"/>
      <c r="BF7" s="3"/>
      <c r="BG7" s="4"/>
      <c r="BH7" s="3"/>
      <c r="BI7" s="4"/>
    </row>
    <row r="8" s="25" customFormat="1">
      <c r="A8" s="26" t="s">
        <v>8</v>
      </c>
      <c r="B8" s="40">
        <v>170.17000000000004</v>
      </c>
      <c r="C8" s="6" t="s">
        <v>9</v>
      </c>
      <c r="D8" s="40">
        <v>170.17000000000004</v>
      </c>
      <c r="E8" s="6" t="s">
        <v>9</v>
      </c>
      <c r="F8" s="40">
        <v>170.17000000000004</v>
      </c>
      <c r="G8" s="6" t="s">
        <v>9</v>
      </c>
      <c r="H8" s="40">
        <v>170.17000000000004</v>
      </c>
      <c r="I8" s="6" t="s">
        <v>9</v>
      </c>
      <c r="J8" s="40">
        <v>187.11</v>
      </c>
      <c r="K8" s="6" t="s">
        <v>9</v>
      </c>
      <c r="L8" s="40">
        <v>187.11</v>
      </c>
      <c r="M8" s="6" t="s">
        <v>9</v>
      </c>
      <c r="N8" s="40">
        <v>254.87000000000003</v>
      </c>
      <c r="O8" s="6" t="s">
        <v>9</v>
      </c>
      <c r="P8" s="40">
        <v>254.87000000000003</v>
      </c>
      <c r="Q8" s="6" t="s">
        <v>9</v>
      </c>
      <c r="R8" s="40">
        <v>254.87000000000003</v>
      </c>
      <c r="S8" s="6" t="s">
        <v>9</v>
      </c>
      <c r="T8" s="40">
        <v>254.87000000000003</v>
      </c>
      <c r="U8" s="6" t="s">
        <v>9</v>
      </c>
      <c r="V8" s="40">
        <v>254.87000000000003</v>
      </c>
      <c r="W8" s="6" t="s">
        <v>9</v>
      </c>
      <c r="X8" s="40">
        <v>254.87000000000003</v>
      </c>
      <c r="Y8" s="6" t="s">
        <v>9</v>
      </c>
      <c r="Z8" s="40">
        <v>254.87000000000003</v>
      </c>
      <c r="AA8" s="6" t="s">
        <v>9</v>
      </c>
      <c r="AB8" s="40">
        <v>254.87000000000003</v>
      </c>
      <c r="AC8" s="6" t="s">
        <v>9</v>
      </c>
      <c r="AD8" s="40">
        <v>254.87000000000003</v>
      </c>
      <c r="AE8" s="6" t="s">
        <v>9</v>
      </c>
      <c r="AF8" s="40">
        <v>245.63</v>
      </c>
      <c r="AG8" s="6" t="s">
        <v>9</v>
      </c>
      <c r="AH8" s="40">
        <v>245.63</v>
      </c>
      <c r="AI8" s="6" t="s">
        <v>9</v>
      </c>
      <c r="AJ8" s="40">
        <v>245.63</v>
      </c>
      <c r="AK8" s="6" t="s">
        <v>9</v>
      </c>
      <c r="AL8" s="40">
        <v>245.63</v>
      </c>
      <c r="AM8" s="6" t="s">
        <v>9</v>
      </c>
      <c r="AN8" s="40">
        <v>264.10999999999996</v>
      </c>
      <c r="AO8" s="6" t="s">
        <v>9</v>
      </c>
      <c r="AP8" s="40">
        <v>264.10999999999996</v>
      </c>
      <c r="AQ8" s="6" t="s">
        <v>9</v>
      </c>
      <c r="AR8" s="40">
        <v>264.10999999999996</v>
      </c>
      <c r="AS8" s="6" t="s">
        <v>9</v>
      </c>
      <c r="AT8" s="40">
        <v>355.74000000000007</v>
      </c>
      <c r="AU8" s="6" t="s">
        <v>9</v>
      </c>
      <c r="AV8" s="40">
        <v>355.74000000000007</v>
      </c>
      <c r="AW8" s="6" t="s">
        <v>9</v>
      </c>
      <c r="AX8" s="24"/>
      <c r="AY8" s="6" t="s">
        <v>9</v>
      </c>
      <c r="AZ8" s="24"/>
      <c r="BA8" s="6" t="s">
        <v>9</v>
      </c>
      <c r="BB8" s="24"/>
      <c r="BC8" s="6" t="s">
        <v>9</v>
      </c>
      <c r="BD8" s="24"/>
      <c r="BE8" s="6" t="s">
        <v>9</v>
      </c>
      <c r="BF8" s="24"/>
      <c r="BG8" s="6" t="s">
        <v>9</v>
      </c>
      <c r="BH8" s="24"/>
      <c r="BI8" s="6" t="s">
        <v>9</v>
      </c>
    </row>
    <row r="9">
      <c r="A9" s="27" t="s">
        <v>10</v>
      </c>
      <c r="B9" s="42">
        <v>178.64000000000001</v>
      </c>
      <c r="C9" s="43">
        <v>0.04977375565610852</v>
      </c>
      <c r="D9" s="42">
        <v>178.64000000000001</v>
      </c>
      <c r="E9" s="43">
        <v>0.04977375565610852</v>
      </c>
      <c r="F9" s="42">
        <v>178.64000000000001</v>
      </c>
      <c r="G9" s="43">
        <v>0.04977375565610852</v>
      </c>
      <c r="H9" s="42">
        <v>178.64000000000001</v>
      </c>
      <c r="I9" s="43">
        <v>0.04977375565610852</v>
      </c>
      <c r="J9" s="42">
        <v>196.35000000000002</v>
      </c>
      <c r="K9" s="43">
        <v>0.04938271604938275</v>
      </c>
      <c r="L9" s="42">
        <v>229.46</v>
      </c>
      <c r="M9" s="43">
        <v>0.22633744855967078</v>
      </c>
      <c r="N9" s="42">
        <v>229.46</v>
      </c>
      <c r="O9" s="43">
        <v>-0.09969788519637471</v>
      </c>
      <c r="P9" s="42">
        <v>229.46</v>
      </c>
      <c r="Q9" s="43">
        <v>-0.09969788519637471</v>
      </c>
      <c r="R9" s="42">
        <v>229.46</v>
      </c>
      <c r="S9" s="43">
        <v>-0.09969788519637471</v>
      </c>
      <c r="T9" s="42">
        <v>229.46</v>
      </c>
      <c r="U9" s="43">
        <v>-0.09969788519637471</v>
      </c>
      <c r="V9" s="42">
        <v>229.46</v>
      </c>
      <c r="W9" s="43">
        <v>-0.09969788519637471</v>
      </c>
      <c r="X9" s="42">
        <v>229.46</v>
      </c>
      <c r="Y9" s="43">
        <v>-0.09969788519637471</v>
      </c>
      <c r="Z9" s="42">
        <v>214.06</v>
      </c>
      <c r="AA9" s="43">
        <v>-0.16012084592145023</v>
      </c>
      <c r="AB9" s="42">
        <v>224.07000000000005</v>
      </c>
      <c r="AC9" s="43">
        <v>-0.12084592145015105</v>
      </c>
      <c r="AD9" s="42">
        <v>224.07000000000005</v>
      </c>
      <c r="AE9" s="43">
        <v>-0.12084592145015105</v>
      </c>
      <c r="AF9" s="42">
        <v>224.07000000000005</v>
      </c>
      <c r="AG9" s="43">
        <v>-0.08777429467084624</v>
      </c>
      <c r="AH9" s="42">
        <v>224.07000000000005</v>
      </c>
      <c r="AI9" s="43">
        <v>-0.08777429467084624</v>
      </c>
      <c r="AJ9" s="42">
        <v>224.07000000000005</v>
      </c>
      <c r="AK9" s="43">
        <v>-0.08777429467084624</v>
      </c>
      <c r="AL9" s="42">
        <v>224.07000000000005</v>
      </c>
      <c r="AM9" s="43">
        <v>-0.08777429467084624</v>
      </c>
      <c r="AN9" s="42">
        <v>224.07000000000005</v>
      </c>
      <c r="AO9" s="43">
        <v>-0.15160349854227387</v>
      </c>
      <c r="AP9" s="42">
        <v>224.07000000000005</v>
      </c>
      <c r="AQ9" s="43">
        <v>-0.15160349854227387</v>
      </c>
      <c r="AR9" s="42">
        <v>224.07000000000005</v>
      </c>
      <c r="AS9" s="43">
        <v>-0.15160349854227387</v>
      </c>
      <c r="AT9" s="42">
        <v>224.07000000000005</v>
      </c>
      <c r="AU9" s="43">
        <v>-0.3701298701298701</v>
      </c>
      <c r="AV9" s="42">
        <v>224.07000000000005</v>
      </c>
      <c r="AW9" s="43">
        <v>-0.3701298701298701</v>
      </c>
      <c r="AX9" s="7">
        <f ref="AX9:AX18" t="shared" si="23">($AX$8*(1+AY9))</f>
        <v>0</v>
      </c>
      <c r="AY9" s="6">
        <v>0</v>
      </c>
      <c r="AZ9" s="7">
        <f ref="AZ9:AZ18" t="shared" si="24">($AZ$8*(1+BA9))</f>
        <v>0</v>
      </c>
      <c r="BA9" s="6">
        <v>0</v>
      </c>
      <c r="BB9" s="7">
        <f ref="BB9:BB18" t="shared" si="25">($BB$8*(1+BC9))</f>
        <v>0</v>
      </c>
      <c r="BC9" s="6">
        <v>0</v>
      </c>
      <c r="BD9" s="7">
        <f ref="BD9:BD18" t="shared" si="26">($BD$8*(1+BE9))</f>
        <v>0</v>
      </c>
      <c r="BE9" s="6">
        <v>0</v>
      </c>
      <c r="BF9" s="7">
        <f ref="BF9:BF18" t="shared" si="27">($BF$8*(1+BG9))</f>
        <v>0</v>
      </c>
      <c r="BG9" s="6">
        <v>0</v>
      </c>
      <c r="BH9" s="7">
        <f ref="BH9:BH18" t="shared" si="28">($BH$8*(1+BI9))</f>
        <v>0</v>
      </c>
      <c r="BI9" s="6">
        <v>0</v>
      </c>
    </row>
    <row r="10" outlineLevel="1">
      <c r="A10" s="27" t="s">
        <v>11</v>
      </c>
      <c r="B10" s="42">
        <v>177.87000000000003</v>
      </c>
      <c r="C10" s="43">
        <v>0.045248868778280535</v>
      </c>
      <c r="D10" s="42">
        <v>177.87000000000003</v>
      </c>
      <c r="E10" s="43">
        <v>0.045248868778280535</v>
      </c>
      <c r="F10" s="42">
        <v>177.87000000000003</v>
      </c>
      <c r="G10" s="43">
        <v>0.045248868778280535</v>
      </c>
      <c r="H10" s="42">
        <v>177.87000000000003</v>
      </c>
      <c r="I10" s="43">
        <v>0.045248868778280535</v>
      </c>
      <c r="J10" s="42">
        <v>195.57999999999998</v>
      </c>
      <c r="K10" s="43">
        <v>0.04526748971193409</v>
      </c>
      <c r="L10" s="42">
        <v>195.57999999999998</v>
      </c>
      <c r="M10" s="43">
        <v>0.04526748971193409</v>
      </c>
      <c r="N10" s="42">
        <v>472.78000000000003</v>
      </c>
      <c r="O10" s="43">
        <v>0.8549848942598186</v>
      </c>
      <c r="P10" s="42">
        <v>472.78000000000003</v>
      </c>
      <c r="Q10" s="43">
        <v>0.8549848942598186</v>
      </c>
      <c r="R10" s="42">
        <v>357.28000000000003</v>
      </c>
      <c r="S10" s="43">
        <v>0.4018126888217522</v>
      </c>
      <c r="T10" s="42">
        <v>357.28000000000003</v>
      </c>
      <c r="U10" s="43">
        <v>0.4018126888217522</v>
      </c>
      <c r="V10" s="42">
        <v>357.28000000000003</v>
      </c>
      <c r="W10" s="43">
        <v>0.4018126888217522</v>
      </c>
      <c r="X10" s="42">
        <v>357.28000000000003</v>
      </c>
      <c r="Y10" s="43">
        <v>0.4018126888217522</v>
      </c>
      <c r="Z10" s="42">
        <v>357.28000000000003</v>
      </c>
      <c r="AA10" s="43">
        <v>0.4018126888217522</v>
      </c>
      <c r="AB10" s="42">
        <v>373.45000000000005</v>
      </c>
      <c r="AC10" s="43">
        <v>0.4652567975830814</v>
      </c>
      <c r="AD10" s="42">
        <v>373.45000000000005</v>
      </c>
      <c r="AE10" s="43">
        <v>0.4652567975830814</v>
      </c>
      <c r="AF10" s="42">
        <v>373.45000000000005</v>
      </c>
      <c r="AG10" s="43">
        <v>0.5203761755485895</v>
      </c>
      <c r="AH10" s="42">
        <v>373.45000000000005</v>
      </c>
      <c r="AI10" s="43">
        <v>0.5203761755485895</v>
      </c>
      <c r="AJ10" s="42">
        <v>373.45000000000005</v>
      </c>
      <c r="AK10" s="43">
        <v>0.5203761755485895</v>
      </c>
      <c r="AL10" s="42">
        <v>546.7</v>
      </c>
      <c r="AM10" s="43">
        <v>1.2257053291536053</v>
      </c>
      <c r="AN10" s="42">
        <v>546.7</v>
      </c>
      <c r="AO10" s="43">
        <v>1.06997084548105</v>
      </c>
      <c r="AP10" s="42">
        <v>546.7</v>
      </c>
      <c r="AQ10" s="43">
        <v>1.06997084548105</v>
      </c>
      <c r="AR10" s="42">
        <v>546.7</v>
      </c>
      <c r="AS10" s="43">
        <v>1.06997084548105</v>
      </c>
      <c r="AT10" s="42">
        <v>599.0600000000001</v>
      </c>
      <c r="AU10" s="43">
        <v>0.6839826839826838</v>
      </c>
      <c r="AV10" s="42">
        <v>599.0600000000001</v>
      </c>
      <c r="AW10" s="43">
        <v>0.6839826839826838</v>
      </c>
      <c r="AX10" s="7">
        <f t="shared" si="23"/>
        <v>0</v>
      </c>
      <c r="AY10" s="6">
        <v>0</v>
      </c>
      <c r="AZ10" s="7">
        <f t="shared" si="24"/>
        <v>0</v>
      </c>
      <c r="BA10" s="6">
        <v>0</v>
      </c>
      <c r="BB10" s="7">
        <f t="shared" si="25"/>
        <v>0</v>
      </c>
      <c r="BC10" s="6">
        <v>0</v>
      </c>
      <c r="BD10" s="7">
        <f t="shared" si="26"/>
        <v>0</v>
      </c>
      <c r="BE10" s="6">
        <v>0</v>
      </c>
      <c r="BF10" s="7">
        <f t="shared" si="27"/>
        <v>0</v>
      </c>
      <c r="BG10" s="6">
        <v>0</v>
      </c>
      <c r="BH10" s="7">
        <f t="shared" si="28"/>
        <v>0</v>
      </c>
      <c r="BI10" s="6">
        <v>0</v>
      </c>
    </row>
    <row r="11" outlineLevel="1">
      <c r="A11" s="27" t="s">
        <v>12</v>
      </c>
      <c r="B11" s="42">
        <v>270.27000000000004</v>
      </c>
      <c r="C11" s="43">
        <v>0.588235294117647</v>
      </c>
      <c r="D11" s="42">
        <v>270.27000000000004</v>
      </c>
      <c r="E11" s="43">
        <v>0.588235294117647</v>
      </c>
      <c r="F11" s="42">
        <v>270.27000000000004</v>
      </c>
      <c r="G11" s="43">
        <v>0.588235294117647</v>
      </c>
      <c r="H11" s="42">
        <v>270.27000000000004</v>
      </c>
      <c r="I11" s="43">
        <v>0.588235294117647</v>
      </c>
      <c r="J11" s="42">
        <v>297.22</v>
      </c>
      <c r="K11" s="43">
        <v>0.588477366255144</v>
      </c>
      <c r="L11" s="42">
        <v>297.22</v>
      </c>
      <c r="M11" s="43">
        <v>0.588477366255144</v>
      </c>
      <c r="N11" s="42">
        <v>574.42</v>
      </c>
      <c r="O11" s="43">
        <v>1.2537764350453167</v>
      </c>
      <c r="P11" s="42">
        <v>574.42</v>
      </c>
      <c r="Q11" s="43">
        <v>1.2537764350453167</v>
      </c>
      <c r="R11" s="42">
        <v>574.42</v>
      </c>
      <c r="S11" s="43">
        <v>1.2537764350453167</v>
      </c>
      <c r="T11" s="42">
        <v>431.97</v>
      </c>
      <c r="U11" s="43">
        <v>0.6948640483383685</v>
      </c>
      <c r="V11" s="42">
        <v>431.97</v>
      </c>
      <c r="W11" s="43">
        <v>0.6948640483383685</v>
      </c>
      <c r="X11" s="42">
        <v>431.97</v>
      </c>
      <c r="Y11" s="43">
        <v>0.6948640483383685</v>
      </c>
      <c r="Z11" s="42">
        <v>431.97</v>
      </c>
      <c r="AA11" s="43">
        <v>0.6948640483383685</v>
      </c>
      <c r="AB11" s="42">
        <v>451.99000000000007</v>
      </c>
      <c r="AC11" s="43">
        <v>0.7734138972809668</v>
      </c>
      <c r="AD11" s="42">
        <v>451.99000000000007</v>
      </c>
      <c r="AE11" s="43">
        <v>0.7734138972809668</v>
      </c>
      <c r="AF11" s="42">
        <v>451.99000000000007</v>
      </c>
      <c r="AG11" s="43">
        <v>0.84012539184953</v>
      </c>
      <c r="AH11" s="42">
        <v>451.99000000000007</v>
      </c>
      <c r="AI11" s="43">
        <v>0.84012539184953</v>
      </c>
      <c r="AJ11" s="42">
        <v>451.99000000000007</v>
      </c>
      <c r="AK11" s="43">
        <v>0.84012539184953</v>
      </c>
      <c r="AL11" s="42">
        <v>451.99000000000007</v>
      </c>
      <c r="AM11" s="43">
        <v>0.84012539184953</v>
      </c>
      <c r="AN11" s="42">
        <v>451.99000000000007</v>
      </c>
      <c r="AO11" s="43">
        <v>0.711370262390671</v>
      </c>
      <c r="AP11" s="42">
        <v>451.99000000000007</v>
      </c>
      <c r="AQ11" s="43">
        <v>0.711370262390671</v>
      </c>
      <c r="AR11" s="42">
        <v>451.99000000000007</v>
      </c>
      <c r="AS11" s="43">
        <v>0.711370262390671</v>
      </c>
      <c r="AT11" s="42">
        <v>761.5300000000001</v>
      </c>
      <c r="AU11" s="43">
        <v>1.1406926406926408</v>
      </c>
      <c r="AV11" s="42">
        <v>761.5300000000001</v>
      </c>
      <c r="AW11" s="43">
        <v>1.1406926406926408</v>
      </c>
      <c r="AX11" s="7">
        <f t="shared" si="23"/>
        <v>0</v>
      </c>
      <c r="AY11" s="6">
        <v>0</v>
      </c>
      <c r="AZ11" s="7">
        <f t="shared" si="24"/>
        <v>0</v>
      </c>
      <c r="BA11" s="6">
        <v>0</v>
      </c>
      <c r="BB11" s="7">
        <f t="shared" si="25"/>
        <v>0</v>
      </c>
      <c r="BC11" s="6">
        <v>0</v>
      </c>
      <c r="BD11" s="7">
        <f t="shared" si="26"/>
        <v>0</v>
      </c>
      <c r="BE11" s="6">
        <v>0</v>
      </c>
      <c r="BF11" s="7">
        <f t="shared" si="27"/>
        <v>0</v>
      </c>
      <c r="BG11" s="6">
        <v>0</v>
      </c>
      <c r="BH11" s="7">
        <f t="shared" si="28"/>
        <v>0</v>
      </c>
      <c r="BI11" s="6">
        <v>0</v>
      </c>
    </row>
    <row r="12" outlineLevel="1">
      <c r="A12" s="27" t="s">
        <v>13</v>
      </c>
      <c r="B12" s="42">
        <v>228.69000000000003</v>
      </c>
      <c r="C12" s="43">
        <v>0.343891402714932</v>
      </c>
      <c r="D12" s="42">
        <v>228.69000000000003</v>
      </c>
      <c r="E12" s="43">
        <v>0.343891402714932</v>
      </c>
      <c r="F12" s="42">
        <v>228.69000000000003</v>
      </c>
      <c r="G12" s="43">
        <v>0.343891402714932</v>
      </c>
      <c r="H12" s="42">
        <v>228.69000000000003</v>
      </c>
      <c r="I12" s="43">
        <v>0.343891402714932</v>
      </c>
      <c r="J12" s="42">
        <v>272.58</v>
      </c>
      <c r="K12" s="43">
        <v>0.45679012345679015</v>
      </c>
      <c r="L12" s="42">
        <v>272.58</v>
      </c>
      <c r="M12" s="43">
        <v>0.45679012345679015</v>
      </c>
      <c r="N12" s="42">
        <v>272.58</v>
      </c>
      <c r="O12" s="43">
        <v>0.06948640483383671</v>
      </c>
      <c r="P12" s="42">
        <v>272.58</v>
      </c>
      <c r="Q12" s="43">
        <v>0.06948640483383671</v>
      </c>
      <c r="R12" s="42">
        <v>272.58</v>
      </c>
      <c r="S12" s="43">
        <v>0.06948640483383671</v>
      </c>
      <c r="T12" s="42">
        <v>272.58</v>
      </c>
      <c r="U12" s="43">
        <v>0.06948640483383671</v>
      </c>
      <c r="V12" s="42">
        <v>272.58</v>
      </c>
      <c r="W12" s="43">
        <v>0.06948640483383671</v>
      </c>
      <c r="X12" s="42">
        <v>272.58</v>
      </c>
      <c r="Y12" s="43">
        <v>0.06948640483383671</v>
      </c>
      <c r="Z12" s="42">
        <v>272.58</v>
      </c>
      <c r="AA12" s="43">
        <v>0.06948640483383671</v>
      </c>
      <c r="AB12" s="42">
        <v>272.58</v>
      </c>
      <c r="AC12" s="43">
        <v>0.06948640483383671</v>
      </c>
      <c r="AD12" s="42">
        <v>272.58</v>
      </c>
      <c r="AE12" s="43">
        <v>0.06948640483383671</v>
      </c>
      <c r="AF12" s="42">
        <v>263.34000000000003</v>
      </c>
      <c r="AG12" s="43">
        <v>0.07210031347962406</v>
      </c>
      <c r="AH12" s="42">
        <v>263.34000000000003</v>
      </c>
      <c r="AI12" s="43">
        <v>0.07210031347962406</v>
      </c>
      <c r="AJ12" s="42">
        <v>263.34000000000003</v>
      </c>
      <c r="AK12" s="43">
        <v>0.07210031347962406</v>
      </c>
      <c r="AL12" s="42">
        <v>263.34000000000003</v>
      </c>
      <c r="AM12" s="43">
        <v>0.07210031347962406</v>
      </c>
      <c r="AN12" s="42">
        <v>497.41999999999996</v>
      </c>
      <c r="AO12" s="43">
        <v>0.8833819241982507</v>
      </c>
      <c r="AP12" s="42">
        <v>497.41999999999996</v>
      </c>
      <c r="AQ12" s="43">
        <v>0.8833819241982507</v>
      </c>
      <c r="AR12" s="42">
        <v>497.41999999999996</v>
      </c>
      <c r="AS12" s="43">
        <v>0.8833819241982507</v>
      </c>
      <c r="AT12" s="42">
        <v>835.45</v>
      </c>
      <c r="AU12" s="43">
        <v>1.3484848484848482</v>
      </c>
      <c r="AV12" s="42">
        <v>835.45</v>
      </c>
      <c r="AW12" s="43">
        <v>1.3484848484848482</v>
      </c>
      <c r="AX12" s="7">
        <f t="shared" si="23"/>
        <v>0</v>
      </c>
      <c r="AY12" s="6">
        <v>0</v>
      </c>
      <c r="AZ12" s="7">
        <f t="shared" si="24"/>
        <v>0</v>
      </c>
      <c r="BA12" s="6">
        <v>0</v>
      </c>
      <c r="BB12" s="7">
        <f t="shared" si="25"/>
        <v>0</v>
      </c>
      <c r="BC12" s="6">
        <v>0</v>
      </c>
      <c r="BD12" s="7">
        <f t="shared" si="26"/>
        <v>0</v>
      </c>
      <c r="BE12" s="6">
        <v>0</v>
      </c>
      <c r="BF12" s="7">
        <f t="shared" si="27"/>
        <v>0</v>
      </c>
      <c r="BG12" s="6">
        <v>0</v>
      </c>
      <c r="BH12" s="7">
        <f t="shared" si="28"/>
        <v>0</v>
      </c>
      <c r="BI12" s="6">
        <v>0</v>
      </c>
    </row>
    <row r="13">
      <c r="A13" s="27" t="s">
        <v>14</v>
      </c>
      <c r="B13" s="42">
        <v>275.65999999999997</v>
      </c>
      <c r="C13" s="43">
        <v>0.619909502262443</v>
      </c>
      <c r="D13" s="42">
        <v>275.65999999999997</v>
      </c>
      <c r="E13" s="43">
        <v>0.619909502262443</v>
      </c>
      <c r="F13" s="42">
        <v>275.65999999999997</v>
      </c>
      <c r="G13" s="43">
        <v>0.619909502262443</v>
      </c>
      <c r="H13" s="42">
        <v>275.65999999999997</v>
      </c>
      <c r="I13" s="43">
        <v>0.619909502262443</v>
      </c>
      <c r="J13" s="42">
        <v>322.63000000000005</v>
      </c>
      <c r="K13" s="43">
        <v>0.7242798353909466</v>
      </c>
      <c r="L13" s="42">
        <v>322.63000000000005</v>
      </c>
      <c r="M13" s="43">
        <v>0.7242798353909466</v>
      </c>
      <c r="N13" s="42">
        <v>322.63000000000005</v>
      </c>
      <c r="O13" s="43">
        <v>0.2658610271903323</v>
      </c>
      <c r="P13" s="42">
        <v>518.9800000000001</v>
      </c>
      <c r="Q13" s="43">
        <v>1.0362537764350455</v>
      </c>
      <c r="R13" s="42">
        <v>537.46</v>
      </c>
      <c r="S13" s="43">
        <v>1.1087613293051357</v>
      </c>
      <c r="T13" s="42">
        <v>537.46</v>
      </c>
      <c r="U13" s="43">
        <v>1.1087613293051357</v>
      </c>
      <c r="V13" s="42">
        <v>329.56</v>
      </c>
      <c r="W13" s="43">
        <v>0.2930513595166161</v>
      </c>
      <c r="X13" s="42">
        <v>329.56</v>
      </c>
      <c r="Y13" s="43">
        <v>0.2930513595166161</v>
      </c>
      <c r="Z13" s="42">
        <v>329.56</v>
      </c>
      <c r="AA13" s="43">
        <v>0.2930513595166161</v>
      </c>
      <c r="AB13" s="42">
        <v>329.56</v>
      </c>
      <c r="AC13" s="43">
        <v>0.2930513595166161</v>
      </c>
      <c r="AD13" s="42">
        <v>321.0900000000001</v>
      </c>
      <c r="AE13" s="43">
        <v>0.25981873111782483</v>
      </c>
      <c r="AF13" s="42">
        <v>321.0900000000001</v>
      </c>
      <c r="AG13" s="43">
        <v>0.30721003134796265</v>
      </c>
      <c r="AH13" s="42">
        <v>313.39000000000004</v>
      </c>
      <c r="AI13" s="43">
        <v>0.2758620689655175</v>
      </c>
      <c r="AJ13" s="42">
        <v>313.39000000000004</v>
      </c>
      <c r="AK13" s="43">
        <v>0.2758620689655175</v>
      </c>
      <c r="AL13" s="42">
        <v>313.39000000000004</v>
      </c>
      <c r="AM13" s="43">
        <v>0.2758620689655175</v>
      </c>
      <c r="AN13" s="42">
        <v>564.4100000000001</v>
      </c>
      <c r="AO13" s="43">
        <v>1.1370262390670558</v>
      </c>
      <c r="AP13" s="42">
        <v>508.20000000000005</v>
      </c>
      <c r="AQ13" s="43">
        <v>0.9241982507288633</v>
      </c>
      <c r="AR13" s="42">
        <v>562.1</v>
      </c>
      <c r="AS13" s="43">
        <v>1.1282798833819245</v>
      </c>
      <c r="AT13" s="42">
        <v>562.1</v>
      </c>
      <c r="AU13" s="43">
        <v>0.5800865800865799</v>
      </c>
      <c r="AV13" s="42">
        <v>508.20000000000005</v>
      </c>
      <c r="AW13" s="43">
        <v>0.4285714285714285</v>
      </c>
      <c r="AX13" s="7">
        <f t="shared" si="23"/>
        <v>0</v>
      </c>
      <c r="AY13" s="6">
        <v>0</v>
      </c>
      <c r="AZ13" s="7">
        <f t="shared" si="24"/>
        <v>0</v>
      </c>
      <c r="BA13" s="6">
        <v>0</v>
      </c>
      <c r="BB13" s="7">
        <f t="shared" si="25"/>
        <v>0</v>
      </c>
      <c r="BC13" s="6">
        <v>0</v>
      </c>
      <c r="BD13" s="7">
        <f t="shared" si="26"/>
        <v>0</v>
      </c>
      <c r="BE13" s="6">
        <v>0</v>
      </c>
      <c r="BF13" s="7">
        <f t="shared" si="27"/>
        <v>0</v>
      </c>
      <c r="BG13" s="6">
        <v>0</v>
      </c>
      <c r="BH13" s="7">
        <f t="shared" si="28"/>
        <v>0</v>
      </c>
      <c r="BI13" s="6">
        <v>0</v>
      </c>
    </row>
    <row r="14" outlineLevel="1">
      <c r="A14" s="27" t="s">
        <v>15</v>
      </c>
      <c r="B14" s="42">
        <v>279.51</v>
      </c>
      <c r="C14" s="43">
        <v>0.6425339366515833</v>
      </c>
      <c r="D14" s="42">
        <v>279.51</v>
      </c>
      <c r="E14" s="43">
        <v>0.6425339366515833</v>
      </c>
      <c r="F14" s="42">
        <v>279.51</v>
      </c>
      <c r="G14" s="43">
        <v>0.6425339366515833</v>
      </c>
      <c r="H14" s="42">
        <v>279.51</v>
      </c>
      <c r="I14" s="43">
        <v>0.6425339366515833</v>
      </c>
      <c r="J14" s="42">
        <v>305.69000000000005</v>
      </c>
      <c r="K14" s="43">
        <v>0.6337448559670784</v>
      </c>
      <c r="L14" s="42">
        <v>305.69000000000005</v>
      </c>
      <c r="M14" s="43">
        <v>0.6337448559670784</v>
      </c>
      <c r="N14" s="42">
        <v>305.69000000000005</v>
      </c>
      <c r="O14" s="43">
        <v>0.1993957703927493</v>
      </c>
      <c r="P14" s="42">
        <v>305.69000000000005</v>
      </c>
      <c r="Q14" s="43">
        <v>0.1993957703927493</v>
      </c>
      <c r="R14" s="42">
        <v>305.69000000000005</v>
      </c>
      <c r="S14" s="43">
        <v>0.1993957703927493</v>
      </c>
      <c r="T14" s="42">
        <v>305.69000000000005</v>
      </c>
      <c r="U14" s="43">
        <v>0.1993957703927493</v>
      </c>
      <c r="V14" s="42">
        <v>305.69000000000005</v>
      </c>
      <c r="W14" s="43">
        <v>0.1993957703927493</v>
      </c>
      <c r="X14" s="42">
        <v>305.69000000000005</v>
      </c>
      <c r="Y14" s="43">
        <v>0.1993957703927493</v>
      </c>
      <c r="Z14" s="42">
        <v>305.69000000000005</v>
      </c>
      <c r="AA14" s="43">
        <v>0.1993957703927493</v>
      </c>
      <c r="AB14" s="42">
        <v>305.69000000000005</v>
      </c>
      <c r="AC14" s="43">
        <v>0.1993957703927493</v>
      </c>
      <c r="AD14" s="42">
        <v>305.69000000000005</v>
      </c>
      <c r="AE14" s="43">
        <v>0.1993957703927493</v>
      </c>
      <c r="AF14" s="42">
        <v>305.69000000000005</v>
      </c>
      <c r="AG14" s="43">
        <v>0.24451410658307235</v>
      </c>
      <c r="AH14" s="42">
        <v>305.69000000000005</v>
      </c>
      <c r="AI14" s="43">
        <v>0.24451410658307235</v>
      </c>
      <c r="AJ14" s="42">
        <v>305.69000000000005</v>
      </c>
      <c r="AK14" s="43">
        <v>0.24451410658307235</v>
      </c>
      <c r="AL14" s="42">
        <v>305.69000000000005</v>
      </c>
      <c r="AM14" s="43">
        <v>0.24451410658307235</v>
      </c>
      <c r="AN14" s="42">
        <v>305.69000000000005</v>
      </c>
      <c r="AO14" s="43">
        <v>0.15743440233236183</v>
      </c>
      <c r="AP14" s="42">
        <v>305.69000000000005</v>
      </c>
      <c r="AQ14" s="43">
        <v>0.15743440233236183</v>
      </c>
      <c r="AR14" s="42">
        <v>305.69000000000005</v>
      </c>
      <c r="AS14" s="43">
        <v>0.15743440233236183</v>
      </c>
      <c r="AT14" s="42">
        <v>305.69000000000005</v>
      </c>
      <c r="AU14" s="43">
        <v>-0.14069264069264067</v>
      </c>
      <c r="AV14" s="42">
        <v>305.69000000000005</v>
      </c>
      <c r="AW14" s="43">
        <v>-0.14069264069264067</v>
      </c>
      <c r="AX14" s="7">
        <f t="shared" si="23"/>
        <v>0</v>
      </c>
      <c r="AY14" s="6">
        <v>0</v>
      </c>
      <c r="AZ14" s="7">
        <f t="shared" si="24"/>
        <v>0</v>
      </c>
      <c r="BA14" s="6">
        <v>0</v>
      </c>
      <c r="BB14" s="7">
        <f t="shared" si="25"/>
        <v>0</v>
      </c>
      <c r="BC14" s="6">
        <v>0</v>
      </c>
      <c r="BD14" s="7">
        <f t="shared" si="26"/>
        <v>0</v>
      </c>
      <c r="BE14" s="6">
        <v>0</v>
      </c>
      <c r="BF14" s="7">
        <f t="shared" si="27"/>
        <v>0</v>
      </c>
      <c r="BG14" s="6">
        <v>0</v>
      </c>
      <c r="BH14" s="7">
        <f t="shared" si="28"/>
        <v>0</v>
      </c>
      <c r="BI14" s="6">
        <v>0</v>
      </c>
    </row>
    <row r="15" outlineLevel="1">
      <c r="A15" s="27" t="s">
        <v>16</v>
      </c>
      <c r="B15" s="42">
        <v>434.28000000000003</v>
      </c>
      <c r="C15" s="43">
        <v>1.5520361990950224</v>
      </c>
      <c r="D15" s="42">
        <v>423.50000000000006</v>
      </c>
      <c r="E15" s="43">
        <v>1.4886877828054295</v>
      </c>
      <c r="F15" s="42">
        <v>397.32</v>
      </c>
      <c r="G15" s="43">
        <v>1.3348416289592757</v>
      </c>
      <c r="H15" s="42">
        <v>388.08000000000004</v>
      </c>
      <c r="I15" s="43">
        <v>1.2805429864253393</v>
      </c>
      <c r="J15" s="42">
        <v>426.58000000000004</v>
      </c>
      <c r="K15" s="43">
        <v>1.2798353909465021</v>
      </c>
      <c r="L15" s="42">
        <v>426.58000000000004</v>
      </c>
      <c r="M15" s="43">
        <v>1.2798353909465021</v>
      </c>
      <c r="N15" s="42">
        <v>655.27</v>
      </c>
      <c r="O15" s="43">
        <v>1.570996978851963</v>
      </c>
      <c r="P15" s="42">
        <v>655.27</v>
      </c>
      <c r="Q15" s="43">
        <v>1.570996978851963</v>
      </c>
      <c r="R15" s="42">
        <v>655.27</v>
      </c>
      <c r="S15" s="43">
        <v>1.570996978851963</v>
      </c>
      <c r="T15" s="42">
        <v>492.03000000000003</v>
      </c>
      <c r="U15" s="43">
        <v>0.930513595166163</v>
      </c>
      <c r="V15" s="42">
        <v>492.03000000000003</v>
      </c>
      <c r="W15" s="43">
        <v>0.930513595166163</v>
      </c>
      <c r="X15" s="42">
        <v>492.03000000000003</v>
      </c>
      <c r="Y15" s="43">
        <v>0.930513595166163</v>
      </c>
      <c r="Z15" s="42">
        <v>492.03000000000003</v>
      </c>
      <c r="AA15" s="43">
        <v>0.930513595166163</v>
      </c>
      <c r="AB15" s="42">
        <v>514.36</v>
      </c>
      <c r="AC15" s="43">
        <v>1.0181268882175223</v>
      </c>
      <c r="AD15" s="42">
        <v>514.36</v>
      </c>
      <c r="AE15" s="43">
        <v>1.0181268882175223</v>
      </c>
      <c r="AF15" s="42">
        <v>514.36</v>
      </c>
      <c r="AG15" s="43">
        <v>1.0940438871473355</v>
      </c>
      <c r="AH15" s="42">
        <v>514.36</v>
      </c>
      <c r="AI15" s="43">
        <v>1.0940438871473355</v>
      </c>
      <c r="AJ15" s="42">
        <v>514.36</v>
      </c>
      <c r="AK15" s="43">
        <v>1.0940438871473355</v>
      </c>
      <c r="AL15" s="42">
        <v>514.36</v>
      </c>
      <c r="AM15" s="43">
        <v>1.0940438871473355</v>
      </c>
      <c r="AN15" s="42">
        <v>514.36</v>
      </c>
      <c r="AO15" s="43">
        <v>0.9475218658892129</v>
      </c>
      <c r="AP15" s="42">
        <v>514.36</v>
      </c>
      <c r="AQ15" s="43">
        <v>0.9475218658892129</v>
      </c>
      <c r="AR15" s="42">
        <v>514.36</v>
      </c>
      <c r="AS15" s="43">
        <v>0.9475218658892129</v>
      </c>
      <c r="AT15" s="42">
        <v>868.5600000000001</v>
      </c>
      <c r="AU15" s="43">
        <v>1.4415584415584413</v>
      </c>
      <c r="AV15" s="42">
        <v>868.5600000000001</v>
      </c>
      <c r="AW15" s="43">
        <v>1.4415584415584413</v>
      </c>
      <c r="AX15" s="7">
        <f t="shared" si="23"/>
        <v>0</v>
      </c>
      <c r="AY15" s="6">
        <v>0</v>
      </c>
      <c r="AZ15" s="7">
        <f t="shared" si="24"/>
        <v>0</v>
      </c>
      <c r="BA15" s="6">
        <v>0</v>
      </c>
      <c r="BB15" s="7">
        <f t="shared" si="25"/>
        <v>0</v>
      </c>
      <c r="BC15" s="6">
        <v>0</v>
      </c>
      <c r="BD15" s="7">
        <f t="shared" si="26"/>
        <v>0</v>
      </c>
      <c r="BE15" s="6">
        <v>0</v>
      </c>
      <c r="BF15" s="7">
        <f t="shared" si="27"/>
        <v>0</v>
      </c>
      <c r="BG15" s="6">
        <v>0</v>
      </c>
      <c r="BH15" s="7">
        <f t="shared" si="28"/>
        <v>0</v>
      </c>
      <c r="BI15" s="6">
        <v>0</v>
      </c>
    </row>
    <row r="16" outlineLevel="1" s="37" customFormat="1">
      <c r="A16" s="34" t="s">
        <v>17</v>
      </c>
      <c r="B16" s="44">
        <v>510.51000000000005</v>
      </c>
      <c r="C16" s="45">
        <v>1.9999999999999993</v>
      </c>
      <c r="D16" s="44">
        <v>510.51000000000005</v>
      </c>
      <c r="E16" s="45">
        <v>1.9999999999999993</v>
      </c>
      <c r="F16" s="44">
        <v>510.51000000000005</v>
      </c>
      <c r="G16" s="45">
        <v>1.9999999999999993</v>
      </c>
      <c r="H16" s="44">
        <v>510.51000000000005</v>
      </c>
      <c r="I16" s="45">
        <v>1.9999999999999993</v>
      </c>
      <c r="J16" s="44">
        <v>561.33</v>
      </c>
      <c r="K16" s="45">
        <v>1.9999999999999993</v>
      </c>
      <c r="L16" s="44">
        <v>561.33</v>
      </c>
      <c r="M16" s="45">
        <v>1.9999999999999993</v>
      </c>
      <c r="N16" s="44">
        <v>764.6100000000001</v>
      </c>
      <c r="O16" s="45">
        <v>1.9999999999999998</v>
      </c>
      <c r="P16" s="44">
        <v>764.6100000000001</v>
      </c>
      <c r="Q16" s="45">
        <v>1.9999999999999998</v>
      </c>
      <c r="R16" s="44">
        <v>764.6100000000001</v>
      </c>
      <c r="S16" s="45">
        <v>1.9999999999999998</v>
      </c>
      <c r="T16" s="44">
        <v>764.6100000000001</v>
      </c>
      <c r="U16" s="45">
        <v>1.9999999999999998</v>
      </c>
      <c r="V16" s="44">
        <v>764.6100000000001</v>
      </c>
      <c r="W16" s="45">
        <v>1.9999999999999998</v>
      </c>
      <c r="X16" s="44">
        <v>764.6100000000001</v>
      </c>
      <c r="Y16" s="45">
        <v>1.9999999999999998</v>
      </c>
      <c r="Z16" s="44">
        <v>764.6100000000001</v>
      </c>
      <c r="AA16" s="45">
        <v>1.9999999999999998</v>
      </c>
      <c r="AB16" s="44">
        <v>764.6100000000001</v>
      </c>
      <c r="AC16" s="45">
        <v>1.9999999999999998</v>
      </c>
      <c r="AD16" s="44">
        <v>764.6100000000001</v>
      </c>
      <c r="AE16" s="45">
        <v>1.9999999999999998</v>
      </c>
      <c r="AF16" s="44">
        <v>736.89</v>
      </c>
      <c r="AG16" s="45">
        <v>2.0000000000000004</v>
      </c>
      <c r="AH16" s="44">
        <v>736.89</v>
      </c>
      <c r="AI16" s="45">
        <v>2.0000000000000004</v>
      </c>
      <c r="AJ16" s="44">
        <v>736.89</v>
      </c>
      <c r="AK16" s="45">
        <v>2.0000000000000004</v>
      </c>
      <c r="AL16" s="44">
        <v>736.89</v>
      </c>
      <c r="AM16" s="45">
        <v>2.0000000000000004</v>
      </c>
      <c r="AN16" s="44">
        <v>792.33</v>
      </c>
      <c r="AO16" s="45">
        <v>2.0000000000000004</v>
      </c>
      <c r="AP16" s="44">
        <v>792.33</v>
      </c>
      <c r="AQ16" s="45">
        <v>2.0000000000000004</v>
      </c>
      <c r="AR16" s="44">
        <v>792.33</v>
      </c>
      <c r="AS16" s="45">
        <v>2.0000000000000004</v>
      </c>
      <c r="AT16" s="44">
        <v>1067.22</v>
      </c>
      <c r="AU16" s="45">
        <v>1.9999999999999993</v>
      </c>
      <c r="AV16" s="44">
        <v>1067.22</v>
      </c>
      <c r="AW16" s="45">
        <v>1.9999999999999993</v>
      </c>
      <c r="AX16" s="35">
        <f t="shared" si="23"/>
        <v>0</v>
      </c>
      <c r="AY16" s="36">
        <v>0</v>
      </c>
      <c r="AZ16" s="35">
        <f t="shared" si="24"/>
        <v>0</v>
      </c>
      <c r="BA16" s="36">
        <v>0</v>
      </c>
      <c r="BB16" s="35">
        <f t="shared" si="25"/>
        <v>0</v>
      </c>
      <c r="BC16" s="36">
        <v>0</v>
      </c>
      <c r="BD16" s="35">
        <f t="shared" si="26"/>
        <v>0</v>
      </c>
      <c r="BE16" s="36">
        <v>0</v>
      </c>
      <c r="BF16" s="35">
        <f t="shared" si="27"/>
        <v>0</v>
      </c>
      <c r="BG16" s="36">
        <v>0</v>
      </c>
      <c r="BH16" s="35">
        <f t="shared" si="28"/>
        <v>0</v>
      </c>
      <c r="BI16" s="36">
        <v>0</v>
      </c>
    </row>
    <row r="17">
      <c r="A17" s="27" t="s">
        <v>18</v>
      </c>
      <c r="B17" s="42">
        <v>592.1300000000001</v>
      </c>
      <c r="C17" s="43">
        <v>2.479638009049774</v>
      </c>
      <c r="D17" s="42">
        <v>575.96</v>
      </c>
      <c r="E17" s="43">
        <v>2.384615384615384</v>
      </c>
      <c r="F17" s="42">
        <v>542.0800000000002</v>
      </c>
      <c r="G17" s="43">
        <v>2.18552036199095</v>
      </c>
      <c r="H17" s="42">
        <v>528.9900000000001</v>
      </c>
      <c r="I17" s="43">
        <v>2.1085972850678734</v>
      </c>
      <c r="J17" s="42">
        <v>582.12</v>
      </c>
      <c r="K17" s="43">
        <v>2.1111111111111107</v>
      </c>
      <c r="L17" s="42">
        <v>582.12</v>
      </c>
      <c r="M17" s="43">
        <v>2.1111111111111107</v>
      </c>
      <c r="N17" s="42">
        <v>774.62</v>
      </c>
      <c r="O17" s="43">
        <v>2.0392749244712984</v>
      </c>
      <c r="P17" s="42">
        <v>858.5500000000001</v>
      </c>
      <c r="Q17" s="43">
        <v>2.3685800604229605</v>
      </c>
      <c r="R17" s="42">
        <v>858.5500000000001</v>
      </c>
      <c r="S17" s="43">
        <v>2.3685800604229605</v>
      </c>
      <c r="T17" s="42">
        <v>671.44</v>
      </c>
      <c r="U17" s="43">
        <v>1.6344410876132927</v>
      </c>
      <c r="V17" s="42">
        <v>671.44</v>
      </c>
      <c r="W17" s="43">
        <v>1.6344410876132927</v>
      </c>
      <c r="X17" s="42">
        <v>671.44</v>
      </c>
      <c r="Y17" s="43">
        <v>1.6344410876132927</v>
      </c>
      <c r="Z17" s="42">
        <v>671.44</v>
      </c>
      <c r="AA17" s="43">
        <v>1.6344410876132927</v>
      </c>
      <c r="AB17" s="42">
        <v>702.24</v>
      </c>
      <c r="AC17" s="43">
        <v>1.7552870090634436</v>
      </c>
      <c r="AD17" s="42">
        <v>702.24</v>
      </c>
      <c r="AE17" s="43">
        <v>1.7552870090634436</v>
      </c>
      <c r="AF17" s="42">
        <v>702.24</v>
      </c>
      <c r="AG17" s="43">
        <v>1.8589341692789971</v>
      </c>
      <c r="AH17" s="42">
        <v>702.24</v>
      </c>
      <c r="AI17" s="43">
        <v>1.8589341692789971</v>
      </c>
      <c r="AJ17" s="42">
        <v>702.24</v>
      </c>
      <c r="AK17" s="43">
        <v>1.8589341692789971</v>
      </c>
      <c r="AL17" s="42">
        <v>702.24</v>
      </c>
      <c r="AM17" s="43">
        <v>1.8589341692789971</v>
      </c>
      <c r="AN17" s="42">
        <v>702.24</v>
      </c>
      <c r="AO17" s="43">
        <v>1.6588921282798836</v>
      </c>
      <c r="AP17" s="42">
        <v>702.24</v>
      </c>
      <c r="AQ17" s="43">
        <v>1.6588921282798836</v>
      </c>
      <c r="AR17" s="42">
        <v>702.24</v>
      </c>
      <c r="AS17" s="43">
        <v>1.6588921282798836</v>
      </c>
      <c r="AT17" s="42">
        <v>897.82</v>
      </c>
      <c r="AU17" s="43">
        <v>1.5238095238095233</v>
      </c>
      <c r="AV17" s="42">
        <v>810.0400000000001</v>
      </c>
      <c r="AW17" s="43">
        <v>1.2770562770562768</v>
      </c>
      <c r="AX17" s="7">
        <f t="shared" si="23"/>
        <v>0</v>
      </c>
      <c r="AY17" s="6">
        <v>0</v>
      </c>
      <c r="AZ17" s="7">
        <f t="shared" si="24"/>
        <v>0</v>
      </c>
      <c r="BA17" s="6">
        <v>0</v>
      </c>
      <c r="BB17" s="7">
        <f t="shared" si="25"/>
        <v>0</v>
      </c>
      <c r="BC17" s="6">
        <v>0</v>
      </c>
      <c r="BD17" s="7">
        <f t="shared" si="26"/>
        <v>0</v>
      </c>
      <c r="BE17" s="6">
        <v>0</v>
      </c>
      <c r="BF17" s="7">
        <f t="shared" si="27"/>
        <v>0</v>
      </c>
      <c r="BG17" s="6">
        <v>0</v>
      </c>
      <c r="BH17" s="7">
        <f t="shared" si="28"/>
        <v>0</v>
      </c>
      <c r="BI17" s="6">
        <v>0</v>
      </c>
    </row>
    <row r="18" outlineLevel="1" s="37" customFormat="1">
      <c r="A18" s="34" t="s">
        <v>19</v>
      </c>
      <c r="B18" s="44">
        <v>680.6800000000002</v>
      </c>
      <c r="C18" s="45">
        <v>3</v>
      </c>
      <c r="D18" s="44">
        <v>680.6800000000002</v>
      </c>
      <c r="E18" s="45">
        <v>3</v>
      </c>
      <c r="F18" s="44">
        <v>680.6800000000002</v>
      </c>
      <c r="G18" s="45">
        <v>3</v>
      </c>
      <c r="H18" s="44">
        <v>680.6800000000002</v>
      </c>
      <c r="I18" s="45">
        <v>3</v>
      </c>
      <c r="J18" s="44">
        <v>748.44</v>
      </c>
      <c r="K18" s="45">
        <v>3</v>
      </c>
      <c r="L18" s="44">
        <v>748.44</v>
      </c>
      <c r="M18" s="45">
        <v>3</v>
      </c>
      <c r="N18" s="44">
        <v>1019.4800000000001</v>
      </c>
      <c r="O18" s="45">
        <v>3</v>
      </c>
      <c r="P18" s="44">
        <v>1019.4800000000001</v>
      </c>
      <c r="Q18" s="45">
        <v>3</v>
      </c>
      <c r="R18" s="44">
        <v>1019.4800000000001</v>
      </c>
      <c r="S18" s="45">
        <v>3</v>
      </c>
      <c r="T18" s="44">
        <v>1019.4800000000001</v>
      </c>
      <c r="U18" s="45">
        <v>3</v>
      </c>
      <c r="V18" s="44">
        <v>1019.4800000000001</v>
      </c>
      <c r="W18" s="45">
        <v>3</v>
      </c>
      <c r="X18" s="44">
        <v>1019.4800000000001</v>
      </c>
      <c r="Y18" s="45">
        <v>3</v>
      </c>
      <c r="Z18" s="44">
        <v>1019.4800000000001</v>
      </c>
      <c r="AA18" s="45">
        <v>3</v>
      </c>
      <c r="AB18" s="44">
        <v>1019.4800000000001</v>
      </c>
      <c r="AC18" s="45">
        <v>3</v>
      </c>
      <c r="AD18" s="44">
        <v>1019.4800000000001</v>
      </c>
      <c r="AE18" s="45">
        <v>3</v>
      </c>
      <c r="AF18" s="44">
        <v>982.52</v>
      </c>
      <c r="AG18" s="45">
        <v>3</v>
      </c>
      <c r="AH18" s="44">
        <v>982.52</v>
      </c>
      <c r="AI18" s="45">
        <v>3</v>
      </c>
      <c r="AJ18" s="44">
        <v>982.52</v>
      </c>
      <c r="AK18" s="45">
        <v>3</v>
      </c>
      <c r="AL18" s="44">
        <v>982.52</v>
      </c>
      <c r="AM18" s="45">
        <v>3</v>
      </c>
      <c r="AN18" s="44">
        <v>1056.4399999999998</v>
      </c>
      <c r="AO18" s="45">
        <v>3.0000000000000004</v>
      </c>
      <c r="AP18" s="44">
        <v>1056.4399999999998</v>
      </c>
      <c r="AQ18" s="45">
        <v>3.0000000000000004</v>
      </c>
      <c r="AR18" s="44">
        <v>1056.4399999999998</v>
      </c>
      <c r="AS18" s="45">
        <v>3.0000000000000004</v>
      </c>
      <c r="AT18" s="44">
        <v>1422.9600000000003</v>
      </c>
      <c r="AU18" s="45">
        <v>3</v>
      </c>
      <c r="AV18" s="44">
        <v>1422.9600000000003</v>
      </c>
      <c r="AW18" s="45">
        <v>3</v>
      </c>
      <c r="AX18" s="35">
        <f t="shared" si="23"/>
        <v>0</v>
      </c>
      <c r="AY18" s="36">
        <v>0</v>
      </c>
      <c r="AZ18" s="35">
        <f t="shared" si="24"/>
        <v>0</v>
      </c>
      <c r="BA18" s="36">
        <v>0</v>
      </c>
      <c r="BB18" s="35">
        <f t="shared" si="25"/>
        <v>0</v>
      </c>
      <c r="BC18" s="36">
        <v>0</v>
      </c>
      <c r="BD18" s="35">
        <f t="shared" si="26"/>
        <v>0</v>
      </c>
      <c r="BE18" s="36">
        <v>0</v>
      </c>
      <c r="BF18" s="35">
        <f t="shared" si="27"/>
        <v>0</v>
      </c>
      <c r="BG18" s="36">
        <v>0</v>
      </c>
      <c r="BH18" s="35">
        <f t="shared" si="28"/>
        <v>0</v>
      </c>
      <c r="BI18" s="36">
        <v>0</v>
      </c>
    </row>
    <row r="19">
      <c r="A19" s="14"/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</row>
    <row r="20">
      <c r="B20"/>
      <c r="C20" s="18"/>
      <c r="D20"/>
      <c r="E20" s="18"/>
      <c r="F20"/>
      <c r="G20" s="18"/>
      <c r="H20"/>
      <c r="I20" s="18"/>
      <c r="J20"/>
      <c r="K20" s="18"/>
      <c r="L20"/>
      <c r="M20" s="18"/>
      <c r="N20"/>
      <c r="O20" s="18"/>
      <c r="P20"/>
      <c r="Q20" s="18"/>
      <c r="R20"/>
      <c r="S20" s="18"/>
      <c r="T20"/>
      <c r="U20" s="18"/>
      <c r="V20"/>
      <c r="W20" s="18"/>
      <c r="X20"/>
      <c r="Y20" s="18"/>
      <c r="Z20"/>
      <c r="AA20" s="18"/>
      <c r="AB20"/>
      <c r="AC20" s="18"/>
      <c r="AD20"/>
      <c r="AE20" s="18"/>
      <c r="AF20"/>
      <c r="AG20" s="18"/>
      <c r="AH20"/>
      <c r="AI20" s="18"/>
      <c r="AJ20"/>
      <c r="AK20" s="18"/>
      <c r="AL20"/>
      <c r="AM20" s="18"/>
      <c r="AN20"/>
      <c r="AO20" s="18"/>
      <c r="AP20"/>
      <c r="AQ20" s="18"/>
      <c r="AR20"/>
      <c r="AS20" s="18"/>
      <c r="AT20"/>
      <c r="AU20" s="18"/>
      <c r="AV20"/>
      <c r="AW20" s="18"/>
      <c r="AX20"/>
      <c r="AY20" s="18"/>
      <c r="AZ20"/>
      <c r="BA20" s="18"/>
      <c r="BB20"/>
      <c r="BC20" s="18"/>
      <c r="BD20"/>
      <c r="BE20" s="18"/>
      <c r="BF20"/>
      <c r="BG20" s="18"/>
      <c r="BH20"/>
    </row>
    <row r="21">
      <c r="B21"/>
      <c r="C21" s="19"/>
      <c r="D21"/>
      <c r="E21" s="19"/>
      <c r="F21"/>
      <c r="G21" s="19"/>
      <c r="H21"/>
      <c r="I21" s="19"/>
      <c r="J21"/>
      <c r="K21" s="19"/>
      <c r="L21"/>
      <c r="M21" s="19"/>
      <c r="N21"/>
      <c r="O21" s="19"/>
      <c r="P21"/>
      <c r="Q21" s="19"/>
      <c r="R21"/>
      <c r="S21" s="19"/>
      <c r="T21"/>
      <c r="U21" s="19"/>
      <c r="V21"/>
      <c r="W21" s="19"/>
      <c r="X21"/>
      <c r="Y21" s="19"/>
      <c r="Z21"/>
      <c r="AA21" s="19"/>
      <c r="AB21"/>
      <c r="AC21" s="19"/>
      <c r="AD21"/>
      <c r="AE21" s="19"/>
      <c r="AF21"/>
      <c r="AG21" s="19"/>
      <c r="AH21"/>
      <c r="AI21" s="19"/>
      <c r="AJ21"/>
      <c r="AK21" s="19"/>
      <c r="AL21"/>
      <c r="AM21" s="19"/>
      <c r="AN21"/>
      <c r="AO21" s="19"/>
      <c r="AP21"/>
      <c r="AQ21" s="19"/>
      <c r="AR21"/>
      <c r="AS21" s="19"/>
      <c r="AT21"/>
      <c r="AU21" s="19"/>
      <c r="AV21"/>
      <c r="AW21" s="19"/>
      <c r="AX21"/>
      <c r="AY21" s="19"/>
      <c r="AZ21"/>
      <c r="BA21" s="19"/>
      <c r="BB21"/>
      <c r="BC21" s="19"/>
      <c r="BD21"/>
      <c r="BE21" s="19"/>
      <c r="BF21"/>
      <c r="BG21" s="19"/>
      <c r="BH21"/>
    </row>
  </sheetData>
  <mergeCells>
    <mergeCell ref="F1:X1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0"/>
  <sheetViews>
    <sheetView topLeftCell="A245" zoomScaleNormal="100" workbookViewId="0">
      <selection activeCell="J269" sqref="J269"/>
    </sheetView>
  </sheetViews>
  <sheetFormatPr defaultColWidth="11.5546875" defaultRowHeight="14.4" x14ac:dyDescent="0.3"/>
  <cols>
    <col min="1" max="1" bestFit="1" width="12.109375" customWidth="1"/>
    <col min="2" max="2" bestFit="1" width="12.5546875" customWidth="1"/>
  </cols>
  <sheetData>
    <row r="1" ht="15">
      <c r="A1" s="32">
        <f>PRICING!B6</f>
        <v>0</v>
      </c>
      <c r="B1" s="29" t="s">
        <v>20</v>
      </c>
      <c r="C1" s="29" t="s">
        <v>21</v>
      </c>
      <c r="D1" s="29" t="s">
        <v>22</v>
      </c>
      <c r="E1" s="29" t="s">
        <v>23</v>
      </c>
      <c r="F1" s="29" t="s">
        <v>24</v>
      </c>
      <c r="G1" s="29" t="s">
        <v>25</v>
      </c>
      <c r="H1" s="29" t="s">
        <v>26</v>
      </c>
      <c r="I1" s="29" t="s">
        <v>27</v>
      </c>
      <c r="J1" s="29" t="s">
        <v>28</v>
      </c>
      <c r="K1" s="29" t="s">
        <v>29</v>
      </c>
      <c r="L1" s="29" t="s">
        <v>30</v>
      </c>
      <c r="M1" s="29" t="s">
        <v>31</v>
      </c>
      <c r="N1" s="29" t="s">
        <v>32</v>
      </c>
      <c r="O1" s="29" t="s">
        <v>33</v>
      </c>
      <c r="P1" s="30" t="s">
        <v>34</v>
      </c>
    </row>
    <row r="2">
      <c r="A2" s="32">
        <f>PRICING!B7</f>
        <v>0</v>
      </c>
      <c r="B2" s="46">
        <v>1.75</v>
      </c>
      <c r="C2" s="46">
        <v>1.51</v>
      </c>
      <c r="D2" s="46">
        <v>1.42</v>
      </c>
      <c r="E2" s="46">
        <v>1</v>
      </c>
      <c r="F2" s="46">
        <v>1</v>
      </c>
      <c r="G2" s="33">
        <v>1</v>
      </c>
      <c r="H2" s="33">
        <v>1</v>
      </c>
      <c r="I2" s="33">
        <v>1</v>
      </c>
      <c r="J2" s="33">
        <v>1</v>
      </c>
      <c r="K2" s="33">
        <v>1</v>
      </c>
      <c r="L2" s="33">
        <v>1</v>
      </c>
      <c r="M2" s="33">
        <v>1</v>
      </c>
      <c r="N2" s="33">
        <v>1</v>
      </c>
      <c r="O2" s="33">
        <v>1</v>
      </c>
      <c r="P2" s="33">
        <v>1</v>
      </c>
    </row>
    <row r="3">
      <c r="A3" s="31" t="str">
        <f>PRICING!A8</f>
        <v>ESMS</v>
      </c>
      <c r="B3" s="28">
        <f ref="B3:B13" t="shared" si="0">($H3/7)*$B$2</f>
        <v>0</v>
      </c>
      <c r="C3" s="28">
        <f ref="C3:C13" t="shared" si="1">($H3/7)*2*$C$2</f>
        <v>0</v>
      </c>
      <c r="D3" s="28">
        <f>($H3/7)*3*$D$2</f>
        <v>0</v>
      </c>
      <c r="E3" s="28">
        <f>($H3/7)*4*$E$2</f>
        <v>0</v>
      </c>
      <c r="F3" s="28">
        <f>($H3/7)*5*$F$2</f>
        <v>0</v>
      </c>
      <c r="G3" s="28">
        <f>($H3/7)*6*$G$2</f>
        <v>0</v>
      </c>
      <c r="H3" s="28">
        <f>VLOOKUP(A3,PRICING!$A$8:$BI$31,2,FALSE)</f>
        <v>0</v>
      </c>
      <c r="I3" s="28">
        <f>($H3/7)*8*$I$2</f>
        <v>0</v>
      </c>
      <c r="J3" s="28">
        <f>($H3/7)*9*$J$2</f>
        <v>0</v>
      </c>
      <c r="K3" s="28">
        <f>($H3/7)*10*$K$2</f>
        <v>0</v>
      </c>
      <c r="L3" s="28">
        <f>($H3/7)*11*$L$2</f>
        <v>0</v>
      </c>
      <c r="M3" s="28">
        <f>($H3/7)*12*$M$2</f>
        <v>0</v>
      </c>
      <c r="N3" s="28">
        <f>($H3/7)*13*$N$2</f>
        <v>0</v>
      </c>
      <c r="O3" s="28">
        <f>($H3/7)*14*$O$2</f>
        <v>0</v>
      </c>
      <c r="P3" s="28">
        <f>($H3/7)*15*$P$2</f>
        <v>0</v>
      </c>
    </row>
    <row r="4">
      <c r="A4" s="31" t="str">
        <f>PRICING!A9</f>
        <v>EMMS</v>
      </c>
      <c r="B4" s="28">
        <f t="shared" si="0"/>
        <v>0</v>
      </c>
      <c r="C4" s="28">
        <f t="shared" si="1"/>
        <v>0</v>
      </c>
      <c r="D4" s="28">
        <f ref="D4:D13" t="shared" si="2">($H4/7)*3*$D$2</f>
        <v>0</v>
      </c>
      <c r="E4" s="28">
        <f ref="E4:E13" t="shared" si="3">($H4/7)*4*$E$2</f>
        <v>0</v>
      </c>
      <c r="F4" s="28">
        <f ref="F4:F13" t="shared" si="4">($H4/7)*5*$F$2</f>
        <v>0</v>
      </c>
      <c r="G4" s="28">
        <f ref="G4:G13" t="shared" si="5">($H4/7)*6*$G$2</f>
        <v>0</v>
      </c>
      <c r="H4" s="28">
        <f>VLOOKUP(A4,PRICING!$A$8:$BI$31,2,FALSE)</f>
        <v>0</v>
      </c>
      <c r="I4" s="28">
        <f ref="I4:I13" t="shared" si="6">($H4/7)*8*$I$2</f>
        <v>0</v>
      </c>
      <c r="J4" s="28">
        <f ref="J4:J13" t="shared" si="7">($H4/7)*9*$J$2</f>
        <v>0</v>
      </c>
      <c r="K4" s="28">
        <f ref="K4:K13" t="shared" si="8">($H4/7)*10*$K$2</f>
        <v>0</v>
      </c>
      <c r="L4" s="28">
        <f ref="L4:L13" t="shared" si="9">($H4/7)*11*$L$2</f>
        <v>0</v>
      </c>
      <c r="M4" s="28">
        <f ref="M4:M13" t="shared" si="10">($H4/7)*12*$M$2</f>
        <v>0</v>
      </c>
      <c r="N4" s="28">
        <f ref="N4:N13" t="shared" si="11">($H4/7)*13*$N$2</f>
        <v>0</v>
      </c>
      <c r="O4" s="28">
        <f ref="O4:O13" t="shared" si="12">($H4/7)*14*$O$2</f>
        <v>0</v>
      </c>
      <c r="P4" s="28">
        <f ref="P4:P13" t="shared" si="13">($H4/7)*15*$P$2</f>
        <v>0</v>
      </c>
    </row>
    <row r="5">
      <c r="A5" s="31" t="str">
        <f>PRICING!A10</f>
        <v>PSMS</v>
      </c>
      <c r="B5" s="28">
        <f t="shared" si="0"/>
        <v>0</v>
      </c>
      <c r="C5" s="28">
        <f t="shared" si="1"/>
        <v>0</v>
      </c>
      <c r="D5" s="28">
        <f t="shared" si="2"/>
        <v>0</v>
      </c>
      <c r="E5" s="28">
        <f t="shared" si="3"/>
        <v>0</v>
      </c>
      <c r="F5" s="28">
        <f t="shared" si="4"/>
        <v>0</v>
      </c>
      <c r="G5" s="28">
        <f t="shared" si="5"/>
        <v>0</v>
      </c>
      <c r="H5" s="28">
        <f>VLOOKUP(A5,PRICING!$A$8:$BI$31,2,FALSE)</f>
        <v>0</v>
      </c>
      <c r="I5" s="28">
        <f t="shared" si="6"/>
        <v>0</v>
      </c>
      <c r="J5" s="28">
        <f t="shared" si="7"/>
        <v>0</v>
      </c>
      <c r="K5" s="28">
        <f t="shared" si="8"/>
        <v>0</v>
      </c>
      <c r="L5" s="28">
        <f t="shared" si="9"/>
        <v>0</v>
      </c>
      <c r="M5" s="28">
        <f t="shared" si="10"/>
        <v>0</v>
      </c>
      <c r="N5" s="28">
        <f t="shared" si="11"/>
        <v>0</v>
      </c>
      <c r="O5" s="28">
        <f t="shared" si="12"/>
        <v>0</v>
      </c>
      <c r="P5" s="28">
        <f t="shared" si="13"/>
        <v>0</v>
      </c>
    </row>
    <row r="6">
      <c r="A6" s="31" t="str">
        <f>PRICING!A11</f>
        <v>SSMS</v>
      </c>
      <c r="B6" s="28">
        <f t="shared" si="0"/>
        <v>0</v>
      </c>
      <c r="C6" s="28">
        <f t="shared" si="1"/>
        <v>0</v>
      </c>
      <c r="D6" s="28">
        <f t="shared" si="2"/>
        <v>0</v>
      </c>
      <c r="E6" s="28">
        <f t="shared" si="3"/>
        <v>0</v>
      </c>
      <c r="F6" s="28">
        <f t="shared" si="4"/>
        <v>0</v>
      </c>
      <c r="G6" s="28">
        <f t="shared" si="5"/>
        <v>0</v>
      </c>
      <c r="H6" s="28">
        <f>VLOOKUP(A6,PRICING!$A$8:$BI$31,2,FALSE)</f>
        <v>0</v>
      </c>
      <c r="I6" s="28">
        <f t="shared" si="6"/>
        <v>0</v>
      </c>
      <c r="J6" s="28">
        <f t="shared" si="7"/>
        <v>0</v>
      </c>
      <c r="K6" s="28">
        <f t="shared" si="8"/>
        <v>0</v>
      </c>
      <c r="L6" s="28">
        <f t="shared" si="9"/>
        <v>0</v>
      </c>
      <c r="M6" s="28">
        <f t="shared" si="10"/>
        <v>0</v>
      </c>
      <c r="N6" s="28">
        <f t="shared" si="11"/>
        <v>0</v>
      </c>
      <c r="O6" s="28">
        <f t="shared" si="12"/>
        <v>0</v>
      </c>
      <c r="P6" s="28">
        <f t="shared" si="13"/>
        <v>0</v>
      </c>
    </row>
    <row r="7">
      <c r="A7" s="31" t="str">
        <f>PRICING!A12</f>
        <v>PMMS</v>
      </c>
      <c r="B7" s="28">
        <f t="shared" si="0"/>
        <v>0</v>
      </c>
      <c r="C7" s="28">
        <f t="shared" si="1"/>
        <v>0</v>
      </c>
      <c r="D7" s="28">
        <f t="shared" si="2"/>
        <v>0</v>
      </c>
      <c r="E7" s="28">
        <f t="shared" si="3"/>
        <v>0</v>
      </c>
      <c r="F7" s="28">
        <f t="shared" si="4"/>
        <v>0</v>
      </c>
      <c r="G7" s="28">
        <f t="shared" si="5"/>
        <v>0</v>
      </c>
      <c r="H7" s="28">
        <f>VLOOKUP(A7,PRICING!$A$8:$BI$31,2,FALSE)</f>
        <v>0</v>
      </c>
      <c r="I7" s="28">
        <f t="shared" si="6"/>
        <v>0</v>
      </c>
      <c r="J7" s="28">
        <f t="shared" si="7"/>
        <v>0</v>
      </c>
      <c r="K7" s="28">
        <f t="shared" si="8"/>
        <v>0</v>
      </c>
      <c r="L7" s="28">
        <f t="shared" si="9"/>
        <v>0</v>
      </c>
      <c r="M7" s="28">
        <f t="shared" si="10"/>
        <v>0</v>
      </c>
      <c r="N7" s="28">
        <f t="shared" si="11"/>
        <v>0</v>
      </c>
      <c r="O7" s="28">
        <f t="shared" si="12"/>
        <v>0</v>
      </c>
      <c r="P7" s="28">
        <f t="shared" si="13"/>
        <v>0</v>
      </c>
    </row>
    <row r="8">
      <c r="A8" s="31" t="str">
        <f>PRICING!A13</f>
        <v>EMAS</v>
      </c>
      <c r="B8" s="28">
        <f t="shared" si="0"/>
        <v>0</v>
      </c>
      <c r="C8" s="28">
        <f t="shared" si="1"/>
        <v>0</v>
      </c>
      <c r="D8" s="28">
        <f t="shared" si="2"/>
        <v>0</v>
      </c>
      <c r="E8" s="28">
        <f t="shared" si="3"/>
        <v>0</v>
      </c>
      <c r="F8" s="28">
        <f t="shared" si="4"/>
        <v>0</v>
      </c>
      <c r="G8" s="28">
        <f t="shared" si="5"/>
        <v>0</v>
      </c>
      <c r="H8" s="28">
        <f>VLOOKUP(A8,PRICING!$A$8:$BI$31,2,FALSE)</f>
        <v>0</v>
      </c>
      <c r="I8" s="28">
        <f t="shared" si="6"/>
        <v>0</v>
      </c>
      <c r="J8" s="28">
        <f t="shared" si="7"/>
        <v>0</v>
      </c>
      <c r="K8" s="28">
        <f t="shared" si="8"/>
        <v>0</v>
      </c>
      <c r="L8" s="28">
        <f t="shared" si="9"/>
        <v>0</v>
      </c>
      <c r="M8" s="28">
        <f t="shared" si="10"/>
        <v>0</v>
      </c>
      <c r="N8" s="28">
        <f t="shared" si="11"/>
        <v>0</v>
      </c>
      <c r="O8" s="28">
        <f t="shared" si="12"/>
        <v>0</v>
      </c>
      <c r="P8" s="28">
        <f t="shared" si="13"/>
        <v>0</v>
      </c>
    </row>
    <row r="9">
      <c r="A9" s="31" t="str">
        <f>PRICING!A14</f>
        <v>PSAS</v>
      </c>
      <c r="B9" s="28">
        <f t="shared" si="0"/>
        <v>0</v>
      </c>
      <c r="C9" s="28">
        <f t="shared" si="1"/>
        <v>0</v>
      </c>
      <c r="D9" s="28">
        <f t="shared" si="2"/>
        <v>0</v>
      </c>
      <c r="E9" s="28">
        <f t="shared" si="3"/>
        <v>0</v>
      </c>
      <c r="F9" s="28">
        <f t="shared" si="4"/>
        <v>0</v>
      </c>
      <c r="G9" s="28">
        <f t="shared" si="5"/>
        <v>0</v>
      </c>
      <c r="H9" s="28">
        <f>VLOOKUP(A9,PRICING!$A$8:$BI$31,2,FALSE)</f>
        <v>0</v>
      </c>
      <c r="I9" s="28">
        <f t="shared" si="6"/>
        <v>0</v>
      </c>
      <c r="J9" s="28">
        <f t="shared" si="7"/>
        <v>0</v>
      </c>
      <c r="K9" s="28">
        <f t="shared" si="8"/>
        <v>0</v>
      </c>
      <c r="L9" s="28">
        <f t="shared" si="9"/>
        <v>0</v>
      </c>
      <c r="M9" s="28">
        <f t="shared" si="10"/>
        <v>0</v>
      </c>
      <c r="N9" s="28">
        <f t="shared" si="11"/>
        <v>0</v>
      </c>
      <c r="O9" s="28">
        <f t="shared" si="12"/>
        <v>0</v>
      </c>
      <c r="P9" s="28">
        <f t="shared" si="13"/>
        <v>0</v>
      </c>
    </row>
    <row r="10">
      <c r="A10" s="31" t="str">
        <f>PRICING!A15</f>
        <v>SSAS</v>
      </c>
      <c r="B10" s="28">
        <f t="shared" si="0"/>
        <v>0</v>
      </c>
      <c r="C10" s="28">
        <f t="shared" si="1"/>
        <v>0</v>
      </c>
      <c r="D10" s="28">
        <f t="shared" si="2"/>
        <v>0</v>
      </c>
      <c r="E10" s="28">
        <f t="shared" si="3"/>
        <v>0</v>
      </c>
      <c r="F10" s="28">
        <f t="shared" si="4"/>
        <v>0</v>
      </c>
      <c r="G10" s="28">
        <f t="shared" si="5"/>
        <v>0</v>
      </c>
      <c r="H10" s="28">
        <f>VLOOKUP(A10,PRICING!$A$8:$BI$31,2,FALSE)</f>
        <v>0</v>
      </c>
      <c r="I10" s="28">
        <f t="shared" si="6"/>
        <v>0</v>
      </c>
      <c r="J10" s="28">
        <f t="shared" si="7"/>
        <v>0</v>
      </c>
      <c r="K10" s="28">
        <f t="shared" si="8"/>
        <v>0</v>
      </c>
      <c r="L10" s="28">
        <f t="shared" si="9"/>
        <v>0</v>
      </c>
      <c r="M10" s="28">
        <f t="shared" si="10"/>
        <v>0</v>
      </c>
      <c r="N10" s="28">
        <f t="shared" si="11"/>
        <v>0</v>
      </c>
      <c r="O10" s="28">
        <f t="shared" si="12"/>
        <v>0</v>
      </c>
      <c r="P10" s="28">
        <f t="shared" si="13"/>
        <v>0</v>
      </c>
    </row>
    <row r="11">
      <c r="A11" s="31" t="str">
        <f>PRICING!A16</f>
        <v>PMAS</v>
      </c>
      <c r="B11" s="28">
        <f t="shared" si="0"/>
        <v>0</v>
      </c>
      <c r="C11" s="28">
        <f t="shared" si="1"/>
        <v>0</v>
      </c>
      <c r="D11" s="28">
        <f t="shared" si="2"/>
        <v>0</v>
      </c>
      <c r="E11" s="28">
        <f t="shared" si="3"/>
        <v>0</v>
      </c>
      <c r="F11" s="28">
        <f t="shared" si="4"/>
        <v>0</v>
      </c>
      <c r="G11" s="28">
        <f t="shared" si="5"/>
        <v>0</v>
      </c>
      <c r="H11" s="28">
        <f>VLOOKUP(A11,PRICING!$A$8:$BI$31,2,FALSE)</f>
        <v>0</v>
      </c>
      <c r="I11" s="28">
        <f t="shared" si="6"/>
        <v>0</v>
      </c>
      <c r="J11" s="28">
        <f t="shared" si="7"/>
        <v>0</v>
      </c>
      <c r="K11" s="28">
        <f t="shared" si="8"/>
        <v>0</v>
      </c>
      <c r="L11" s="28">
        <f t="shared" si="9"/>
        <v>0</v>
      </c>
      <c r="M11" s="28">
        <f t="shared" si="10"/>
        <v>0</v>
      </c>
      <c r="N11" s="28">
        <f t="shared" si="11"/>
        <v>0</v>
      </c>
      <c r="O11" s="28">
        <f t="shared" si="12"/>
        <v>0</v>
      </c>
      <c r="P11" s="28">
        <f t="shared" si="13"/>
        <v>0</v>
      </c>
    </row>
    <row r="12">
      <c r="A12" s="31" t="str">
        <f>PRICING!A17</f>
        <v>CMAS</v>
      </c>
      <c r="B12" s="28">
        <f t="shared" si="0"/>
        <v>0</v>
      </c>
      <c r="C12" s="28">
        <f t="shared" si="1"/>
        <v>0</v>
      </c>
      <c r="D12" s="28">
        <f t="shared" si="2"/>
        <v>0</v>
      </c>
      <c r="E12" s="28">
        <f t="shared" si="3"/>
        <v>0</v>
      </c>
      <c r="F12" s="28">
        <f t="shared" si="4"/>
        <v>0</v>
      </c>
      <c r="G12" s="28">
        <f t="shared" si="5"/>
        <v>0</v>
      </c>
      <c r="H12" s="28">
        <f>VLOOKUP(A12,PRICING!$A$8:$BI$31,2,FALSE)</f>
        <v>0</v>
      </c>
      <c r="I12" s="28">
        <f t="shared" si="6"/>
        <v>0</v>
      </c>
      <c r="J12" s="28">
        <f t="shared" si="7"/>
        <v>0</v>
      </c>
      <c r="K12" s="28">
        <f t="shared" si="8"/>
        <v>0</v>
      </c>
      <c r="L12" s="28">
        <f t="shared" si="9"/>
        <v>0</v>
      </c>
      <c r="M12" s="28">
        <f t="shared" si="10"/>
        <v>0</v>
      </c>
      <c r="N12" s="28">
        <f t="shared" si="11"/>
        <v>0</v>
      </c>
      <c r="O12" s="28">
        <f t="shared" si="12"/>
        <v>0</v>
      </c>
      <c r="P12" s="28">
        <f t="shared" si="13"/>
        <v>0</v>
      </c>
    </row>
    <row r="13" ht="15">
      <c r="A13" s="31" t="str">
        <f>PRICING!A18</f>
        <v>SMAS</v>
      </c>
      <c r="B13" s="28">
        <f t="shared" si="0"/>
        <v>0</v>
      </c>
      <c r="C13" s="28">
        <f t="shared" si="1"/>
        <v>0</v>
      </c>
      <c r="D13" s="28">
        <f t="shared" si="2"/>
        <v>0</v>
      </c>
      <c r="E13" s="28">
        <f t="shared" si="3"/>
        <v>0</v>
      </c>
      <c r="F13" s="28">
        <f t="shared" si="4"/>
        <v>0</v>
      </c>
      <c r="G13" s="28">
        <f t="shared" si="5"/>
        <v>0</v>
      </c>
      <c r="H13" s="28">
        <f>VLOOKUP(A13,PRICING!$A$8:$BI$31,2,FALSE)</f>
        <v>0</v>
      </c>
      <c r="I13" s="28">
        <f t="shared" si="6"/>
        <v>0</v>
      </c>
      <c r="J13" s="28">
        <f t="shared" si="7"/>
        <v>0</v>
      </c>
      <c r="K13" s="28">
        <f t="shared" si="8"/>
        <v>0</v>
      </c>
      <c r="L13" s="28">
        <f t="shared" si="9"/>
        <v>0</v>
      </c>
      <c r="M13" s="28">
        <f t="shared" si="10"/>
        <v>0</v>
      </c>
      <c r="N13" s="28">
        <f t="shared" si="11"/>
        <v>0</v>
      </c>
      <c r="O13" s="28">
        <f t="shared" si="12"/>
        <v>0</v>
      </c>
      <c r="P13" s="28">
        <f t="shared" si="13"/>
        <v>0</v>
      </c>
    </row>
    <row r="14" ht="15">
      <c r="A14" s="32">
        <f>PRICING!D6</f>
        <v>0</v>
      </c>
      <c r="B14" s="29" t="s">
        <v>20</v>
      </c>
      <c r="C14" s="29" t="s">
        <v>21</v>
      </c>
      <c r="D14" s="29" t="s">
        <v>22</v>
      </c>
      <c r="E14" s="29" t="s">
        <v>23</v>
      </c>
      <c r="F14" s="29" t="s">
        <v>24</v>
      </c>
      <c r="G14" s="29" t="s">
        <v>25</v>
      </c>
      <c r="H14" s="29" t="s">
        <v>26</v>
      </c>
      <c r="I14" s="29" t="s">
        <v>27</v>
      </c>
      <c r="J14" s="29" t="s">
        <v>28</v>
      </c>
      <c r="K14" s="29" t="s">
        <v>29</v>
      </c>
      <c r="L14" s="29" t="s">
        <v>30</v>
      </c>
      <c r="M14" s="29" t="s">
        <v>31</v>
      </c>
      <c r="N14" s="29" t="s">
        <v>32</v>
      </c>
      <c r="O14" s="29" t="s">
        <v>33</v>
      </c>
      <c r="P14" s="30" t="s">
        <v>34</v>
      </c>
    </row>
    <row r="15">
      <c r="A15" s="32">
        <f>PRICING!D7</f>
        <v>0</v>
      </c>
      <c r="B15" s="46">
        <v>1.75</v>
      </c>
      <c r="C15" s="46">
        <v>1.5</v>
      </c>
      <c r="D15" s="46">
        <v>1.41</v>
      </c>
      <c r="E15" s="46">
        <v>1</v>
      </c>
      <c r="F15" s="46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</row>
    <row r="16">
      <c r="A16" s="31" t="str">
        <f>A3</f>
        <v>ESMS</v>
      </c>
      <c r="B16" s="28">
        <f ref="B16:B26" t="shared" si="14">($H16/7)*$B$15</f>
        <v>0</v>
      </c>
      <c r="C16" s="28">
        <f ref="C16:C26" t="shared" si="15">($H16/7)*2*$C$15</f>
        <v>0</v>
      </c>
      <c r="D16" s="28">
        <f ref="D16:D26" t="shared" si="16">($H16/7)*3*$D$15</f>
        <v>0</v>
      </c>
      <c r="E16" s="28">
        <f ref="E16:E26" t="shared" si="17">($H16/7)*4*$E$15</f>
        <v>0</v>
      </c>
      <c r="F16" s="28">
        <f ref="F16:F26" t="shared" si="18">($H16/7)*5*$F$15</f>
        <v>0</v>
      </c>
      <c r="G16" s="28">
        <f ref="G16:G26" t="shared" si="19">($H16/7)*6*$G$15</f>
        <v>0</v>
      </c>
      <c r="H16" s="28">
        <f>VLOOKUP(A16,PRICING!$A$8:$BI$31,4,FALSE)</f>
        <v>0</v>
      </c>
      <c r="I16" s="28">
        <f ref="I16:I26" t="shared" si="20">($H16/7)*8*$I$15</f>
        <v>0</v>
      </c>
      <c r="J16" s="28">
        <f ref="J16:J26" t="shared" si="21">($H16/7)*9*$J$15</f>
        <v>0</v>
      </c>
      <c r="K16" s="28">
        <f ref="K16:K26" t="shared" si="22">($H16/7)*10*$K$15</f>
        <v>0</v>
      </c>
      <c r="L16" s="28">
        <f ref="L16:L26" t="shared" si="23">($H16/7)*11*$L$15</f>
        <v>0</v>
      </c>
      <c r="M16" s="28">
        <f ref="M16:M26" t="shared" si="24">($H16/7)*12*$M$15</f>
        <v>0</v>
      </c>
      <c r="N16" s="28">
        <f ref="N16:N26" t="shared" si="25">($H16/7)*13*$N$15</f>
        <v>0</v>
      </c>
      <c r="O16" s="28">
        <f ref="O16:O26" t="shared" si="26">($H16/7)*14*$O$15</f>
        <v>0</v>
      </c>
      <c r="P16" s="28">
        <f ref="P16:P26" t="shared" si="27">($H16/7)*15*$P$15</f>
        <v>0</v>
      </c>
    </row>
    <row r="17">
      <c r="A17" s="31" t="str">
        <f ref="A17:A26" t="shared" si="28">A4</f>
        <v>EMMS</v>
      </c>
      <c r="B17" s="28">
        <f t="shared" si="14"/>
        <v>0</v>
      </c>
      <c r="C17" s="28">
        <f t="shared" si="15"/>
        <v>0</v>
      </c>
      <c r="D17" s="28">
        <f t="shared" si="16"/>
        <v>0</v>
      </c>
      <c r="E17" s="28">
        <f t="shared" si="17"/>
        <v>0</v>
      </c>
      <c r="F17" s="28">
        <f t="shared" si="18"/>
        <v>0</v>
      </c>
      <c r="G17" s="28">
        <f t="shared" si="19"/>
        <v>0</v>
      </c>
      <c r="H17" s="28">
        <f>VLOOKUP(A17,PRICING!$A$8:$BI$31,4,FALSE)</f>
        <v>0</v>
      </c>
      <c r="I17" s="28">
        <f t="shared" si="20"/>
        <v>0</v>
      </c>
      <c r="J17" s="28">
        <f t="shared" si="21"/>
        <v>0</v>
      </c>
      <c r="K17" s="28">
        <f t="shared" si="22"/>
        <v>0</v>
      </c>
      <c r="L17" s="28">
        <f t="shared" si="23"/>
        <v>0</v>
      </c>
      <c r="M17" s="28">
        <f t="shared" si="24"/>
        <v>0</v>
      </c>
      <c r="N17" s="28">
        <f t="shared" si="25"/>
        <v>0</v>
      </c>
      <c r="O17" s="28">
        <f t="shared" si="26"/>
        <v>0</v>
      </c>
      <c r="P17" s="28">
        <f t="shared" si="27"/>
        <v>0</v>
      </c>
    </row>
    <row r="18">
      <c r="A18" s="31" t="str">
        <f t="shared" si="28"/>
        <v>PSMS</v>
      </c>
      <c r="B18" s="28">
        <f t="shared" si="14"/>
        <v>0</v>
      </c>
      <c r="C18" s="28">
        <f t="shared" si="15"/>
        <v>0</v>
      </c>
      <c r="D18" s="28">
        <f t="shared" si="16"/>
        <v>0</v>
      </c>
      <c r="E18" s="28">
        <f t="shared" si="17"/>
        <v>0</v>
      </c>
      <c r="F18" s="28">
        <f t="shared" si="18"/>
        <v>0</v>
      </c>
      <c r="G18" s="28">
        <f t="shared" si="19"/>
        <v>0</v>
      </c>
      <c r="H18" s="28">
        <f>VLOOKUP(A18,PRICING!$A$8:$BI$31,4,FALSE)</f>
        <v>0</v>
      </c>
      <c r="I18" s="28">
        <f t="shared" si="20"/>
        <v>0</v>
      </c>
      <c r="J18" s="28">
        <f t="shared" si="21"/>
        <v>0</v>
      </c>
      <c r="K18" s="28">
        <f t="shared" si="22"/>
        <v>0</v>
      </c>
      <c r="L18" s="28">
        <f t="shared" si="23"/>
        <v>0</v>
      </c>
      <c r="M18" s="28">
        <f t="shared" si="24"/>
        <v>0</v>
      </c>
      <c r="N18" s="28">
        <f t="shared" si="25"/>
        <v>0</v>
      </c>
      <c r="O18" s="28">
        <f t="shared" si="26"/>
        <v>0</v>
      </c>
      <c r="P18" s="28">
        <f t="shared" si="27"/>
        <v>0</v>
      </c>
    </row>
    <row r="19">
      <c r="A19" s="31" t="str">
        <f t="shared" si="28"/>
        <v>SSMS</v>
      </c>
      <c r="B19" s="28">
        <f t="shared" si="14"/>
        <v>0</v>
      </c>
      <c r="C19" s="28">
        <f t="shared" si="15"/>
        <v>0</v>
      </c>
      <c r="D19" s="28">
        <f t="shared" si="16"/>
        <v>0</v>
      </c>
      <c r="E19" s="28">
        <f t="shared" si="17"/>
        <v>0</v>
      </c>
      <c r="F19" s="28">
        <f t="shared" si="18"/>
        <v>0</v>
      </c>
      <c r="G19" s="28">
        <f t="shared" si="19"/>
        <v>0</v>
      </c>
      <c r="H19" s="28">
        <f>VLOOKUP(A19,PRICING!$A$8:$BI$31,4,FALSE)</f>
        <v>0</v>
      </c>
      <c r="I19" s="28">
        <f t="shared" si="20"/>
        <v>0</v>
      </c>
      <c r="J19" s="28">
        <f t="shared" si="21"/>
        <v>0</v>
      </c>
      <c r="K19" s="28">
        <f t="shared" si="22"/>
        <v>0</v>
      </c>
      <c r="L19" s="28">
        <f t="shared" si="23"/>
        <v>0</v>
      </c>
      <c r="M19" s="28">
        <f t="shared" si="24"/>
        <v>0</v>
      </c>
      <c r="N19" s="28">
        <f t="shared" si="25"/>
        <v>0</v>
      </c>
      <c r="O19" s="28">
        <f t="shared" si="26"/>
        <v>0</v>
      </c>
      <c r="P19" s="28">
        <f t="shared" si="27"/>
        <v>0</v>
      </c>
    </row>
    <row r="20">
      <c r="A20" s="31" t="str">
        <f t="shared" si="28"/>
        <v>PMMS</v>
      </c>
      <c r="B20" s="28">
        <f t="shared" si="14"/>
        <v>0</v>
      </c>
      <c r="C20" s="28">
        <f t="shared" si="15"/>
        <v>0</v>
      </c>
      <c r="D20" s="28">
        <f t="shared" si="16"/>
        <v>0</v>
      </c>
      <c r="E20" s="28">
        <f t="shared" si="17"/>
        <v>0</v>
      </c>
      <c r="F20" s="28">
        <f t="shared" si="18"/>
        <v>0</v>
      </c>
      <c r="G20" s="28">
        <f t="shared" si="19"/>
        <v>0</v>
      </c>
      <c r="H20" s="28">
        <f>VLOOKUP(A20,PRICING!$A$8:$BI$31,4,FALSE)</f>
        <v>0</v>
      </c>
      <c r="I20" s="28">
        <f t="shared" si="20"/>
        <v>0</v>
      </c>
      <c r="J20" s="28">
        <f t="shared" si="21"/>
        <v>0</v>
      </c>
      <c r="K20" s="28">
        <f t="shared" si="22"/>
        <v>0</v>
      </c>
      <c r="L20" s="28">
        <f t="shared" si="23"/>
        <v>0</v>
      </c>
      <c r="M20" s="28">
        <f t="shared" si="24"/>
        <v>0</v>
      </c>
      <c r="N20" s="28">
        <f t="shared" si="25"/>
        <v>0</v>
      </c>
      <c r="O20" s="28">
        <f t="shared" si="26"/>
        <v>0</v>
      </c>
      <c r="P20" s="28">
        <f t="shared" si="27"/>
        <v>0</v>
      </c>
    </row>
    <row r="21">
      <c r="A21" s="31" t="str">
        <f t="shared" si="28"/>
        <v>EMAS</v>
      </c>
      <c r="B21" s="28">
        <f t="shared" si="14"/>
        <v>0</v>
      </c>
      <c r="C21" s="28">
        <f t="shared" si="15"/>
        <v>0</v>
      </c>
      <c r="D21" s="28">
        <f t="shared" si="16"/>
        <v>0</v>
      </c>
      <c r="E21" s="28">
        <f t="shared" si="17"/>
        <v>0</v>
      </c>
      <c r="F21" s="28">
        <f t="shared" si="18"/>
        <v>0</v>
      </c>
      <c r="G21" s="28">
        <f t="shared" si="19"/>
        <v>0</v>
      </c>
      <c r="H21" s="28">
        <f>VLOOKUP(A21,PRICING!$A$8:$BI$31,4,FALSE)</f>
        <v>0</v>
      </c>
      <c r="I21" s="28">
        <f t="shared" si="20"/>
        <v>0</v>
      </c>
      <c r="J21" s="28">
        <f t="shared" si="21"/>
        <v>0</v>
      </c>
      <c r="K21" s="28">
        <f t="shared" si="22"/>
        <v>0</v>
      </c>
      <c r="L21" s="28">
        <f t="shared" si="23"/>
        <v>0</v>
      </c>
      <c r="M21" s="28">
        <f t="shared" si="24"/>
        <v>0</v>
      </c>
      <c r="N21" s="28">
        <f t="shared" si="25"/>
        <v>0</v>
      </c>
      <c r="O21" s="28">
        <f t="shared" si="26"/>
        <v>0</v>
      </c>
      <c r="P21" s="28">
        <f t="shared" si="27"/>
        <v>0</v>
      </c>
    </row>
    <row r="22">
      <c r="A22" s="31" t="str">
        <f t="shared" si="28"/>
        <v>PSAS</v>
      </c>
      <c r="B22" s="28">
        <f t="shared" si="14"/>
        <v>0</v>
      </c>
      <c r="C22" s="28">
        <f t="shared" si="15"/>
        <v>0</v>
      </c>
      <c r="D22" s="28">
        <f t="shared" si="16"/>
        <v>0</v>
      </c>
      <c r="E22" s="28">
        <f t="shared" si="17"/>
        <v>0</v>
      </c>
      <c r="F22" s="28">
        <f t="shared" si="18"/>
        <v>0</v>
      </c>
      <c r="G22" s="28">
        <f t="shared" si="19"/>
        <v>0</v>
      </c>
      <c r="H22" s="28">
        <f>VLOOKUP(A22,PRICING!$A$8:$BI$31,4,FALSE)</f>
        <v>0</v>
      </c>
      <c r="I22" s="28">
        <f t="shared" si="20"/>
        <v>0</v>
      </c>
      <c r="J22" s="28">
        <f t="shared" si="21"/>
        <v>0</v>
      </c>
      <c r="K22" s="28">
        <f t="shared" si="22"/>
        <v>0</v>
      </c>
      <c r="L22" s="28">
        <f t="shared" si="23"/>
        <v>0</v>
      </c>
      <c r="M22" s="28">
        <f t="shared" si="24"/>
        <v>0</v>
      </c>
      <c r="N22" s="28">
        <f t="shared" si="25"/>
        <v>0</v>
      </c>
      <c r="O22" s="28">
        <f t="shared" si="26"/>
        <v>0</v>
      </c>
      <c r="P22" s="28">
        <f t="shared" si="27"/>
        <v>0</v>
      </c>
    </row>
    <row r="23">
      <c r="A23" s="31" t="str">
        <f t="shared" si="28"/>
        <v>SSAS</v>
      </c>
      <c r="B23" s="28">
        <f t="shared" si="14"/>
        <v>0</v>
      </c>
      <c r="C23" s="28">
        <f t="shared" si="15"/>
        <v>0</v>
      </c>
      <c r="D23" s="28">
        <f t="shared" si="16"/>
        <v>0</v>
      </c>
      <c r="E23" s="28">
        <f t="shared" si="17"/>
        <v>0</v>
      </c>
      <c r="F23" s="28">
        <f t="shared" si="18"/>
        <v>0</v>
      </c>
      <c r="G23" s="28">
        <f t="shared" si="19"/>
        <v>0</v>
      </c>
      <c r="H23" s="28">
        <f>VLOOKUP(A23,PRICING!$A$8:$BI$31,4,FALSE)</f>
        <v>0</v>
      </c>
      <c r="I23" s="28">
        <f t="shared" si="20"/>
        <v>0</v>
      </c>
      <c r="J23" s="28">
        <f t="shared" si="21"/>
        <v>0</v>
      </c>
      <c r="K23" s="28">
        <f t="shared" si="22"/>
        <v>0</v>
      </c>
      <c r="L23" s="28">
        <f t="shared" si="23"/>
        <v>0</v>
      </c>
      <c r="M23" s="28">
        <f t="shared" si="24"/>
        <v>0</v>
      </c>
      <c r="N23" s="28">
        <f t="shared" si="25"/>
        <v>0</v>
      </c>
      <c r="O23" s="28">
        <f t="shared" si="26"/>
        <v>0</v>
      </c>
      <c r="P23" s="28">
        <f t="shared" si="27"/>
        <v>0</v>
      </c>
    </row>
    <row r="24">
      <c r="A24" s="31" t="str">
        <f t="shared" si="28"/>
        <v>PMAS</v>
      </c>
      <c r="B24" s="28">
        <f t="shared" si="14"/>
        <v>0</v>
      </c>
      <c r="C24" s="28">
        <f t="shared" si="15"/>
        <v>0</v>
      </c>
      <c r="D24" s="28">
        <f t="shared" si="16"/>
        <v>0</v>
      </c>
      <c r="E24" s="28">
        <f t="shared" si="17"/>
        <v>0</v>
      </c>
      <c r="F24" s="28">
        <f t="shared" si="18"/>
        <v>0</v>
      </c>
      <c r="G24" s="28">
        <f t="shared" si="19"/>
        <v>0</v>
      </c>
      <c r="H24" s="28">
        <f>VLOOKUP(A24,PRICING!$A$8:$BI$31,4,FALSE)</f>
        <v>0</v>
      </c>
      <c r="I24" s="28">
        <f t="shared" si="20"/>
        <v>0</v>
      </c>
      <c r="J24" s="28">
        <f t="shared" si="21"/>
        <v>0</v>
      </c>
      <c r="K24" s="28">
        <f t="shared" si="22"/>
        <v>0</v>
      </c>
      <c r="L24" s="28">
        <f t="shared" si="23"/>
        <v>0</v>
      </c>
      <c r="M24" s="28">
        <f t="shared" si="24"/>
        <v>0</v>
      </c>
      <c r="N24" s="28">
        <f t="shared" si="25"/>
        <v>0</v>
      </c>
      <c r="O24" s="28">
        <f t="shared" si="26"/>
        <v>0</v>
      </c>
      <c r="P24" s="28">
        <f t="shared" si="27"/>
        <v>0</v>
      </c>
    </row>
    <row r="25">
      <c r="A25" s="31" t="str">
        <f t="shared" si="28"/>
        <v>CMAS</v>
      </c>
      <c r="B25" s="28">
        <f t="shared" si="14"/>
        <v>0</v>
      </c>
      <c r="C25" s="28">
        <f t="shared" si="15"/>
        <v>0</v>
      </c>
      <c r="D25" s="28">
        <f t="shared" si="16"/>
        <v>0</v>
      </c>
      <c r="E25" s="28">
        <f t="shared" si="17"/>
        <v>0</v>
      </c>
      <c r="F25" s="28">
        <f t="shared" si="18"/>
        <v>0</v>
      </c>
      <c r="G25" s="28">
        <f t="shared" si="19"/>
        <v>0</v>
      </c>
      <c r="H25" s="28">
        <f>VLOOKUP(A25,PRICING!$A$8:$BI$31,4,FALSE)</f>
        <v>0</v>
      </c>
      <c r="I25" s="28">
        <f t="shared" si="20"/>
        <v>0</v>
      </c>
      <c r="J25" s="28">
        <f t="shared" si="21"/>
        <v>0</v>
      </c>
      <c r="K25" s="28">
        <f t="shared" si="22"/>
        <v>0</v>
      </c>
      <c r="L25" s="28">
        <f t="shared" si="23"/>
        <v>0</v>
      </c>
      <c r="M25" s="28">
        <f t="shared" si="24"/>
        <v>0</v>
      </c>
      <c r="N25" s="28">
        <f t="shared" si="25"/>
        <v>0</v>
      </c>
      <c r="O25" s="28">
        <f t="shared" si="26"/>
        <v>0</v>
      </c>
      <c r="P25" s="28">
        <f t="shared" si="27"/>
        <v>0</v>
      </c>
    </row>
    <row r="26" ht="15">
      <c r="A26" s="31" t="str">
        <f t="shared" si="28"/>
        <v>SMAS</v>
      </c>
      <c r="B26" s="28">
        <f t="shared" si="14"/>
        <v>0</v>
      </c>
      <c r="C26" s="28">
        <f t="shared" si="15"/>
        <v>0</v>
      </c>
      <c r="D26" s="28">
        <f t="shared" si="16"/>
        <v>0</v>
      </c>
      <c r="E26" s="28">
        <f t="shared" si="17"/>
        <v>0</v>
      </c>
      <c r="F26" s="28">
        <f t="shared" si="18"/>
        <v>0</v>
      </c>
      <c r="G26" s="28">
        <f t="shared" si="19"/>
        <v>0</v>
      </c>
      <c r="H26" s="28">
        <f>VLOOKUP(A26,PRICING!$A$8:$BI$31,4,FALSE)</f>
        <v>0</v>
      </c>
      <c r="I26" s="28">
        <f t="shared" si="20"/>
        <v>0</v>
      </c>
      <c r="J26" s="28">
        <f t="shared" si="21"/>
        <v>0</v>
      </c>
      <c r="K26" s="28">
        <f t="shared" si="22"/>
        <v>0</v>
      </c>
      <c r="L26" s="28">
        <f t="shared" si="23"/>
        <v>0</v>
      </c>
      <c r="M26" s="28">
        <f t="shared" si="24"/>
        <v>0</v>
      </c>
      <c r="N26" s="28">
        <f t="shared" si="25"/>
        <v>0</v>
      </c>
      <c r="O26" s="28">
        <f t="shared" si="26"/>
        <v>0</v>
      </c>
      <c r="P26" s="28">
        <f t="shared" si="27"/>
        <v>0</v>
      </c>
    </row>
    <row r="27" ht="15">
      <c r="A27" s="32">
        <f>PRICING!F6</f>
        <v>0</v>
      </c>
      <c r="B27" s="29" t="s">
        <v>20</v>
      </c>
      <c r="C27" s="29" t="s">
        <v>21</v>
      </c>
      <c r="D27" s="29" t="s">
        <v>22</v>
      </c>
      <c r="E27" s="29" t="s">
        <v>23</v>
      </c>
      <c r="F27" s="29" t="s">
        <v>24</v>
      </c>
      <c r="G27" s="29" t="s">
        <v>25</v>
      </c>
      <c r="H27" s="29" t="s">
        <v>26</v>
      </c>
      <c r="I27" s="29" t="s">
        <v>27</v>
      </c>
      <c r="J27" s="29" t="s">
        <v>28</v>
      </c>
      <c r="K27" s="29" t="s">
        <v>29</v>
      </c>
      <c r="L27" s="29" t="s">
        <v>30</v>
      </c>
      <c r="M27" s="29" t="s">
        <v>31</v>
      </c>
      <c r="N27" s="29" t="s">
        <v>32</v>
      </c>
      <c r="O27" s="29" t="s">
        <v>33</v>
      </c>
      <c r="P27" s="30" t="s">
        <v>34</v>
      </c>
    </row>
    <row r="28">
      <c r="A28" s="32">
        <f>PRICING!F7</f>
        <v>0</v>
      </c>
      <c r="B28" s="46">
        <v>2.27</v>
      </c>
      <c r="C28" s="46">
        <v>1.4</v>
      </c>
      <c r="D28" s="46">
        <v>1.31</v>
      </c>
      <c r="E28" s="46">
        <v>1</v>
      </c>
      <c r="F28" s="46">
        <v>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</row>
    <row r="29">
      <c r="A29" s="31" t="str">
        <f>A16</f>
        <v>ESMS</v>
      </c>
      <c r="B29" s="28">
        <f ref="B29:B39" t="shared" si="29">($H29/7)*$B$28</f>
        <v>0</v>
      </c>
      <c r="C29" s="28">
        <f ref="C29:C39" t="shared" si="30">($H29/7)*2*$C$28</f>
        <v>0</v>
      </c>
      <c r="D29" s="28">
        <f ref="D29:D39" t="shared" si="31">($H29/7)*3*$D$28</f>
        <v>0</v>
      </c>
      <c r="E29" s="28">
        <f ref="E29:E39" t="shared" si="32">($H29/7)*4*$E$28</f>
        <v>0</v>
      </c>
      <c r="F29" s="28">
        <f ref="F29:F39" t="shared" si="33">($H29/7)*5*$F$28</f>
        <v>0</v>
      </c>
      <c r="G29" s="28">
        <f ref="G29:G39" t="shared" si="34">($H29/7)*6*$G$28</f>
        <v>0</v>
      </c>
      <c r="H29" s="28">
        <f>VLOOKUP(A29,PRICING!$A$8:$BI$31,6,FALSE)</f>
        <v>0</v>
      </c>
      <c r="I29" s="28">
        <f ref="I29:I39" t="shared" si="35">($H29/7)*8*$I$28</f>
        <v>0</v>
      </c>
      <c r="J29" s="28">
        <f ref="J29:J39" t="shared" si="36">($H29/7)*9*$J$28</f>
        <v>0</v>
      </c>
      <c r="K29" s="28">
        <f ref="K29:K39" t="shared" si="37">($H29/7)*10*$K$28</f>
        <v>0</v>
      </c>
      <c r="L29" s="28">
        <f ref="L29:L39" t="shared" si="38">($H29/7)*11*$L$28</f>
        <v>0</v>
      </c>
      <c r="M29" s="28">
        <f ref="M29:M39" t="shared" si="39">($H29/7)*12*$M$28</f>
        <v>0</v>
      </c>
      <c r="N29" s="28">
        <f ref="N29:N39" t="shared" si="40">($H29/7)*13*$N$28</f>
        <v>0</v>
      </c>
      <c r="O29" s="28">
        <f ref="O29:O39" t="shared" si="41">($H29/7)*14*$O$28</f>
        <v>0</v>
      </c>
      <c r="P29" s="28">
        <f ref="P29:P39" t="shared" si="42">($H29/7)*15*$P$28</f>
        <v>0</v>
      </c>
    </row>
    <row r="30">
      <c r="A30" s="31" t="str">
        <f ref="A30:A39" t="shared" si="43">A17</f>
        <v>EMMS</v>
      </c>
      <c r="B30" s="28">
        <f t="shared" si="29"/>
        <v>0</v>
      </c>
      <c r="C30" s="28">
        <f t="shared" si="30"/>
        <v>0</v>
      </c>
      <c r="D30" s="28">
        <f t="shared" si="31"/>
        <v>0</v>
      </c>
      <c r="E30" s="28">
        <f t="shared" si="32"/>
        <v>0</v>
      </c>
      <c r="F30" s="28">
        <f t="shared" si="33"/>
        <v>0</v>
      </c>
      <c r="G30" s="28">
        <f t="shared" si="34"/>
        <v>0</v>
      </c>
      <c r="H30" s="28">
        <f>VLOOKUP(A30,PRICING!$A$8:$BI$31,6,FALSE)</f>
        <v>0</v>
      </c>
      <c r="I30" s="28">
        <f t="shared" si="35"/>
        <v>0</v>
      </c>
      <c r="J30" s="28">
        <f t="shared" si="36"/>
        <v>0</v>
      </c>
      <c r="K30" s="28">
        <f t="shared" si="37"/>
        <v>0</v>
      </c>
      <c r="L30" s="28">
        <f t="shared" si="38"/>
        <v>0</v>
      </c>
      <c r="M30" s="28">
        <f t="shared" si="39"/>
        <v>0</v>
      </c>
      <c r="N30" s="28">
        <f t="shared" si="40"/>
        <v>0</v>
      </c>
      <c r="O30" s="28">
        <f t="shared" si="41"/>
        <v>0</v>
      </c>
      <c r="P30" s="28">
        <f t="shared" si="42"/>
        <v>0</v>
      </c>
    </row>
    <row r="31">
      <c r="A31" s="31" t="str">
        <f t="shared" si="43"/>
        <v>PSMS</v>
      </c>
      <c r="B31" s="28">
        <f t="shared" si="29"/>
        <v>0</v>
      </c>
      <c r="C31" s="28">
        <f t="shared" si="30"/>
        <v>0</v>
      </c>
      <c r="D31" s="28">
        <f t="shared" si="31"/>
        <v>0</v>
      </c>
      <c r="E31" s="28">
        <f t="shared" si="32"/>
        <v>0</v>
      </c>
      <c r="F31" s="28">
        <f t="shared" si="33"/>
        <v>0</v>
      </c>
      <c r="G31" s="28">
        <f t="shared" si="34"/>
        <v>0</v>
      </c>
      <c r="H31" s="28">
        <f>VLOOKUP(A31,PRICING!$A$8:$BI$31,6,FALSE)</f>
        <v>0</v>
      </c>
      <c r="I31" s="28">
        <f t="shared" si="35"/>
        <v>0</v>
      </c>
      <c r="J31" s="28">
        <f t="shared" si="36"/>
        <v>0</v>
      </c>
      <c r="K31" s="28">
        <f t="shared" si="37"/>
        <v>0</v>
      </c>
      <c r="L31" s="28">
        <f t="shared" si="38"/>
        <v>0</v>
      </c>
      <c r="M31" s="28">
        <f t="shared" si="39"/>
        <v>0</v>
      </c>
      <c r="N31" s="28">
        <f t="shared" si="40"/>
        <v>0</v>
      </c>
      <c r="O31" s="28">
        <f t="shared" si="41"/>
        <v>0</v>
      </c>
      <c r="P31" s="28">
        <f t="shared" si="42"/>
        <v>0</v>
      </c>
    </row>
    <row r="32">
      <c r="A32" s="31" t="str">
        <f t="shared" si="43"/>
        <v>SSMS</v>
      </c>
      <c r="B32" s="28">
        <f t="shared" si="29"/>
        <v>0</v>
      </c>
      <c r="C32" s="28">
        <f t="shared" si="30"/>
        <v>0</v>
      </c>
      <c r="D32" s="28">
        <f t="shared" si="31"/>
        <v>0</v>
      </c>
      <c r="E32" s="28">
        <f t="shared" si="32"/>
        <v>0</v>
      </c>
      <c r="F32" s="28">
        <f t="shared" si="33"/>
        <v>0</v>
      </c>
      <c r="G32" s="28">
        <f t="shared" si="34"/>
        <v>0</v>
      </c>
      <c r="H32" s="28">
        <f>VLOOKUP(A32,PRICING!$A$8:$BI$31,6,FALSE)</f>
        <v>0</v>
      </c>
      <c r="I32" s="28">
        <f t="shared" si="35"/>
        <v>0</v>
      </c>
      <c r="J32" s="28">
        <f t="shared" si="36"/>
        <v>0</v>
      </c>
      <c r="K32" s="28">
        <f t="shared" si="37"/>
        <v>0</v>
      </c>
      <c r="L32" s="28">
        <f t="shared" si="38"/>
        <v>0</v>
      </c>
      <c r="M32" s="28">
        <f t="shared" si="39"/>
        <v>0</v>
      </c>
      <c r="N32" s="28">
        <f t="shared" si="40"/>
        <v>0</v>
      </c>
      <c r="O32" s="28">
        <f t="shared" si="41"/>
        <v>0</v>
      </c>
      <c r="P32" s="28">
        <f t="shared" si="42"/>
        <v>0</v>
      </c>
    </row>
    <row r="33">
      <c r="A33" s="31" t="str">
        <f t="shared" si="43"/>
        <v>PMMS</v>
      </c>
      <c r="B33" s="28">
        <f t="shared" si="29"/>
        <v>0</v>
      </c>
      <c r="C33" s="28">
        <f t="shared" si="30"/>
        <v>0</v>
      </c>
      <c r="D33" s="28">
        <f t="shared" si="31"/>
        <v>0</v>
      </c>
      <c r="E33" s="28">
        <f t="shared" si="32"/>
        <v>0</v>
      </c>
      <c r="F33" s="28">
        <f t="shared" si="33"/>
        <v>0</v>
      </c>
      <c r="G33" s="28">
        <f t="shared" si="34"/>
        <v>0</v>
      </c>
      <c r="H33" s="28">
        <f>VLOOKUP(A33,PRICING!$A$8:$BI$31,6,FALSE)</f>
        <v>0</v>
      </c>
      <c r="I33" s="28">
        <f t="shared" si="35"/>
        <v>0</v>
      </c>
      <c r="J33" s="28">
        <f t="shared" si="36"/>
        <v>0</v>
      </c>
      <c r="K33" s="28">
        <f t="shared" si="37"/>
        <v>0</v>
      </c>
      <c r="L33" s="28">
        <f t="shared" si="38"/>
        <v>0</v>
      </c>
      <c r="M33" s="28">
        <f t="shared" si="39"/>
        <v>0</v>
      </c>
      <c r="N33" s="28">
        <f t="shared" si="40"/>
        <v>0</v>
      </c>
      <c r="O33" s="28">
        <f t="shared" si="41"/>
        <v>0</v>
      </c>
      <c r="P33" s="28">
        <f t="shared" si="42"/>
        <v>0</v>
      </c>
    </row>
    <row r="34">
      <c r="A34" s="31" t="str">
        <f t="shared" si="43"/>
        <v>EMAS</v>
      </c>
      <c r="B34" s="28">
        <f t="shared" si="29"/>
        <v>0</v>
      </c>
      <c r="C34" s="28">
        <f t="shared" si="30"/>
        <v>0</v>
      </c>
      <c r="D34" s="28">
        <f t="shared" si="31"/>
        <v>0</v>
      </c>
      <c r="E34" s="28">
        <f t="shared" si="32"/>
        <v>0</v>
      </c>
      <c r="F34" s="28">
        <f t="shared" si="33"/>
        <v>0</v>
      </c>
      <c r="G34" s="28">
        <f t="shared" si="34"/>
        <v>0</v>
      </c>
      <c r="H34" s="28">
        <f>VLOOKUP(A34,PRICING!$A$8:$BI$31,6,FALSE)</f>
        <v>0</v>
      </c>
      <c r="I34" s="28">
        <f t="shared" si="35"/>
        <v>0</v>
      </c>
      <c r="J34" s="28">
        <f t="shared" si="36"/>
        <v>0</v>
      </c>
      <c r="K34" s="28">
        <f t="shared" si="37"/>
        <v>0</v>
      </c>
      <c r="L34" s="28">
        <f t="shared" si="38"/>
        <v>0</v>
      </c>
      <c r="M34" s="28">
        <f t="shared" si="39"/>
        <v>0</v>
      </c>
      <c r="N34" s="28">
        <f t="shared" si="40"/>
        <v>0</v>
      </c>
      <c r="O34" s="28">
        <f t="shared" si="41"/>
        <v>0</v>
      </c>
      <c r="P34" s="28">
        <f t="shared" si="42"/>
        <v>0</v>
      </c>
    </row>
    <row r="35">
      <c r="A35" s="31" t="str">
        <f t="shared" si="43"/>
        <v>PSAS</v>
      </c>
      <c r="B35" s="28">
        <f t="shared" si="29"/>
        <v>0</v>
      </c>
      <c r="C35" s="28">
        <f t="shared" si="30"/>
        <v>0</v>
      </c>
      <c r="D35" s="28">
        <f t="shared" si="31"/>
        <v>0</v>
      </c>
      <c r="E35" s="28">
        <f t="shared" si="32"/>
        <v>0</v>
      </c>
      <c r="F35" s="28">
        <f t="shared" si="33"/>
        <v>0</v>
      </c>
      <c r="G35" s="28">
        <f t="shared" si="34"/>
        <v>0</v>
      </c>
      <c r="H35" s="28">
        <f>VLOOKUP(A35,PRICING!$A$8:$BI$31,6,FALSE)</f>
        <v>0</v>
      </c>
      <c r="I35" s="28">
        <f t="shared" si="35"/>
        <v>0</v>
      </c>
      <c r="J35" s="28">
        <f t="shared" si="36"/>
        <v>0</v>
      </c>
      <c r="K35" s="28">
        <f t="shared" si="37"/>
        <v>0</v>
      </c>
      <c r="L35" s="28">
        <f t="shared" si="38"/>
        <v>0</v>
      </c>
      <c r="M35" s="28">
        <f t="shared" si="39"/>
        <v>0</v>
      </c>
      <c r="N35" s="28">
        <f t="shared" si="40"/>
        <v>0</v>
      </c>
      <c r="O35" s="28">
        <f t="shared" si="41"/>
        <v>0</v>
      </c>
      <c r="P35" s="28">
        <f t="shared" si="42"/>
        <v>0</v>
      </c>
    </row>
    <row r="36">
      <c r="A36" s="31" t="str">
        <f t="shared" si="43"/>
        <v>SSAS</v>
      </c>
      <c r="B36" s="28">
        <f t="shared" si="29"/>
        <v>0</v>
      </c>
      <c r="C36" s="28">
        <f t="shared" si="30"/>
        <v>0</v>
      </c>
      <c r="D36" s="28">
        <f t="shared" si="31"/>
        <v>0</v>
      </c>
      <c r="E36" s="28">
        <f t="shared" si="32"/>
        <v>0</v>
      </c>
      <c r="F36" s="28">
        <f t="shared" si="33"/>
        <v>0</v>
      </c>
      <c r="G36" s="28">
        <f t="shared" si="34"/>
        <v>0</v>
      </c>
      <c r="H36" s="28">
        <f>VLOOKUP(A36,PRICING!$A$8:$BI$31,6,FALSE)</f>
        <v>0</v>
      </c>
      <c r="I36" s="28">
        <f t="shared" si="35"/>
        <v>0</v>
      </c>
      <c r="J36" s="28">
        <f t="shared" si="36"/>
        <v>0</v>
      </c>
      <c r="K36" s="28">
        <f t="shared" si="37"/>
        <v>0</v>
      </c>
      <c r="L36" s="28">
        <f t="shared" si="38"/>
        <v>0</v>
      </c>
      <c r="M36" s="28">
        <f t="shared" si="39"/>
        <v>0</v>
      </c>
      <c r="N36" s="28">
        <f t="shared" si="40"/>
        <v>0</v>
      </c>
      <c r="O36" s="28">
        <f t="shared" si="41"/>
        <v>0</v>
      </c>
      <c r="P36" s="28">
        <f t="shared" si="42"/>
        <v>0</v>
      </c>
    </row>
    <row r="37">
      <c r="A37" s="31" t="str">
        <f t="shared" si="43"/>
        <v>PMAS</v>
      </c>
      <c r="B37" s="28">
        <f t="shared" si="29"/>
        <v>0</v>
      </c>
      <c r="C37" s="28">
        <f t="shared" si="30"/>
        <v>0</v>
      </c>
      <c r="D37" s="28">
        <f t="shared" si="31"/>
        <v>0</v>
      </c>
      <c r="E37" s="28">
        <f t="shared" si="32"/>
        <v>0</v>
      </c>
      <c r="F37" s="28">
        <f t="shared" si="33"/>
        <v>0</v>
      </c>
      <c r="G37" s="28">
        <f t="shared" si="34"/>
        <v>0</v>
      </c>
      <c r="H37" s="28">
        <f>VLOOKUP(A37,PRICING!$A$8:$BI$31,6,FALSE)</f>
        <v>0</v>
      </c>
      <c r="I37" s="28">
        <f t="shared" si="35"/>
        <v>0</v>
      </c>
      <c r="J37" s="28">
        <f t="shared" si="36"/>
        <v>0</v>
      </c>
      <c r="K37" s="28">
        <f t="shared" si="37"/>
        <v>0</v>
      </c>
      <c r="L37" s="28">
        <f t="shared" si="38"/>
        <v>0</v>
      </c>
      <c r="M37" s="28">
        <f t="shared" si="39"/>
        <v>0</v>
      </c>
      <c r="N37" s="28">
        <f t="shared" si="40"/>
        <v>0</v>
      </c>
      <c r="O37" s="28">
        <f t="shared" si="41"/>
        <v>0</v>
      </c>
      <c r="P37" s="28">
        <f t="shared" si="42"/>
        <v>0</v>
      </c>
    </row>
    <row r="38">
      <c r="A38" s="31" t="str">
        <f t="shared" si="43"/>
        <v>CMAS</v>
      </c>
      <c r="B38" s="28">
        <f t="shared" si="29"/>
        <v>0</v>
      </c>
      <c r="C38" s="28">
        <f t="shared" si="30"/>
        <v>0</v>
      </c>
      <c r="D38" s="28">
        <f t="shared" si="31"/>
        <v>0</v>
      </c>
      <c r="E38" s="28">
        <f t="shared" si="32"/>
        <v>0</v>
      </c>
      <c r="F38" s="28">
        <f t="shared" si="33"/>
        <v>0</v>
      </c>
      <c r="G38" s="28">
        <f t="shared" si="34"/>
        <v>0</v>
      </c>
      <c r="H38" s="28">
        <f>VLOOKUP(A38,PRICING!$A$8:$BI$31,6,FALSE)</f>
        <v>0</v>
      </c>
      <c r="I38" s="28">
        <f t="shared" si="35"/>
        <v>0</v>
      </c>
      <c r="J38" s="28">
        <f t="shared" si="36"/>
        <v>0</v>
      </c>
      <c r="K38" s="28">
        <f t="shared" si="37"/>
        <v>0</v>
      </c>
      <c r="L38" s="28">
        <f t="shared" si="38"/>
        <v>0</v>
      </c>
      <c r="M38" s="28">
        <f t="shared" si="39"/>
        <v>0</v>
      </c>
      <c r="N38" s="28">
        <f t="shared" si="40"/>
        <v>0</v>
      </c>
      <c r="O38" s="28">
        <f t="shared" si="41"/>
        <v>0</v>
      </c>
      <c r="P38" s="28">
        <f t="shared" si="42"/>
        <v>0</v>
      </c>
    </row>
    <row r="39" ht="15">
      <c r="A39" s="31" t="str">
        <f t="shared" si="43"/>
        <v>SMAS</v>
      </c>
      <c r="B39" s="28">
        <f t="shared" si="29"/>
        <v>0</v>
      </c>
      <c r="C39" s="28">
        <f t="shared" si="30"/>
        <v>0</v>
      </c>
      <c r="D39" s="28">
        <f t="shared" si="31"/>
        <v>0</v>
      </c>
      <c r="E39" s="28">
        <f t="shared" si="32"/>
        <v>0</v>
      </c>
      <c r="F39" s="28">
        <f t="shared" si="33"/>
        <v>0</v>
      </c>
      <c r="G39" s="28">
        <f t="shared" si="34"/>
        <v>0</v>
      </c>
      <c r="H39" s="28">
        <f>VLOOKUP(A39,PRICING!$A$8:$BI$31,6,FALSE)</f>
        <v>0</v>
      </c>
      <c r="I39" s="28">
        <f t="shared" si="35"/>
        <v>0</v>
      </c>
      <c r="J39" s="28">
        <f t="shared" si="36"/>
        <v>0</v>
      </c>
      <c r="K39" s="28">
        <f t="shared" si="37"/>
        <v>0</v>
      </c>
      <c r="L39" s="28">
        <f t="shared" si="38"/>
        <v>0</v>
      </c>
      <c r="M39" s="28">
        <f t="shared" si="39"/>
        <v>0</v>
      </c>
      <c r="N39" s="28">
        <f t="shared" si="40"/>
        <v>0</v>
      </c>
      <c r="O39" s="28">
        <f t="shared" si="41"/>
        <v>0</v>
      </c>
      <c r="P39" s="28">
        <f t="shared" si="42"/>
        <v>0</v>
      </c>
    </row>
    <row r="40" ht="15">
      <c r="A40" s="32">
        <f>PRICING!H6</f>
        <v>0</v>
      </c>
      <c r="B40" s="29" t="s">
        <v>20</v>
      </c>
      <c r="C40" s="29" t="s">
        <v>21</v>
      </c>
      <c r="D40" s="29" t="s">
        <v>22</v>
      </c>
      <c r="E40" s="29" t="s">
        <v>23</v>
      </c>
      <c r="F40" s="29" t="s">
        <v>24</v>
      </c>
      <c r="G40" s="29" t="s">
        <v>25</v>
      </c>
      <c r="H40" s="29" t="s">
        <v>26</v>
      </c>
      <c r="I40" s="29" t="s">
        <v>27</v>
      </c>
      <c r="J40" s="29" t="s">
        <v>28</v>
      </c>
      <c r="K40" s="29" t="s">
        <v>29</v>
      </c>
      <c r="L40" s="29" t="s">
        <v>30</v>
      </c>
      <c r="M40" s="29" t="s">
        <v>31</v>
      </c>
      <c r="N40" s="29" t="s">
        <v>32</v>
      </c>
      <c r="O40" s="29" t="s">
        <v>33</v>
      </c>
      <c r="P40" s="30" t="s">
        <v>34</v>
      </c>
    </row>
    <row r="41">
      <c r="A41" s="32">
        <f>PRICING!H7</f>
        <v>0</v>
      </c>
      <c r="B41" s="46">
        <v>2.27</v>
      </c>
      <c r="C41" s="46">
        <v>1.37</v>
      </c>
      <c r="D41" s="46">
        <v>1.28</v>
      </c>
      <c r="E41" s="46">
        <v>1</v>
      </c>
      <c r="F41" s="46">
        <v>1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3">
        <v>1</v>
      </c>
    </row>
    <row r="42">
      <c r="A42" s="31" t="str">
        <f>A29</f>
        <v>ESMS</v>
      </c>
      <c r="B42" s="28">
        <f ref="B42:B52" t="shared" si="44">($H42/7)*$B$41</f>
        <v>0</v>
      </c>
      <c r="C42" s="28">
        <f ref="C42:C52" t="shared" si="45">($H42/7)*2*$C$41</f>
        <v>0</v>
      </c>
      <c r="D42" s="28">
        <f ref="D42:D52" t="shared" si="46">($H42/7)*3*$D$41</f>
        <v>0</v>
      </c>
      <c r="E42" s="28">
        <f ref="E42:E52" t="shared" si="47">($H42/7)*4*$E$41</f>
        <v>0</v>
      </c>
      <c r="F42" s="28">
        <f ref="F42:F52" t="shared" si="48">($H42/7)*5*$F$41</f>
        <v>0</v>
      </c>
      <c r="G42" s="28">
        <f ref="G42:G52" t="shared" si="49">($H42/7)*6*$G$41</f>
        <v>0</v>
      </c>
      <c r="H42" s="28">
        <f>VLOOKUP(A42,PRICING!$A$8:$BI$31,8,FALSE)</f>
        <v>0</v>
      </c>
      <c r="I42" s="28">
        <f ref="I42:I52" t="shared" si="50">($H42/7)*8*$I$41</f>
        <v>0</v>
      </c>
      <c r="J42" s="28">
        <f ref="J42:J52" t="shared" si="51">($H42/7)*9*$J$41</f>
        <v>0</v>
      </c>
      <c r="K42" s="28">
        <f ref="K42:K52" t="shared" si="52">($H42/7)*10*$K$41</f>
        <v>0</v>
      </c>
      <c r="L42" s="28">
        <f ref="L42:L52" t="shared" si="53">($H42/7)*11*$L$41</f>
        <v>0</v>
      </c>
      <c r="M42" s="28">
        <f ref="M42:M52" t="shared" si="54">($H42/7)*12*$M$41</f>
        <v>0</v>
      </c>
      <c r="N42" s="28">
        <f ref="N42:N52" t="shared" si="55">($H42/7)*13*$N$41</f>
        <v>0</v>
      </c>
      <c r="O42" s="28">
        <f ref="O42:O52" t="shared" si="56">($H42/7)*14*$O$41</f>
        <v>0</v>
      </c>
      <c r="P42" s="28">
        <f ref="P42:P52" t="shared" si="57">($H42/7)*15*$P$41</f>
        <v>0</v>
      </c>
    </row>
    <row r="43">
      <c r="A43" s="31" t="str">
        <f ref="A43:A52" t="shared" si="58">A30</f>
        <v>EMMS</v>
      </c>
      <c r="B43" s="28">
        <f t="shared" si="44"/>
        <v>0</v>
      </c>
      <c r="C43" s="28">
        <f t="shared" si="45"/>
        <v>0</v>
      </c>
      <c r="D43" s="28">
        <f t="shared" si="46"/>
        <v>0</v>
      </c>
      <c r="E43" s="28">
        <f t="shared" si="47"/>
        <v>0</v>
      </c>
      <c r="F43" s="28">
        <f t="shared" si="48"/>
        <v>0</v>
      </c>
      <c r="G43" s="28">
        <f t="shared" si="49"/>
        <v>0</v>
      </c>
      <c r="H43" s="28">
        <f>VLOOKUP(A43,PRICING!$A$8:$BI$31,8,FALSE)</f>
        <v>0</v>
      </c>
      <c r="I43" s="28">
        <f t="shared" si="50"/>
        <v>0</v>
      </c>
      <c r="J43" s="28">
        <f t="shared" si="51"/>
        <v>0</v>
      </c>
      <c r="K43" s="28">
        <f t="shared" si="52"/>
        <v>0</v>
      </c>
      <c r="L43" s="28">
        <f t="shared" si="53"/>
        <v>0</v>
      </c>
      <c r="M43" s="28">
        <f t="shared" si="54"/>
        <v>0</v>
      </c>
      <c r="N43" s="28">
        <f t="shared" si="55"/>
        <v>0</v>
      </c>
      <c r="O43" s="28">
        <f t="shared" si="56"/>
        <v>0</v>
      </c>
      <c r="P43" s="28">
        <f t="shared" si="57"/>
        <v>0</v>
      </c>
    </row>
    <row r="44">
      <c r="A44" s="31" t="str">
        <f t="shared" si="58"/>
        <v>PSMS</v>
      </c>
      <c r="B44" s="28">
        <f t="shared" si="44"/>
        <v>0</v>
      </c>
      <c r="C44" s="28">
        <f t="shared" si="45"/>
        <v>0</v>
      </c>
      <c r="D44" s="28">
        <f t="shared" si="46"/>
        <v>0</v>
      </c>
      <c r="E44" s="28">
        <f t="shared" si="47"/>
        <v>0</v>
      </c>
      <c r="F44" s="28">
        <f t="shared" si="48"/>
        <v>0</v>
      </c>
      <c r="G44" s="28">
        <f t="shared" si="49"/>
        <v>0</v>
      </c>
      <c r="H44" s="28">
        <f>VLOOKUP(A44,PRICING!$A$8:$BI$31,8,FALSE)</f>
        <v>0</v>
      </c>
      <c r="I44" s="28">
        <f t="shared" si="50"/>
        <v>0</v>
      </c>
      <c r="J44" s="28">
        <f t="shared" si="51"/>
        <v>0</v>
      </c>
      <c r="K44" s="28">
        <f t="shared" si="52"/>
        <v>0</v>
      </c>
      <c r="L44" s="28">
        <f t="shared" si="53"/>
        <v>0</v>
      </c>
      <c r="M44" s="28">
        <f t="shared" si="54"/>
        <v>0</v>
      </c>
      <c r="N44" s="28">
        <f t="shared" si="55"/>
        <v>0</v>
      </c>
      <c r="O44" s="28">
        <f t="shared" si="56"/>
        <v>0</v>
      </c>
      <c r="P44" s="28">
        <f t="shared" si="57"/>
        <v>0</v>
      </c>
    </row>
    <row r="45">
      <c r="A45" s="31" t="str">
        <f t="shared" si="58"/>
        <v>SSMS</v>
      </c>
      <c r="B45" s="28">
        <f t="shared" si="44"/>
        <v>0</v>
      </c>
      <c r="C45" s="28">
        <f t="shared" si="45"/>
        <v>0</v>
      </c>
      <c r="D45" s="28">
        <f t="shared" si="46"/>
        <v>0</v>
      </c>
      <c r="E45" s="28">
        <f t="shared" si="47"/>
        <v>0</v>
      </c>
      <c r="F45" s="28">
        <f t="shared" si="48"/>
        <v>0</v>
      </c>
      <c r="G45" s="28">
        <f t="shared" si="49"/>
        <v>0</v>
      </c>
      <c r="H45" s="28">
        <f>VLOOKUP(A45,PRICING!$A$8:$BI$31,8,FALSE)</f>
        <v>0</v>
      </c>
      <c r="I45" s="28">
        <f t="shared" si="50"/>
        <v>0</v>
      </c>
      <c r="J45" s="28">
        <f t="shared" si="51"/>
        <v>0</v>
      </c>
      <c r="K45" s="28">
        <f t="shared" si="52"/>
        <v>0</v>
      </c>
      <c r="L45" s="28">
        <f t="shared" si="53"/>
        <v>0</v>
      </c>
      <c r="M45" s="28">
        <f t="shared" si="54"/>
        <v>0</v>
      </c>
      <c r="N45" s="28">
        <f t="shared" si="55"/>
        <v>0</v>
      </c>
      <c r="O45" s="28">
        <f t="shared" si="56"/>
        <v>0</v>
      </c>
      <c r="P45" s="28">
        <f t="shared" si="57"/>
        <v>0</v>
      </c>
    </row>
    <row r="46">
      <c r="A46" s="31" t="str">
        <f t="shared" si="58"/>
        <v>PMMS</v>
      </c>
      <c r="B46" s="28">
        <f t="shared" si="44"/>
        <v>0</v>
      </c>
      <c r="C46" s="28">
        <f t="shared" si="45"/>
        <v>0</v>
      </c>
      <c r="D46" s="28">
        <f t="shared" si="46"/>
        <v>0</v>
      </c>
      <c r="E46" s="28">
        <f t="shared" si="47"/>
        <v>0</v>
      </c>
      <c r="F46" s="28">
        <f t="shared" si="48"/>
        <v>0</v>
      </c>
      <c r="G46" s="28">
        <f t="shared" si="49"/>
        <v>0</v>
      </c>
      <c r="H46" s="28">
        <f>VLOOKUP(A46,PRICING!$A$8:$BI$31,8,FALSE)</f>
        <v>0</v>
      </c>
      <c r="I46" s="28">
        <f t="shared" si="50"/>
        <v>0</v>
      </c>
      <c r="J46" s="28">
        <f t="shared" si="51"/>
        <v>0</v>
      </c>
      <c r="K46" s="28">
        <f t="shared" si="52"/>
        <v>0</v>
      </c>
      <c r="L46" s="28">
        <f t="shared" si="53"/>
        <v>0</v>
      </c>
      <c r="M46" s="28">
        <f t="shared" si="54"/>
        <v>0</v>
      </c>
      <c r="N46" s="28">
        <f t="shared" si="55"/>
        <v>0</v>
      </c>
      <c r="O46" s="28">
        <f t="shared" si="56"/>
        <v>0</v>
      </c>
      <c r="P46" s="28">
        <f t="shared" si="57"/>
        <v>0</v>
      </c>
    </row>
    <row r="47">
      <c r="A47" s="31" t="str">
        <f t="shared" si="58"/>
        <v>EMAS</v>
      </c>
      <c r="B47" s="28">
        <f t="shared" si="44"/>
        <v>0</v>
      </c>
      <c r="C47" s="28">
        <f t="shared" si="45"/>
        <v>0</v>
      </c>
      <c r="D47" s="28">
        <f t="shared" si="46"/>
        <v>0</v>
      </c>
      <c r="E47" s="28">
        <f t="shared" si="47"/>
        <v>0</v>
      </c>
      <c r="F47" s="28">
        <f t="shared" si="48"/>
        <v>0</v>
      </c>
      <c r="G47" s="28">
        <f t="shared" si="49"/>
        <v>0</v>
      </c>
      <c r="H47" s="28">
        <f>VLOOKUP(A47,PRICING!$A$8:$BI$31,8,FALSE)</f>
        <v>0</v>
      </c>
      <c r="I47" s="28">
        <f t="shared" si="50"/>
        <v>0</v>
      </c>
      <c r="J47" s="28">
        <f t="shared" si="51"/>
        <v>0</v>
      </c>
      <c r="K47" s="28">
        <f t="shared" si="52"/>
        <v>0</v>
      </c>
      <c r="L47" s="28">
        <f t="shared" si="53"/>
        <v>0</v>
      </c>
      <c r="M47" s="28">
        <f t="shared" si="54"/>
        <v>0</v>
      </c>
      <c r="N47" s="28">
        <f t="shared" si="55"/>
        <v>0</v>
      </c>
      <c r="O47" s="28">
        <f t="shared" si="56"/>
        <v>0</v>
      </c>
      <c r="P47" s="28">
        <f t="shared" si="57"/>
        <v>0</v>
      </c>
    </row>
    <row r="48">
      <c r="A48" s="31" t="str">
        <f t="shared" si="58"/>
        <v>PSAS</v>
      </c>
      <c r="B48" s="28">
        <f t="shared" si="44"/>
        <v>0</v>
      </c>
      <c r="C48" s="28">
        <f t="shared" si="45"/>
        <v>0</v>
      </c>
      <c r="D48" s="28">
        <f t="shared" si="46"/>
        <v>0</v>
      </c>
      <c r="E48" s="28">
        <f t="shared" si="47"/>
        <v>0</v>
      </c>
      <c r="F48" s="28">
        <f t="shared" si="48"/>
        <v>0</v>
      </c>
      <c r="G48" s="28">
        <f t="shared" si="49"/>
        <v>0</v>
      </c>
      <c r="H48" s="28">
        <f>VLOOKUP(A48,PRICING!$A$8:$BI$31,8,FALSE)</f>
        <v>0</v>
      </c>
      <c r="I48" s="28">
        <f t="shared" si="50"/>
        <v>0</v>
      </c>
      <c r="J48" s="28">
        <f t="shared" si="51"/>
        <v>0</v>
      </c>
      <c r="K48" s="28">
        <f t="shared" si="52"/>
        <v>0</v>
      </c>
      <c r="L48" s="28">
        <f t="shared" si="53"/>
        <v>0</v>
      </c>
      <c r="M48" s="28">
        <f t="shared" si="54"/>
        <v>0</v>
      </c>
      <c r="N48" s="28">
        <f t="shared" si="55"/>
        <v>0</v>
      </c>
      <c r="O48" s="28">
        <f t="shared" si="56"/>
        <v>0</v>
      </c>
      <c r="P48" s="28">
        <f t="shared" si="57"/>
        <v>0</v>
      </c>
    </row>
    <row r="49">
      <c r="A49" s="31" t="str">
        <f t="shared" si="58"/>
        <v>SSAS</v>
      </c>
      <c r="B49" s="28">
        <f t="shared" si="44"/>
        <v>0</v>
      </c>
      <c r="C49" s="28">
        <f t="shared" si="45"/>
        <v>0</v>
      </c>
      <c r="D49" s="28">
        <f t="shared" si="46"/>
        <v>0</v>
      </c>
      <c r="E49" s="28">
        <f t="shared" si="47"/>
        <v>0</v>
      </c>
      <c r="F49" s="28">
        <f t="shared" si="48"/>
        <v>0</v>
      </c>
      <c r="G49" s="28">
        <f t="shared" si="49"/>
        <v>0</v>
      </c>
      <c r="H49" s="28">
        <f>VLOOKUP(A49,PRICING!$A$8:$BI$31,8,FALSE)</f>
        <v>0</v>
      </c>
      <c r="I49" s="28">
        <f t="shared" si="50"/>
        <v>0</v>
      </c>
      <c r="J49" s="28">
        <f t="shared" si="51"/>
        <v>0</v>
      </c>
      <c r="K49" s="28">
        <f t="shared" si="52"/>
        <v>0</v>
      </c>
      <c r="L49" s="28">
        <f t="shared" si="53"/>
        <v>0</v>
      </c>
      <c r="M49" s="28">
        <f t="shared" si="54"/>
        <v>0</v>
      </c>
      <c r="N49" s="28">
        <f t="shared" si="55"/>
        <v>0</v>
      </c>
      <c r="O49" s="28">
        <f t="shared" si="56"/>
        <v>0</v>
      </c>
      <c r="P49" s="28">
        <f t="shared" si="57"/>
        <v>0</v>
      </c>
    </row>
    <row r="50">
      <c r="A50" s="31" t="str">
        <f t="shared" si="58"/>
        <v>PMAS</v>
      </c>
      <c r="B50" s="28">
        <f t="shared" si="44"/>
        <v>0</v>
      </c>
      <c r="C50" s="28">
        <f t="shared" si="45"/>
        <v>0</v>
      </c>
      <c r="D50" s="28">
        <f t="shared" si="46"/>
        <v>0</v>
      </c>
      <c r="E50" s="28">
        <f t="shared" si="47"/>
        <v>0</v>
      </c>
      <c r="F50" s="28">
        <f t="shared" si="48"/>
        <v>0</v>
      </c>
      <c r="G50" s="28">
        <f t="shared" si="49"/>
        <v>0</v>
      </c>
      <c r="H50" s="28">
        <f>VLOOKUP(A50,PRICING!$A$8:$BI$31,8,FALSE)</f>
        <v>0</v>
      </c>
      <c r="I50" s="28">
        <f t="shared" si="50"/>
        <v>0</v>
      </c>
      <c r="J50" s="28">
        <f t="shared" si="51"/>
        <v>0</v>
      </c>
      <c r="K50" s="28">
        <f t="shared" si="52"/>
        <v>0</v>
      </c>
      <c r="L50" s="28">
        <f t="shared" si="53"/>
        <v>0</v>
      </c>
      <c r="M50" s="28">
        <f t="shared" si="54"/>
        <v>0</v>
      </c>
      <c r="N50" s="28">
        <f t="shared" si="55"/>
        <v>0</v>
      </c>
      <c r="O50" s="28">
        <f t="shared" si="56"/>
        <v>0</v>
      </c>
      <c r="P50" s="28">
        <f t="shared" si="57"/>
        <v>0</v>
      </c>
    </row>
    <row r="51">
      <c r="A51" s="31" t="str">
        <f t="shared" si="58"/>
        <v>CMAS</v>
      </c>
      <c r="B51" s="28">
        <f t="shared" si="44"/>
        <v>0</v>
      </c>
      <c r="C51" s="28">
        <f t="shared" si="45"/>
        <v>0</v>
      </c>
      <c r="D51" s="28">
        <f t="shared" si="46"/>
        <v>0</v>
      </c>
      <c r="E51" s="28">
        <f t="shared" si="47"/>
        <v>0</v>
      </c>
      <c r="F51" s="28">
        <f t="shared" si="48"/>
        <v>0</v>
      </c>
      <c r="G51" s="28">
        <f t="shared" si="49"/>
        <v>0</v>
      </c>
      <c r="H51" s="28">
        <f>VLOOKUP(A51,PRICING!$A$8:$BI$31,8,FALSE)</f>
        <v>0</v>
      </c>
      <c r="I51" s="28">
        <f t="shared" si="50"/>
        <v>0</v>
      </c>
      <c r="J51" s="28">
        <f t="shared" si="51"/>
        <v>0</v>
      </c>
      <c r="K51" s="28">
        <f t="shared" si="52"/>
        <v>0</v>
      </c>
      <c r="L51" s="28">
        <f t="shared" si="53"/>
        <v>0</v>
      </c>
      <c r="M51" s="28">
        <f t="shared" si="54"/>
        <v>0</v>
      </c>
      <c r="N51" s="28">
        <f t="shared" si="55"/>
        <v>0</v>
      </c>
      <c r="O51" s="28">
        <f t="shared" si="56"/>
        <v>0</v>
      </c>
      <c r="P51" s="28">
        <f t="shared" si="57"/>
        <v>0</v>
      </c>
    </row>
    <row r="52" ht="15">
      <c r="A52" s="31" t="str">
        <f t="shared" si="58"/>
        <v>SMAS</v>
      </c>
      <c r="B52" s="28">
        <f t="shared" si="44"/>
        <v>0</v>
      </c>
      <c r="C52" s="28">
        <f t="shared" si="45"/>
        <v>0</v>
      </c>
      <c r="D52" s="28">
        <f t="shared" si="46"/>
        <v>0</v>
      </c>
      <c r="E52" s="28">
        <f t="shared" si="47"/>
        <v>0</v>
      </c>
      <c r="F52" s="28">
        <f t="shared" si="48"/>
        <v>0</v>
      </c>
      <c r="G52" s="28">
        <f t="shared" si="49"/>
        <v>0</v>
      </c>
      <c r="H52" s="28">
        <f>VLOOKUP(A52,PRICING!$A$8:$BI$31,8,FALSE)</f>
        <v>0</v>
      </c>
      <c r="I52" s="28">
        <f t="shared" si="50"/>
        <v>0</v>
      </c>
      <c r="J52" s="28">
        <f t="shared" si="51"/>
        <v>0</v>
      </c>
      <c r="K52" s="28">
        <f t="shared" si="52"/>
        <v>0</v>
      </c>
      <c r="L52" s="28">
        <f t="shared" si="53"/>
        <v>0</v>
      </c>
      <c r="M52" s="28">
        <f t="shared" si="54"/>
        <v>0</v>
      </c>
      <c r="N52" s="28">
        <f t="shared" si="55"/>
        <v>0</v>
      </c>
      <c r="O52" s="28">
        <f t="shared" si="56"/>
        <v>0</v>
      </c>
      <c r="P52" s="28">
        <f t="shared" si="57"/>
        <v>0</v>
      </c>
    </row>
    <row r="53" ht="15">
      <c r="A53" s="32">
        <f>PRICING!J6</f>
        <v>0</v>
      </c>
      <c r="B53" s="29" t="s">
        <v>20</v>
      </c>
      <c r="C53" s="29" t="s">
        <v>21</v>
      </c>
      <c r="D53" s="29" t="s">
        <v>22</v>
      </c>
      <c r="E53" s="29" t="s">
        <v>23</v>
      </c>
      <c r="F53" s="29" t="s">
        <v>24</v>
      </c>
      <c r="G53" s="29" t="s">
        <v>25</v>
      </c>
      <c r="H53" s="29" t="s">
        <v>26</v>
      </c>
      <c r="I53" s="29" t="s">
        <v>27</v>
      </c>
      <c r="J53" s="29" t="s">
        <v>28</v>
      </c>
      <c r="K53" s="29" t="s">
        <v>29</v>
      </c>
      <c r="L53" s="29" t="s">
        <v>30</v>
      </c>
      <c r="M53" s="29" t="s">
        <v>31</v>
      </c>
      <c r="N53" s="29" t="s">
        <v>32</v>
      </c>
      <c r="O53" s="29" t="s">
        <v>33</v>
      </c>
      <c r="P53" s="30" t="s">
        <v>34</v>
      </c>
    </row>
    <row r="54">
      <c r="A54" s="32">
        <f>PRICING!J7</f>
        <v>0</v>
      </c>
      <c r="B54" s="46">
        <v>2.37</v>
      </c>
      <c r="C54" s="46">
        <v>1.38</v>
      </c>
      <c r="D54" s="46">
        <v>1.22</v>
      </c>
      <c r="E54" s="46">
        <v>1</v>
      </c>
      <c r="F54" s="46">
        <v>1</v>
      </c>
      <c r="G54" s="33">
        <v>1</v>
      </c>
      <c r="H54" s="33">
        <v>1</v>
      </c>
      <c r="I54" s="33">
        <v>1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</row>
    <row r="55">
      <c r="A55" s="31" t="str">
        <f>A42</f>
        <v>ESMS</v>
      </c>
      <c r="B55" s="28">
        <f>($H55/7)*$B$54</f>
        <v>0</v>
      </c>
      <c r="C55" s="28">
        <f>($H55/7)*2*$C$54</f>
        <v>0</v>
      </c>
      <c r="D55" s="28">
        <f>($H55/7)*3*$D$54</f>
        <v>0</v>
      </c>
      <c r="E55" s="28">
        <f>($H55/7)*4*$E$54</f>
        <v>0</v>
      </c>
      <c r="F55" s="28">
        <f>($H55/7)*5*$F$54</f>
        <v>0</v>
      </c>
      <c r="G55" s="28">
        <f>($H55/7)*6*$G$54</f>
        <v>0</v>
      </c>
      <c r="H55" s="28">
        <f>VLOOKUP(A55,PRICING!$A$8:$BI$31,10,FALSE)</f>
        <v>0</v>
      </c>
      <c r="I55" s="28">
        <f>($H55/7)*8*$I$54</f>
        <v>0</v>
      </c>
      <c r="J55" s="28">
        <f>($H55/7)*9*$J$54</f>
        <v>0</v>
      </c>
      <c r="K55" s="28">
        <f>($H55/7)*10*$K$54</f>
        <v>0</v>
      </c>
      <c r="L55" s="28">
        <f>($H55/7)*11*$L$54</f>
        <v>0</v>
      </c>
      <c r="M55" s="28">
        <f>($H55/7)*12*$M$54</f>
        <v>0</v>
      </c>
      <c r="N55" s="28">
        <f>($H55/7)*13*$N$54</f>
        <v>0</v>
      </c>
      <c r="O55" s="28">
        <f>($H55/7)*14*$O$54</f>
        <v>0</v>
      </c>
      <c r="P55" s="28">
        <f>($H55/7)*15*$P$54</f>
        <v>0</v>
      </c>
    </row>
    <row r="56">
      <c r="A56" s="31" t="str">
        <f ref="A56:A65" t="shared" si="59">A43</f>
        <v>EMMS</v>
      </c>
      <c r="B56" s="28">
        <f ref="B56:B65" t="shared" si="60">($H56/7)*$B$54</f>
        <v>0</v>
      </c>
      <c r="C56" s="28">
        <f ref="C56:C65" t="shared" si="61">($H56/7)*2*$C$54</f>
        <v>0</v>
      </c>
      <c r="D56" s="28">
        <f ref="D56:D65" t="shared" si="62">($H56/7)*3*$D$54</f>
        <v>0</v>
      </c>
      <c r="E56" s="28">
        <f ref="E56:E65" t="shared" si="63">($H56/7)*4*$E$54</f>
        <v>0</v>
      </c>
      <c r="F56" s="28">
        <f ref="F56:F65" t="shared" si="64">($H56/7)*5*$F$54</f>
        <v>0</v>
      </c>
      <c r="G56" s="28">
        <f ref="G56:G65" t="shared" si="65">($H56/7)*6*$G$54</f>
        <v>0</v>
      </c>
      <c r="H56" s="28">
        <f>VLOOKUP(A56,PRICING!$A$8:$BI$31,10,FALSE)</f>
        <v>0</v>
      </c>
      <c r="I56" s="28">
        <f ref="I56:I65" t="shared" si="66">($H56/7)*8*$I$54</f>
        <v>0</v>
      </c>
      <c r="J56" s="28">
        <f ref="J56:J65" t="shared" si="67">($H56/7)*9*$J$54</f>
        <v>0</v>
      </c>
      <c r="K56" s="28">
        <f ref="K56:K65" t="shared" si="68">($H56/7)*10*$K$54</f>
        <v>0</v>
      </c>
      <c r="L56" s="28">
        <f ref="L56:L65" t="shared" si="69">($H56/7)*11*$L$54</f>
        <v>0</v>
      </c>
      <c r="M56" s="28">
        <f ref="M56:M65" t="shared" si="70">($H56/7)*12*$M$54</f>
        <v>0</v>
      </c>
      <c r="N56" s="28">
        <f ref="N56:N65" t="shared" si="71">($H56/7)*13*$N$54</f>
        <v>0</v>
      </c>
      <c r="O56" s="28">
        <f ref="O56:O65" t="shared" si="72">($H56/7)*14*$O$54</f>
        <v>0</v>
      </c>
      <c r="P56" s="28">
        <f ref="P56:P65" t="shared" si="73">($H56/7)*15*$P$54</f>
        <v>0</v>
      </c>
    </row>
    <row r="57">
      <c r="A57" s="31" t="str">
        <f t="shared" si="59"/>
        <v>PSMS</v>
      </c>
      <c r="B57" s="28">
        <f t="shared" si="60"/>
        <v>0</v>
      </c>
      <c r="C57" s="28">
        <f t="shared" si="61"/>
        <v>0</v>
      </c>
      <c r="D57" s="28">
        <f t="shared" si="62"/>
        <v>0</v>
      </c>
      <c r="E57" s="28">
        <f t="shared" si="63"/>
        <v>0</v>
      </c>
      <c r="F57" s="28">
        <f t="shared" si="64"/>
        <v>0</v>
      </c>
      <c r="G57" s="28">
        <f t="shared" si="65"/>
        <v>0</v>
      </c>
      <c r="H57" s="28">
        <f>VLOOKUP(A57,PRICING!$A$8:$BI$31,10,FALSE)</f>
        <v>0</v>
      </c>
      <c r="I57" s="28">
        <f t="shared" si="66"/>
        <v>0</v>
      </c>
      <c r="J57" s="28">
        <f t="shared" si="67"/>
        <v>0</v>
      </c>
      <c r="K57" s="28">
        <f t="shared" si="68"/>
        <v>0</v>
      </c>
      <c r="L57" s="28">
        <f t="shared" si="69"/>
        <v>0</v>
      </c>
      <c r="M57" s="28">
        <f t="shared" si="70"/>
        <v>0</v>
      </c>
      <c r="N57" s="28">
        <f t="shared" si="71"/>
        <v>0</v>
      </c>
      <c r="O57" s="28">
        <f t="shared" si="72"/>
        <v>0</v>
      </c>
      <c r="P57" s="28">
        <f t="shared" si="73"/>
        <v>0</v>
      </c>
    </row>
    <row r="58">
      <c r="A58" s="31" t="str">
        <f t="shared" si="59"/>
        <v>SSMS</v>
      </c>
      <c r="B58" s="28">
        <f t="shared" si="60"/>
        <v>0</v>
      </c>
      <c r="C58" s="28">
        <f t="shared" si="61"/>
        <v>0</v>
      </c>
      <c r="D58" s="28">
        <f t="shared" si="62"/>
        <v>0</v>
      </c>
      <c r="E58" s="28">
        <f t="shared" si="63"/>
        <v>0</v>
      </c>
      <c r="F58" s="28">
        <f t="shared" si="64"/>
        <v>0</v>
      </c>
      <c r="G58" s="28">
        <f t="shared" si="65"/>
        <v>0</v>
      </c>
      <c r="H58" s="28">
        <f>VLOOKUP(A58,PRICING!$A$8:$BI$31,10,FALSE)</f>
        <v>0</v>
      </c>
      <c r="I58" s="28">
        <f t="shared" si="66"/>
        <v>0</v>
      </c>
      <c r="J58" s="28">
        <f t="shared" si="67"/>
        <v>0</v>
      </c>
      <c r="K58" s="28">
        <f t="shared" si="68"/>
        <v>0</v>
      </c>
      <c r="L58" s="28">
        <f t="shared" si="69"/>
        <v>0</v>
      </c>
      <c r="M58" s="28">
        <f t="shared" si="70"/>
        <v>0</v>
      </c>
      <c r="N58" s="28">
        <f t="shared" si="71"/>
        <v>0</v>
      </c>
      <c r="O58" s="28">
        <f t="shared" si="72"/>
        <v>0</v>
      </c>
      <c r="P58" s="28">
        <f t="shared" si="73"/>
        <v>0</v>
      </c>
    </row>
    <row r="59">
      <c r="A59" s="31" t="str">
        <f t="shared" si="59"/>
        <v>PMMS</v>
      </c>
      <c r="B59" s="28">
        <f t="shared" si="60"/>
        <v>0</v>
      </c>
      <c r="C59" s="28">
        <f t="shared" si="61"/>
        <v>0</v>
      </c>
      <c r="D59" s="28">
        <f t="shared" si="62"/>
        <v>0</v>
      </c>
      <c r="E59" s="28">
        <f t="shared" si="63"/>
        <v>0</v>
      </c>
      <c r="F59" s="28">
        <f t="shared" si="64"/>
        <v>0</v>
      </c>
      <c r="G59" s="28">
        <f t="shared" si="65"/>
        <v>0</v>
      </c>
      <c r="H59" s="28">
        <f>VLOOKUP(A59,PRICING!$A$8:$BI$31,10,FALSE)</f>
        <v>0</v>
      </c>
      <c r="I59" s="28">
        <f t="shared" si="66"/>
        <v>0</v>
      </c>
      <c r="J59" s="28">
        <f t="shared" si="67"/>
        <v>0</v>
      </c>
      <c r="K59" s="28">
        <f t="shared" si="68"/>
        <v>0</v>
      </c>
      <c r="L59" s="28">
        <f t="shared" si="69"/>
        <v>0</v>
      </c>
      <c r="M59" s="28">
        <f t="shared" si="70"/>
        <v>0</v>
      </c>
      <c r="N59" s="28">
        <f t="shared" si="71"/>
        <v>0</v>
      </c>
      <c r="O59" s="28">
        <f t="shared" si="72"/>
        <v>0</v>
      </c>
      <c r="P59" s="28">
        <f t="shared" si="73"/>
        <v>0</v>
      </c>
    </row>
    <row r="60">
      <c r="A60" s="31" t="str">
        <f t="shared" si="59"/>
        <v>EMAS</v>
      </c>
      <c r="B60" s="28">
        <f t="shared" si="60"/>
        <v>0</v>
      </c>
      <c r="C60" s="28">
        <f t="shared" si="61"/>
        <v>0</v>
      </c>
      <c r="D60" s="28">
        <f t="shared" si="62"/>
        <v>0</v>
      </c>
      <c r="E60" s="28">
        <f t="shared" si="63"/>
        <v>0</v>
      </c>
      <c r="F60" s="28">
        <f t="shared" si="64"/>
        <v>0</v>
      </c>
      <c r="G60" s="28">
        <f t="shared" si="65"/>
        <v>0</v>
      </c>
      <c r="H60" s="28">
        <f>VLOOKUP(A60,PRICING!$A$8:$BI$31,10,FALSE)</f>
        <v>0</v>
      </c>
      <c r="I60" s="28">
        <f t="shared" si="66"/>
        <v>0</v>
      </c>
      <c r="J60" s="28">
        <f t="shared" si="67"/>
        <v>0</v>
      </c>
      <c r="K60" s="28">
        <f t="shared" si="68"/>
        <v>0</v>
      </c>
      <c r="L60" s="28">
        <f t="shared" si="69"/>
        <v>0</v>
      </c>
      <c r="M60" s="28">
        <f t="shared" si="70"/>
        <v>0</v>
      </c>
      <c r="N60" s="28">
        <f t="shared" si="71"/>
        <v>0</v>
      </c>
      <c r="O60" s="28">
        <f t="shared" si="72"/>
        <v>0</v>
      </c>
      <c r="P60" s="28">
        <f t="shared" si="73"/>
        <v>0</v>
      </c>
    </row>
    <row r="61">
      <c r="A61" s="31" t="str">
        <f t="shared" si="59"/>
        <v>PSAS</v>
      </c>
      <c r="B61" s="28">
        <f t="shared" si="60"/>
        <v>0</v>
      </c>
      <c r="C61" s="28">
        <f t="shared" si="61"/>
        <v>0</v>
      </c>
      <c r="D61" s="28">
        <f t="shared" si="62"/>
        <v>0</v>
      </c>
      <c r="E61" s="28">
        <f t="shared" si="63"/>
        <v>0</v>
      </c>
      <c r="F61" s="28">
        <f t="shared" si="64"/>
        <v>0</v>
      </c>
      <c r="G61" s="28">
        <f t="shared" si="65"/>
        <v>0</v>
      </c>
      <c r="H61" s="28">
        <f>VLOOKUP(A61,PRICING!$A$8:$BI$31,10,FALSE)</f>
        <v>0</v>
      </c>
      <c r="I61" s="28">
        <f t="shared" si="66"/>
        <v>0</v>
      </c>
      <c r="J61" s="28">
        <f t="shared" si="67"/>
        <v>0</v>
      </c>
      <c r="K61" s="28">
        <f t="shared" si="68"/>
        <v>0</v>
      </c>
      <c r="L61" s="28">
        <f t="shared" si="69"/>
        <v>0</v>
      </c>
      <c r="M61" s="28">
        <f t="shared" si="70"/>
        <v>0</v>
      </c>
      <c r="N61" s="28">
        <f t="shared" si="71"/>
        <v>0</v>
      </c>
      <c r="O61" s="28">
        <f t="shared" si="72"/>
        <v>0</v>
      </c>
      <c r="P61" s="28">
        <f t="shared" si="73"/>
        <v>0</v>
      </c>
    </row>
    <row r="62">
      <c r="A62" s="31" t="str">
        <f t="shared" si="59"/>
        <v>SSAS</v>
      </c>
      <c r="B62" s="28">
        <f t="shared" si="60"/>
        <v>0</v>
      </c>
      <c r="C62" s="28">
        <f t="shared" si="61"/>
        <v>0</v>
      </c>
      <c r="D62" s="28">
        <f t="shared" si="62"/>
        <v>0</v>
      </c>
      <c r="E62" s="28">
        <f t="shared" si="63"/>
        <v>0</v>
      </c>
      <c r="F62" s="28">
        <f t="shared" si="64"/>
        <v>0</v>
      </c>
      <c r="G62" s="28">
        <f t="shared" si="65"/>
        <v>0</v>
      </c>
      <c r="H62" s="28">
        <f>VLOOKUP(A62,PRICING!$A$8:$BI$31,10,FALSE)</f>
        <v>0</v>
      </c>
      <c r="I62" s="28">
        <f t="shared" si="66"/>
        <v>0</v>
      </c>
      <c r="J62" s="28">
        <f t="shared" si="67"/>
        <v>0</v>
      </c>
      <c r="K62" s="28">
        <f t="shared" si="68"/>
        <v>0</v>
      </c>
      <c r="L62" s="28">
        <f t="shared" si="69"/>
        <v>0</v>
      </c>
      <c r="M62" s="28">
        <f t="shared" si="70"/>
        <v>0</v>
      </c>
      <c r="N62" s="28">
        <f t="shared" si="71"/>
        <v>0</v>
      </c>
      <c r="O62" s="28">
        <f t="shared" si="72"/>
        <v>0</v>
      </c>
      <c r="P62" s="28">
        <f t="shared" si="73"/>
        <v>0</v>
      </c>
    </row>
    <row r="63">
      <c r="A63" s="31" t="str">
        <f t="shared" si="59"/>
        <v>PMAS</v>
      </c>
      <c r="B63" s="28">
        <f t="shared" si="60"/>
        <v>0</v>
      </c>
      <c r="C63" s="28">
        <f t="shared" si="61"/>
        <v>0</v>
      </c>
      <c r="D63" s="28">
        <f t="shared" si="62"/>
        <v>0</v>
      </c>
      <c r="E63" s="28">
        <f t="shared" si="63"/>
        <v>0</v>
      </c>
      <c r="F63" s="28">
        <f t="shared" si="64"/>
        <v>0</v>
      </c>
      <c r="G63" s="28">
        <f t="shared" si="65"/>
        <v>0</v>
      </c>
      <c r="H63" s="28">
        <f>VLOOKUP(A63,PRICING!$A$8:$BI$31,10,FALSE)</f>
        <v>0</v>
      </c>
      <c r="I63" s="28">
        <f t="shared" si="66"/>
        <v>0</v>
      </c>
      <c r="J63" s="28">
        <f t="shared" si="67"/>
        <v>0</v>
      </c>
      <c r="K63" s="28">
        <f t="shared" si="68"/>
        <v>0</v>
      </c>
      <c r="L63" s="28">
        <f t="shared" si="69"/>
        <v>0</v>
      </c>
      <c r="M63" s="28">
        <f t="shared" si="70"/>
        <v>0</v>
      </c>
      <c r="N63" s="28">
        <f t="shared" si="71"/>
        <v>0</v>
      </c>
      <c r="O63" s="28">
        <f t="shared" si="72"/>
        <v>0</v>
      </c>
      <c r="P63" s="28">
        <f t="shared" si="73"/>
        <v>0</v>
      </c>
    </row>
    <row r="64">
      <c r="A64" s="31" t="str">
        <f t="shared" si="59"/>
        <v>CMAS</v>
      </c>
      <c r="B64" s="28">
        <f t="shared" si="60"/>
        <v>0</v>
      </c>
      <c r="C64" s="28">
        <f t="shared" si="61"/>
        <v>0</v>
      </c>
      <c r="D64" s="28">
        <f t="shared" si="62"/>
        <v>0</v>
      </c>
      <c r="E64" s="28">
        <f t="shared" si="63"/>
        <v>0</v>
      </c>
      <c r="F64" s="28">
        <f t="shared" si="64"/>
        <v>0</v>
      </c>
      <c r="G64" s="28">
        <f t="shared" si="65"/>
        <v>0</v>
      </c>
      <c r="H64" s="28">
        <f>VLOOKUP(A64,PRICING!$A$8:$BI$31,10,FALSE)</f>
        <v>0</v>
      </c>
      <c r="I64" s="28">
        <f t="shared" si="66"/>
        <v>0</v>
      </c>
      <c r="J64" s="28">
        <f t="shared" si="67"/>
        <v>0</v>
      </c>
      <c r="K64" s="28">
        <f t="shared" si="68"/>
        <v>0</v>
      </c>
      <c r="L64" s="28">
        <f t="shared" si="69"/>
        <v>0</v>
      </c>
      <c r="M64" s="28">
        <f t="shared" si="70"/>
        <v>0</v>
      </c>
      <c r="N64" s="28">
        <f t="shared" si="71"/>
        <v>0</v>
      </c>
      <c r="O64" s="28">
        <f t="shared" si="72"/>
        <v>0</v>
      </c>
      <c r="P64" s="28">
        <f t="shared" si="73"/>
        <v>0</v>
      </c>
    </row>
    <row r="65" ht="15">
      <c r="A65" s="31" t="str">
        <f t="shared" si="59"/>
        <v>SMAS</v>
      </c>
      <c r="B65" s="28">
        <f t="shared" si="60"/>
        <v>0</v>
      </c>
      <c r="C65" s="28">
        <f t="shared" si="61"/>
        <v>0</v>
      </c>
      <c r="D65" s="28">
        <f t="shared" si="62"/>
        <v>0</v>
      </c>
      <c r="E65" s="28">
        <f t="shared" si="63"/>
        <v>0</v>
      </c>
      <c r="F65" s="28">
        <f t="shared" si="64"/>
        <v>0</v>
      </c>
      <c r="G65" s="28">
        <f t="shared" si="65"/>
        <v>0</v>
      </c>
      <c r="H65" s="28">
        <f>VLOOKUP(A65,PRICING!$A$8:$BI$31,10,FALSE)</f>
        <v>0</v>
      </c>
      <c r="I65" s="28">
        <f t="shared" si="66"/>
        <v>0</v>
      </c>
      <c r="J65" s="28">
        <f t="shared" si="67"/>
        <v>0</v>
      </c>
      <c r="K65" s="28">
        <f t="shared" si="68"/>
        <v>0</v>
      </c>
      <c r="L65" s="28">
        <f t="shared" si="69"/>
        <v>0</v>
      </c>
      <c r="M65" s="28">
        <f t="shared" si="70"/>
        <v>0</v>
      </c>
      <c r="N65" s="28">
        <f t="shared" si="71"/>
        <v>0</v>
      </c>
      <c r="O65" s="28">
        <f t="shared" si="72"/>
        <v>0</v>
      </c>
      <c r="P65" s="28">
        <f t="shared" si="73"/>
        <v>0</v>
      </c>
    </row>
    <row r="66" ht="15">
      <c r="A66" s="32">
        <f>PRICING!L6</f>
        <v>0</v>
      </c>
      <c r="B66" s="29" t="s">
        <v>20</v>
      </c>
      <c r="C66" s="29" t="s">
        <v>21</v>
      </c>
      <c r="D66" s="29" t="s">
        <v>22</v>
      </c>
      <c r="E66" s="29" t="s">
        <v>23</v>
      </c>
      <c r="F66" s="29" t="s">
        <v>24</v>
      </c>
      <c r="G66" s="29" t="s">
        <v>25</v>
      </c>
      <c r="H66" s="29" t="s">
        <v>26</v>
      </c>
      <c r="I66" s="29" t="s">
        <v>27</v>
      </c>
      <c r="J66" s="29" t="s">
        <v>28</v>
      </c>
      <c r="K66" s="29" t="s">
        <v>29</v>
      </c>
      <c r="L66" s="29" t="s">
        <v>30</v>
      </c>
      <c r="M66" s="29" t="s">
        <v>31</v>
      </c>
      <c r="N66" s="29" t="s">
        <v>32</v>
      </c>
      <c r="O66" s="29" t="s">
        <v>33</v>
      </c>
      <c r="P66" s="30" t="s">
        <v>34</v>
      </c>
    </row>
    <row r="67">
      <c r="A67" s="32">
        <f>PRICING!L7</f>
        <v>0</v>
      </c>
      <c r="B67" s="46">
        <v>2.37</v>
      </c>
      <c r="C67" s="46">
        <v>1.38</v>
      </c>
      <c r="D67" s="46">
        <v>1.28</v>
      </c>
      <c r="E67" s="46">
        <v>1</v>
      </c>
      <c r="F67" s="46">
        <v>1</v>
      </c>
      <c r="G67" s="33">
        <v>1</v>
      </c>
      <c r="H67" s="33">
        <v>1</v>
      </c>
      <c r="I67" s="33">
        <v>1</v>
      </c>
      <c r="J67" s="33">
        <v>1</v>
      </c>
      <c r="K67" s="33">
        <v>1</v>
      </c>
      <c r="L67" s="33">
        <v>1</v>
      </c>
      <c r="M67" s="33">
        <v>1</v>
      </c>
      <c r="N67" s="33">
        <v>1</v>
      </c>
      <c r="O67" s="33">
        <v>1</v>
      </c>
      <c r="P67" s="33">
        <v>1</v>
      </c>
    </row>
    <row r="68">
      <c r="A68" s="31" t="str">
        <f>A55</f>
        <v>ESMS</v>
      </c>
      <c r="B68" s="28">
        <f ref="B68:B78" t="shared" si="74">($H68/7)*$B$67</f>
        <v>0</v>
      </c>
      <c r="C68" s="28">
        <f ref="C68:C78" t="shared" si="75">($H68/7)*2*$C$67</f>
        <v>0</v>
      </c>
      <c r="D68" s="28">
        <f ref="D68:D78" t="shared" si="76">($H68/7)*3*$D$67</f>
        <v>0</v>
      </c>
      <c r="E68" s="28">
        <f ref="E68:E78" t="shared" si="77">($H68/7)*4*$E$67</f>
        <v>0</v>
      </c>
      <c r="F68" s="28">
        <f ref="F68:F78" t="shared" si="78">($H68/7)*5*$F$67</f>
        <v>0</v>
      </c>
      <c r="G68" s="28">
        <f ref="G68:G78" t="shared" si="79">($H68/7)*6*$G$67</f>
        <v>0</v>
      </c>
      <c r="H68" s="28">
        <f>VLOOKUP(A68,PRICING!$A$8:$BI$31,12,FALSE)</f>
        <v>0</v>
      </c>
      <c r="I68" s="28">
        <f ref="I68:I78" t="shared" si="80">($H68/7)*8*$I$67</f>
        <v>0</v>
      </c>
      <c r="J68" s="28">
        <f ref="J68:J78" t="shared" si="81">($H68/7)*9*$J$67</f>
        <v>0</v>
      </c>
      <c r="K68" s="28">
        <f ref="K68:K78" t="shared" si="82">($H68/7)*10*$K$67</f>
        <v>0</v>
      </c>
      <c r="L68" s="28">
        <f ref="L68:L78" t="shared" si="83">($H68/7)*11*$L$67</f>
        <v>0</v>
      </c>
      <c r="M68" s="28">
        <f ref="M68:M78" t="shared" si="84">($H68/7)*12*$M$67</f>
        <v>0</v>
      </c>
      <c r="N68" s="28">
        <f ref="N68:N78" t="shared" si="85">($H68/7)*13*$N$67</f>
        <v>0</v>
      </c>
      <c r="O68" s="28">
        <f ref="O68:O78" t="shared" si="86">($H68/7)*14*$O$67</f>
        <v>0</v>
      </c>
      <c r="P68" s="28">
        <f ref="P68:P78" t="shared" si="87">($H68/7)*15*$P$67</f>
        <v>0</v>
      </c>
    </row>
    <row r="69">
      <c r="A69" s="31" t="str">
        <f ref="A69:A78" t="shared" si="88">A56</f>
        <v>EMMS</v>
      </c>
      <c r="B69" s="28">
        <f t="shared" si="74"/>
        <v>0</v>
      </c>
      <c r="C69" s="28">
        <f t="shared" si="75"/>
        <v>0</v>
      </c>
      <c r="D69" s="28">
        <f t="shared" si="76"/>
        <v>0</v>
      </c>
      <c r="E69" s="28">
        <f t="shared" si="77"/>
        <v>0</v>
      </c>
      <c r="F69" s="28">
        <f t="shared" si="78"/>
        <v>0</v>
      </c>
      <c r="G69" s="28">
        <f t="shared" si="79"/>
        <v>0</v>
      </c>
      <c r="H69" s="28">
        <f>VLOOKUP(A69,PRICING!$A$8:$BI$31,12,FALSE)</f>
        <v>0</v>
      </c>
      <c r="I69" s="28">
        <f t="shared" si="80"/>
        <v>0</v>
      </c>
      <c r="J69" s="28">
        <f t="shared" si="81"/>
        <v>0</v>
      </c>
      <c r="K69" s="28">
        <f t="shared" si="82"/>
        <v>0</v>
      </c>
      <c r="L69" s="28">
        <f t="shared" si="83"/>
        <v>0</v>
      </c>
      <c r="M69" s="28">
        <f t="shared" si="84"/>
        <v>0</v>
      </c>
      <c r="N69" s="28">
        <f t="shared" si="85"/>
        <v>0</v>
      </c>
      <c r="O69" s="28">
        <f t="shared" si="86"/>
        <v>0</v>
      </c>
      <c r="P69" s="28">
        <f t="shared" si="87"/>
        <v>0</v>
      </c>
    </row>
    <row r="70">
      <c r="A70" s="31" t="str">
        <f t="shared" si="88"/>
        <v>PSMS</v>
      </c>
      <c r="B70" s="28">
        <f t="shared" si="74"/>
        <v>0</v>
      </c>
      <c r="C70" s="28">
        <f t="shared" si="75"/>
        <v>0</v>
      </c>
      <c r="D70" s="28">
        <f t="shared" si="76"/>
        <v>0</v>
      </c>
      <c r="E70" s="28">
        <f t="shared" si="77"/>
        <v>0</v>
      </c>
      <c r="F70" s="28">
        <f t="shared" si="78"/>
        <v>0</v>
      </c>
      <c r="G70" s="28">
        <f t="shared" si="79"/>
        <v>0</v>
      </c>
      <c r="H70" s="28">
        <f>VLOOKUP(A70,PRICING!$A$8:$BI$31,12,FALSE)</f>
        <v>0</v>
      </c>
      <c r="I70" s="28">
        <f t="shared" si="80"/>
        <v>0</v>
      </c>
      <c r="J70" s="28">
        <f t="shared" si="81"/>
        <v>0</v>
      </c>
      <c r="K70" s="28">
        <f t="shared" si="82"/>
        <v>0</v>
      </c>
      <c r="L70" s="28">
        <f t="shared" si="83"/>
        <v>0</v>
      </c>
      <c r="M70" s="28">
        <f t="shared" si="84"/>
        <v>0</v>
      </c>
      <c r="N70" s="28">
        <f t="shared" si="85"/>
        <v>0</v>
      </c>
      <c r="O70" s="28">
        <f t="shared" si="86"/>
        <v>0</v>
      </c>
      <c r="P70" s="28">
        <f t="shared" si="87"/>
        <v>0</v>
      </c>
    </row>
    <row r="71">
      <c r="A71" s="31" t="str">
        <f t="shared" si="88"/>
        <v>SSMS</v>
      </c>
      <c r="B71" s="28">
        <f t="shared" si="74"/>
        <v>0</v>
      </c>
      <c r="C71" s="28">
        <f t="shared" si="75"/>
        <v>0</v>
      </c>
      <c r="D71" s="28">
        <f t="shared" si="76"/>
        <v>0</v>
      </c>
      <c r="E71" s="28">
        <f t="shared" si="77"/>
        <v>0</v>
      </c>
      <c r="F71" s="28">
        <f t="shared" si="78"/>
        <v>0</v>
      </c>
      <c r="G71" s="28">
        <f t="shared" si="79"/>
        <v>0</v>
      </c>
      <c r="H71" s="28">
        <f>VLOOKUP(A71,PRICING!$A$8:$BI$31,12,FALSE)</f>
        <v>0</v>
      </c>
      <c r="I71" s="28">
        <f t="shared" si="80"/>
        <v>0</v>
      </c>
      <c r="J71" s="28">
        <f t="shared" si="81"/>
        <v>0</v>
      </c>
      <c r="K71" s="28">
        <f t="shared" si="82"/>
        <v>0</v>
      </c>
      <c r="L71" s="28">
        <f t="shared" si="83"/>
        <v>0</v>
      </c>
      <c r="M71" s="28">
        <f t="shared" si="84"/>
        <v>0</v>
      </c>
      <c r="N71" s="28">
        <f t="shared" si="85"/>
        <v>0</v>
      </c>
      <c r="O71" s="28">
        <f t="shared" si="86"/>
        <v>0</v>
      </c>
      <c r="P71" s="28">
        <f t="shared" si="87"/>
        <v>0</v>
      </c>
    </row>
    <row r="72">
      <c r="A72" s="31" t="str">
        <f t="shared" si="88"/>
        <v>PMMS</v>
      </c>
      <c r="B72" s="28">
        <f t="shared" si="74"/>
        <v>0</v>
      </c>
      <c r="C72" s="28">
        <f t="shared" si="75"/>
        <v>0</v>
      </c>
      <c r="D72" s="28">
        <f t="shared" si="76"/>
        <v>0</v>
      </c>
      <c r="E72" s="28">
        <f t="shared" si="77"/>
        <v>0</v>
      </c>
      <c r="F72" s="28">
        <f t="shared" si="78"/>
        <v>0</v>
      </c>
      <c r="G72" s="28">
        <f t="shared" si="79"/>
        <v>0</v>
      </c>
      <c r="H72" s="28">
        <f>VLOOKUP(A72,PRICING!$A$8:$BI$31,12,FALSE)</f>
        <v>0</v>
      </c>
      <c r="I72" s="28">
        <f t="shared" si="80"/>
        <v>0</v>
      </c>
      <c r="J72" s="28">
        <f t="shared" si="81"/>
        <v>0</v>
      </c>
      <c r="K72" s="28">
        <f t="shared" si="82"/>
        <v>0</v>
      </c>
      <c r="L72" s="28">
        <f t="shared" si="83"/>
        <v>0</v>
      </c>
      <c r="M72" s="28">
        <f t="shared" si="84"/>
        <v>0</v>
      </c>
      <c r="N72" s="28">
        <f t="shared" si="85"/>
        <v>0</v>
      </c>
      <c r="O72" s="28">
        <f t="shared" si="86"/>
        <v>0</v>
      </c>
      <c r="P72" s="28">
        <f t="shared" si="87"/>
        <v>0</v>
      </c>
    </row>
    <row r="73">
      <c r="A73" s="31" t="str">
        <f t="shared" si="88"/>
        <v>EMAS</v>
      </c>
      <c r="B73" s="28">
        <f t="shared" si="74"/>
        <v>0</v>
      </c>
      <c r="C73" s="28">
        <f t="shared" si="75"/>
        <v>0</v>
      </c>
      <c r="D73" s="28">
        <f t="shared" si="76"/>
        <v>0</v>
      </c>
      <c r="E73" s="28">
        <f t="shared" si="77"/>
        <v>0</v>
      </c>
      <c r="F73" s="28">
        <f t="shared" si="78"/>
        <v>0</v>
      </c>
      <c r="G73" s="28">
        <f t="shared" si="79"/>
        <v>0</v>
      </c>
      <c r="H73" s="28">
        <f>VLOOKUP(A73,PRICING!$A$8:$BI$31,12,FALSE)</f>
        <v>0</v>
      </c>
      <c r="I73" s="28">
        <f t="shared" si="80"/>
        <v>0</v>
      </c>
      <c r="J73" s="28">
        <f t="shared" si="81"/>
        <v>0</v>
      </c>
      <c r="K73" s="28">
        <f t="shared" si="82"/>
        <v>0</v>
      </c>
      <c r="L73" s="28">
        <f t="shared" si="83"/>
        <v>0</v>
      </c>
      <c r="M73" s="28">
        <f t="shared" si="84"/>
        <v>0</v>
      </c>
      <c r="N73" s="28">
        <f t="shared" si="85"/>
        <v>0</v>
      </c>
      <c r="O73" s="28">
        <f t="shared" si="86"/>
        <v>0</v>
      </c>
      <c r="P73" s="28">
        <f t="shared" si="87"/>
        <v>0</v>
      </c>
    </row>
    <row r="74">
      <c r="A74" s="31" t="str">
        <f t="shared" si="88"/>
        <v>PSAS</v>
      </c>
      <c r="B74" s="28">
        <f t="shared" si="74"/>
        <v>0</v>
      </c>
      <c r="C74" s="28">
        <f t="shared" si="75"/>
        <v>0</v>
      </c>
      <c r="D74" s="28">
        <f t="shared" si="76"/>
        <v>0</v>
      </c>
      <c r="E74" s="28">
        <f t="shared" si="77"/>
        <v>0</v>
      </c>
      <c r="F74" s="28">
        <f t="shared" si="78"/>
        <v>0</v>
      </c>
      <c r="G74" s="28">
        <f t="shared" si="79"/>
        <v>0</v>
      </c>
      <c r="H74" s="28">
        <f>VLOOKUP(A74,PRICING!$A$8:$BI$31,12,FALSE)</f>
        <v>0</v>
      </c>
      <c r="I74" s="28">
        <f t="shared" si="80"/>
        <v>0</v>
      </c>
      <c r="J74" s="28">
        <f t="shared" si="81"/>
        <v>0</v>
      </c>
      <c r="K74" s="28">
        <f t="shared" si="82"/>
        <v>0</v>
      </c>
      <c r="L74" s="28">
        <f t="shared" si="83"/>
        <v>0</v>
      </c>
      <c r="M74" s="28">
        <f t="shared" si="84"/>
        <v>0</v>
      </c>
      <c r="N74" s="28">
        <f t="shared" si="85"/>
        <v>0</v>
      </c>
      <c r="O74" s="28">
        <f t="shared" si="86"/>
        <v>0</v>
      </c>
      <c r="P74" s="28">
        <f t="shared" si="87"/>
        <v>0</v>
      </c>
    </row>
    <row r="75">
      <c r="A75" s="31" t="str">
        <f t="shared" si="88"/>
        <v>SSAS</v>
      </c>
      <c r="B75" s="28">
        <f t="shared" si="74"/>
        <v>0</v>
      </c>
      <c r="C75" s="28">
        <f t="shared" si="75"/>
        <v>0</v>
      </c>
      <c r="D75" s="28">
        <f t="shared" si="76"/>
        <v>0</v>
      </c>
      <c r="E75" s="28">
        <f t="shared" si="77"/>
        <v>0</v>
      </c>
      <c r="F75" s="28">
        <f t="shared" si="78"/>
        <v>0</v>
      </c>
      <c r="G75" s="28">
        <f t="shared" si="79"/>
        <v>0</v>
      </c>
      <c r="H75" s="28">
        <f>VLOOKUP(A75,PRICING!$A$8:$BI$31,12,FALSE)</f>
        <v>0</v>
      </c>
      <c r="I75" s="28">
        <f t="shared" si="80"/>
        <v>0</v>
      </c>
      <c r="J75" s="28">
        <f t="shared" si="81"/>
        <v>0</v>
      </c>
      <c r="K75" s="28">
        <f t="shared" si="82"/>
        <v>0</v>
      </c>
      <c r="L75" s="28">
        <f t="shared" si="83"/>
        <v>0</v>
      </c>
      <c r="M75" s="28">
        <f t="shared" si="84"/>
        <v>0</v>
      </c>
      <c r="N75" s="28">
        <f t="shared" si="85"/>
        <v>0</v>
      </c>
      <c r="O75" s="28">
        <f t="shared" si="86"/>
        <v>0</v>
      </c>
      <c r="P75" s="28">
        <f t="shared" si="87"/>
        <v>0</v>
      </c>
    </row>
    <row r="76">
      <c r="A76" s="31" t="str">
        <f t="shared" si="88"/>
        <v>PMAS</v>
      </c>
      <c r="B76" s="28">
        <f t="shared" si="74"/>
        <v>0</v>
      </c>
      <c r="C76" s="28">
        <f t="shared" si="75"/>
        <v>0</v>
      </c>
      <c r="D76" s="28">
        <f t="shared" si="76"/>
        <v>0</v>
      </c>
      <c r="E76" s="28">
        <f t="shared" si="77"/>
        <v>0</v>
      </c>
      <c r="F76" s="28">
        <f t="shared" si="78"/>
        <v>0</v>
      </c>
      <c r="G76" s="28">
        <f t="shared" si="79"/>
        <v>0</v>
      </c>
      <c r="H76" s="28">
        <f>VLOOKUP(A76,PRICING!$A$8:$BI$31,12,FALSE)</f>
        <v>0</v>
      </c>
      <c r="I76" s="28">
        <f t="shared" si="80"/>
        <v>0</v>
      </c>
      <c r="J76" s="28">
        <f t="shared" si="81"/>
        <v>0</v>
      </c>
      <c r="K76" s="28">
        <f t="shared" si="82"/>
        <v>0</v>
      </c>
      <c r="L76" s="28">
        <f t="shared" si="83"/>
        <v>0</v>
      </c>
      <c r="M76" s="28">
        <f t="shared" si="84"/>
        <v>0</v>
      </c>
      <c r="N76" s="28">
        <f t="shared" si="85"/>
        <v>0</v>
      </c>
      <c r="O76" s="28">
        <f t="shared" si="86"/>
        <v>0</v>
      </c>
      <c r="P76" s="28">
        <f t="shared" si="87"/>
        <v>0</v>
      </c>
    </row>
    <row r="77">
      <c r="A77" s="31" t="str">
        <f t="shared" si="88"/>
        <v>CMAS</v>
      </c>
      <c r="B77" s="28">
        <f t="shared" si="74"/>
        <v>0</v>
      </c>
      <c r="C77" s="28">
        <f t="shared" si="75"/>
        <v>0</v>
      </c>
      <c r="D77" s="28">
        <f t="shared" si="76"/>
        <v>0</v>
      </c>
      <c r="E77" s="28">
        <f t="shared" si="77"/>
        <v>0</v>
      </c>
      <c r="F77" s="28">
        <f t="shared" si="78"/>
        <v>0</v>
      </c>
      <c r="G77" s="28">
        <f t="shared" si="79"/>
        <v>0</v>
      </c>
      <c r="H77" s="28">
        <f>VLOOKUP(A77,PRICING!$A$8:$BI$31,12,FALSE)</f>
        <v>0</v>
      </c>
      <c r="I77" s="28">
        <f t="shared" si="80"/>
        <v>0</v>
      </c>
      <c r="J77" s="28">
        <f t="shared" si="81"/>
        <v>0</v>
      </c>
      <c r="K77" s="28">
        <f t="shared" si="82"/>
        <v>0</v>
      </c>
      <c r="L77" s="28">
        <f t="shared" si="83"/>
        <v>0</v>
      </c>
      <c r="M77" s="28">
        <f t="shared" si="84"/>
        <v>0</v>
      </c>
      <c r="N77" s="28">
        <f t="shared" si="85"/>
        <v>0</v>
      </c>
      <c r="O77" s="28">
        <f t="shared" si="86"/>
        <v>0</v>
      </c>
      <c r="P77" s="28">
        <f t="shared" si="87"/>
        <v>0</v>
      </c>
    </row>
    <row r="78" ht="15">
      <c r="A78" s="31" t="str">
        <f t="shared" si="88"/>
        <v>SMAS</v>
      </c>
      <c r="B78" s="28">
        <f t="shared" si="74"/>
        <v>0</v>
      </c>
      <c r="C78" s="28">
        <f t="shared" si="75"/>
        <v>0</v>
      </c>
      <c r="D78" s="28">
        <f t="shared" si="76"/>
        <v>0</v>
      </c>
      <c r="E78" s="28">
        <f t="shared" si="77"/>
        <v>0</v>
      </c>
      <c r="F78" s="28">
        <f t="shared" si="78"/>
        <v>0</v>
      </c>
      <c r="G78" s="28">
        <f t="shared" si="79"/>
        <v>0</v>
      </c>
      <c r="H78" s="28">
        <f>VLOOKUP(A78,PRICING!$A$8:$BI$31,12,FALSE)</f>
        <v>0</v>
      </c>
      <c r="I78" s="28">
        <f t="shared" si="80"/>
        <v>0</v>
      </c>
      <c r="J78" s="28">
        <f t="shared" si="81"/>
        <v>0</v>
      </c>
      <c r="K78" s="28">
        <f t="shared" si="82"/>
        <v>0</v>
      </c>
      <c r="L78" s="28">
        <f t="shared" si="83"/>
        <v>0</v>
      </c>
      <c r="M78" s="28">
        <f t="shared" si="84"/>
        <v>0</v>
      </c>
      <c r="N78" s="28">
        <f t="shared" si="85"/>
        <v>0</v>
      </c>
      <c r="O78" s="28">
        <f t="shared" si="86"/>
        <v>0</v>
      </c>
      <c r="P78" s="28">
        <f t="shared" si="87"/>
        <v>0</v>
      </c>
    </row>
    <row r="79" ht="15">
      <c r="A79" s="32">
        <f>PRICING!N6</f>
        <v>0</v>
      </c>
      <c r="B79" s="29" t="s">
        <v>20</v>
      </c>
      <c r="C79" s="29" t="s">
        <v>21</v>
      </c>
      <c r="D79" s="29" t="s">
        <v>22</v>
      </c>
      <c r="E79" s="29" t="s">
        <v>23</v>
      </c>
      <c r="F79" s="29" t="s">
        <v>24</v>
      </c>
      <c r="G79" s="29" t="s">
        <v>25</v>
      </c>
      <c r="H79" s="29" t="s">
        <v>26</v>
      </c>
      <c r="I79" s="29" t="s">
        <v>27</v>
      </c>
      <c r="J79" s="29" t="s">
        <v>28</v>
      </c>
      <c r="K79" s="29" t="s">
        <v>29</v>
      </c>
      <c r="L79" s="29" t="s">
        <v>30</v>
      </c>
      <c r="M79" s="29" t="s">
        <v>31</v>
      </c>
      <c r="N79" s="29" t="s">
        <v>32</v>
      </c>
      <c r="O79" s="29" t="s">
        <v>33</v>
      </c>
      <c r="P79" s="30" t="s">
        <v>34</v>
      </c>
    </row>
    <row r="80">
      <c r="A80" s="32">
        <f>PRICING!N7</f>
        <v>0</v>
      </c>
      <c r="B80" s="46">
        <v>2.21</v>
      </c>
      <c r="C80" s="46">
        <v>1.47</v>
      </c>
      <c r="D80" s="46">
        <v>1.39</v>
      </c>
      <c r="E80" s="46">
        <v>1.04</v>
      </c>
      <c r="F80" s="46">
        <v>1.04</v>
      </c>
      <c r="G80" s="33">
        <v>1</v>
      </c>
      <c r="H80" s="33">
        <v>1</v>
      </c>
      <c r="I80" s="33">
        <v>1</v>
      </c>
      <c r="J80" s="33">
        <v>1</v>
      </c>
      <c r="K80" s="33">
        <v>1</v>
      </c>
      <c r="L80" s="33">
        <v>1</v>
      </c>
      <c r="M80" s="33">
        <v>1</v>
      </c>
      <c r="N80" s="33">
        <v>1</v>
      </c>
      <c r="O80" s="33">
        <v>1</v>
      </c>
      <c r="P80" s="33">
        <v>1</v>
      </c>
    </row>
    <row r="81">
      <c r="A81" s="31" t="str">
        <f>A68</f>
        <v>ESMS</v>
      </c>
      <c r="B81" s="28">
        <f ref="B81:B91" t="shared" si="89">($H81/7)*$B$80</f>
        <v>0</v>
      </c>
      <c r="C81" s="28">
        <f ref="C81:C91" t="shared" si="90">($H81/7)*2*$C$80</f>
        <v>0</v>
      </c>
      <c r="D81" s="28">
        <f ref="D81:D91" t="shared" si="91">($H81/7)*3*$D$80</f>
        <v>0</v>
      </c>
      <c r="E81" s="28">
        <f ref="E81:E91" t="shared" si="92">($H81/7)*4*$E$80</f>
        <v>0</v>
      </c>
      <c r="F81" s="28">
        <f ref="F81:F91" t="shared" si="93">($H81/7)*5*$F$80</f>
        <v>0</v>
      </c>
      <c r="G81" s="28">
        <f ref="G81:G91" t="shared" si="94">($H81/7)*6*$G$80</f>
        <v>0</v>
      </c>
      <c r="H81" s="28">
        <f>VLOOKUP(A81,PRICING!$A$8:$BI$31,14,FALSE)</f>
        <v>0</v>
      </c>
      <c r="I81" s="28">
        <f ref="I81:I91" t="shared" si="95">($H81/7)*8*$I$80</f>
        <v>0</v>
      </c>
      <c r="J81" s="28">
        <f ref="J81:J91" t="shared" si="96">($H81/7)*9*$J$80</f>
        <v>0</v>
      </c>
      <c r="K81" s="28">
        <f ref="K81:K91" t="shared" si="97">($H81/7)*10*$K$80</f>
        <v>0</v>
      </c>
      <c r="L81" s="28">
        <f ref="L81:L91" t="shared" si="98">($H81/7)*11*$L$80</f>
        <v>0</v>
      </c>
      <c r="M81" s="28">
        <f ref="M81:M91" t="shared" si="99">($H81/7)*12*$M$80</f>
        <v>0</v>
      </c>
      <c r="N81" s="28">
        <f ref="N81:N91" t="shared" si="100">($H81/7)*13*$N$80</f>
        <v>0</v>
      </c>
      <c r="O81" s="28">
        <f ref="O81:O91" t="shared" si="101">($H81/7)*14*$O$80</f>
        <v>0</v>
      </c>
      <c r="P81" s="28">
        <f ref="P81:P91" t="shared" si="102">($H81/7)*15*$P$80</f>
        <v>0</v>
      </c>
    </row>
    <row r="82">
      <c r="A82" s="31" t="str">
        <f ref="A82:A91" t="shared" si="103">A69</f>
        <v>EMMS</v>
      </c>
      <c r="B82" s="28">
        <f t="shared" si="89"/>
        <v>0</v>
      </c>
      <c r="C82" s="28">
        <f t="shared" si="90"/>
        <v>0</v>
      </c>
      <c r="D82" s="28">
        <f t="shared" si="91"/>
        <v>0</v>
      </c>
      <c r="E82" s="28">
        <f t="shared" si="92"/>
        <v>0</v>
      </c>
      <c r="F82" s="28">
        <f t="shared" si="93"/>
        <v>0</v>
      </c>
      <c r="G82" s="28">
        <f t="shared" si="94"/>
        <v>0</v>
      </c>
      <c r="H82" s="28">
        <f>VLOOKUP(A82,PRICING!$A$8:$BI$31,14,FALSE)</f>
        <v>0</v>
      </c>
      <c r="I82" s="28">
        <f t="shared" si="95"/>
        <v>0</v>
      </c>
      <c r="J82" s="28">
        <f t="shared" si="96"/>
        <v>0</v>
      </c>
      <c r="K82" s="28">
        <f t="shared" si="97"/>
        <v>0</v>
      </c>
      <c r="L82" s="28">
        <f t="shared" si="98"/>
        <v>0</v>
      </c>
      <c r="M82" s="28">
        <f t="shared" si="99"/>
        <v>0</v>
      </c>
      <c r="N82" s="28">
        <f t="shared" si="100"/>
        <v>0</v>
      </c>
      <c r="O82" s="28">
        <f t="shared" si="101"/>
        <v>0</v>
      </c>
      <c r="P82" s="28">
        <f t="shared" si="102"/>
        <v>0</v>
      </c>
    </row>
    <row r="83">
      <c r="A83" s="31" t="str">
        <f t="shared" si="103"/>
        <v>PSMS</v>
      </c>
      <c r="B83" s="28">
        <f t="shared" si="89"/>
        <v>0</v>
      </c>
      <c r="C83" s="28">
        <f t="shared" si="90"/>
        <v>0</v>
      </c>
      <c r="D83" s="28">
        <f t="shared" si="91"/>
        <v>0</v>
      </c>
      <c r="E83" s="28">
        <f t="shared" si="92"/>
        <v>0</v>
      </c>
      <c r="F83" s="28">
        <f t="shared" si="93"/>
        <v>0</v>
      </c>
      <c r="G83" s="28">
        <f t="shared" si="94"/>
        <v>0</v>
      </c>
      <c r="H83" s="28">
        <f>VLOOKUP(A83,PRICING!$A$8:$BI$31,14,FALSE)</f>
        <v>0</v>
      </c>
      <c r="I83" s="28">
        <f t="shared" si="95"/>
        <v>0</v>
      </c>
      <c r="J83" s="28">
        <f t="shared" si="96"/>
        <v>0</v>
      </c>
      <c r="K83" s="28">
        <f t="shared" si="97"/>
        <v>0</v>
      </c>
      <c r="L83" s="28">
        <f t="shared" si="98"/>
        <v>0</v>
      </c>
      <c r="M83" s="28">
        <f t="shared" si="99"/>
        <v>0</v>
      </c>
      <c r="N83" s="28">
        <f t="shared" si="100"/>
        <v>0</v>
      </c>
      <c r="O83" s="28">
        <f t="shared" si="101"/>
        <v>0</v>
      </c>
      <c r="P83" s="28">
        <f t="shared" si="102"/>
        <v>0</v>
      </c>
    </row>
    <row r="84">
      <c r="A84" s="31" t="str">
        <f t="shared" si="103"/>
        <v>SSMS</v>
      </c>
      <c r="B84" s="28">
        <f t="shared" si="89"/>
        <v>0</v>
      </c>
      <c r="C84" s="28">
        <f t="shared" si="90"/>
        <v>0</v>
      </c>
      <c r="D84" s="28">
        <f t="shared" si="91"/>
        <v>0</v>
      </c>
      <c r="E84" s="28">
        <f t="shared" si="92"/>
        <v>0</v>
      </c>
      <c r="F84" s="28">
        <f t="shared" si="93"/>
        <v>0</v>
      </c>
      <c r="G84" s="28">
        <f t="shared" si="94"/>
        <v>0</v>
      </c>
      <c r="H84" s="28">
        <f>VLOOKUP(A84,PRICING!$A$8:$BI$31,14,FALSE)</f>
        <v>0</v>
      </c>
      <c r="I84" s="28">
        <f t="shared" si="95"/>
        <v>0</v>
      </c>
      <c r="J84" s="28">
        <f t="shared" si="96"/>
        <v>0</v>
      </c>
      <c r="K84" s="28">
        <f t="shared" si="97"/>
        <v>0</v>
      </c>
      <c r="L84" s="28">
        <f t="shared" si="98"/>
        <v>0</v>
      </c>
      <c r="M84" s="28">
        <f t="shared" si="99"/>
        <v>0</v>
      </c>
      <c r="N84" s="28">
        <f t="shared" si="100"/>
        <v>0</v>
      </c>
      <c r="O84" s="28">
        <f t="shared" si="101"/>
        <v>0</v>
      </c>
      <c r="P84" s="28">
        <f t="shared" si="102"/>
        <v>0</v>
      </c>
    </row>
    <row r="85">
      <c r="A85" s="31" t="str">
        <f t="shared" si="103"/>
        <v>PMMS</v>
      </c>
      <c r="B85" s="28">
        <f t="shared" si="89"/>
        <v>0</v>
      </c>
      <c r="C85" s="28">
        <f t="shared" si="90"/>
        <v>0</v>
      </c>
      <c r="D85" s="28">
        <f t="shared" si="91"/>
        <v>0</v>
      </c>
      <c r="E85" s="28">
        <f t="shared" si="92"/>
        <v>0</v>
      </c>
      <c r="F85" s="28">
        <f t="shared" si="93"/>
        <v>0</v>
      </c>
      <c r="G85" s="28">
        <f t="shared" si="94"/>
        <v>0</v>
      </c>
      <c r="H85" s="28">
        <f>VLOOKUP(A85,PRICING!$A$8:$BI$31,14,FALSE)</f>
        <v>0</v>
      </c>
      <c r="I85" s="28">
        <f t="shared" si="95"/>
        <v>0</v>
      </c>
      <c r="J85" s="28">
        <f t="shared" si="96"/>
        <v>0</v>
      </c>
      <c r="K85" s="28">
        <f t="shared" si="97"/>
        <v>0</v>
      </c>
      <c r="L85" s="28">
        <f t="shared" si="98"/>
        <v>0</v>
      </c>
      <c r="M85" s="28">
        <f t="shared" si="99"/>
        <v>0</v>
      </c>
      <c r="N85" s="28">
        <f t="shared" si="100"/>
        <v>0</v>
      </c>
      <c r="O85" s="28">
        <f t="shared" si="101"/>
        <v>0</v>
      </c>
      <c r="P85" s="28">
        <f t="shared" si="102"/>
        <v>0</v>
      </c>
    </row>
    <row r="86">
      <c r="A86" s="31" t="str">
        <f t="shared" si="103"/>
        <v>EMAS</v>
      </c>
      <c r="B86" s="28">
        <f t="shared" si="89"/>
        <v>0</v>
      </c>
      <c r="C86" s="28">
        <f t="shared" si="90"/>
        <v>0</v>
      </c>
      <c r="D86" s="28">
        <f t="shared" si="91"/>
        <v>0</v>
      </c>
      <c r="E86" s="28">
        <f t="shared" si="92"/>
        <v>0</v>
      </c>
      <c r="F86" s="28">
        <f t="shared" si="93"/>
        <v>0</v>
      </c>
      <c r="G86" s="28">
        <f t="shared" si="94"/>
        <v>0</v>
      </c>
      <c r="H86" s="28">
        <f>VLOOKUP(A86,PRICING!$A$8:$BI$31,14,FALSE)</f>
        <v>0</v>
      </c>
      <c r="I86" s="28">
        <f t="shared" si="95"/>
        <v>0</v>
      </c>
      <c r="J86" s="28">
        <f t="shared" si="96"/>
        <v>0</v>
      </c>
      <c r="K86" s="28">
        <f t="shared" si="97"/>
        <v>0</v>
      </c>
      <c r="L86" s="28">
        <f t="shared" si="98"/>
        <v>0</v>
      </c>
      <c r="M86" s="28">
        <f t="shared" si="99"/>
        <v>0</v>
      </c>
      <c r="N86" s="28">
        <f t="shared" si="100"/>
        <v>0</v>
      </c>
      <c r="O86" s="28">
        <f t="shared" si="101"/>
        <v>0</v>
      </c>
      <c r="P86" s="28">
        <f t="shared" si="102"/>
        <v>0</v>
      </c>
    </row>
    <row r="87">
      <c r="A87" s="31" t="str">
        <f t="shared" si="103"/>
        <v>PSAS</v>
      </c>
      <c r="B87" s="28">
        <f t="shared" si="89"/>
        <v>0</v>
      </c>
      <c r="C87" s="28">
        <f t="shared" si="90"/>
        <v>0</v>
      </c>
      <c r="D87" s="28">
        <f t="shared" si="91"/>
        <v>0</v>
      </c>
      <c r="E87" s="28">
        <f t="shared" si="92"/>
        <v>0</v>
      </c>
      <c r="F87" s="28">
        <f t="shared" si="93"/>
        <v>0</v>
      </c>
      <c r="G87" s="28">
        <f t="shared" si="94"/>
        <v>0</v>
      </c>
      <c r="H87" s="28">
        <f>VLOOKUP(A87,PRICING!$A$8:$BI$31,14,FALSE)</f>
        <v>0</v>
      </c>
      <c r="I87" s="28">
        <f t="shared" si="95"/>
        <v>0</v>
      </c>
      <c r="J87" s="28">
        <f t="shared" si="96"/>
        <v>0</v>
      </c>
      <c r="K87" s="28">
        <f t="shared" si="97"/>
        <v>0</v>
      </c>
      <c r="L87" s="28">
        <f t="shared" si="98"/>
        <v>0</v>
      </c>
      <c r="M87" s="28">
        <f t="shared" si="99"/>
        <v>0</v>
      </c>
      <c r="N87" s="28">
        <f t="shared" si="100"/>
        <v>0</v>
      </c>
      <c r="O87" s="28">
        <f t="shared" si="101"/>
        <v>0</v>
      </c>
      <c r="P87" s="28">
        <f t="shared" si="102"/>
        <v>0</v>
      </c>
    </row>
    <row r="88">
      <c r="A88" s="31" t="str">
        <f t="shared" si="103"/>
        <v>SSAS</v>
      </c>
      <c r="B88" s="28">
        <f t="shared" si="89"/>
        <v>0</v>
      </c>
      <c r="C88" s="28">
        <f t="shared" si="90"/>
        <v>0</v>
      </c>
      <c r="D88" s="28">
        <f t="shared" si="91"/>
        <v>0</v>
      </c>
      <c r="E88" s="28">
        <f t="shared" si="92"/>
        <v>0</v>
      </c>
      <c r="F88" s="28">
        <f t="shared" si="93"/>
        <v>0</v>
      </c>
      <c r="G88" s="28">
        <f t="shared" si="94"/>
        <v>0</v>
      </c>
      <c r="H88" s="28">
        <f>VLOOKUP(A88,PRICING!$A$8:$BI$31,14,FALSE)</f>
        <v>0</v>
      </c>
      <c r="I88" s="28">
        <f t="shared" si="95"/>
        <v>0</v>
      </c>
      <c r="J88" s="28">
        <f t="shared" si="96"/>
        <v>0</v>
      </c>
      <c r="K88" s="28">
        <f t="shared" si="97"/>
        <v>0</v>
      </c>
      <c r="L88" s="28">
        <f t="shared" si="98"/>
        <v>0</v>
      </c>
      <c r="M88" s="28">
        <f t="shared" si="99"/>
        <v>0</v>
      </c>
      <c r="N88" s="28">
        <f t="shared" si="100"/>
        <v>0</v>
      </c>
      <c r="O88" s="28">
        <f t="shared" si="101"/>
        <v>0</v>
      </c>
      <c r="P88" s="28">
        <f t="shared" si="102"/>
        <v>0</v>
      </c>
    </row>
    <row r="89">
      <c r="A89" s="31" t="str">
        <f t="shared" si="103"/>
        <v>PMAS</v>
      </c>
      <c r="B89" s="28">
        <f t="shared" si="89"/>
        <v>0</v>
      </c>
      <c r="C89" s="28">
        <f t="shared" si="90"/>
        <v>0</v>
      </c>
      <c r="D89" s="28">
        <f t="shared" si="91"/>
        <v>0</v>
      </c>
      <c r="E89" s="28">
        <f t="shared" si="92"/>
        <v>0</v>
      </c>
      <c r="F89" s="28">
        <f t="shared" si="93"/>
        <v>0</v>
      </c>
      <c r="G89" s="28">
        <f t="shared" si="94"/>
        <v>0</v>
      </c>
      <c r="H89" s="28">
        <f>VLOOKUP(A89,PRICING!$A$8:$BI$31,14,FALSE)</f>
        <v>0</v>
      </c>
      <c r="I89" s="28">
        <f t="shared" si="95"/>
        <v>0</v>
      </c>
      <c r="J89" s="28">
        <f t="shared" si="96"/>
        <v>0</v>
      </c>
      <c r="K89" s="28">
        <f t="shared" si="97"/>
        <v>0</v>
      </c>
      <c r="L89" s="28">
        <f t="shared" si="98"/>
        <v>0</v>
      </c>
      <c r="M89" s="28">
        <f t="shared" si="99"/>
        <v>0</v>
      </c>
      <c r="N89" s="28">
        <f t="shared" si="100"/>
        <v>0</v>
      </c>
      <c r="O89" s="28">
        <f t="shared" si="101"/>
        <v>0</v>
      </c>
      <c r="P89" s="28">
        <f t="shared" si="102"/>
        <v>0</v>
      </c>
    </row>
    <row r="90">
      <c r="A90" s="31" t="str">
        <f t="shared" si="103"/>
        <v>CMAS</v>
      </c>
      <c r="B90" s="28">
        <f t="shared" si="89"/>
        <v>0</v>
      </c>
      <c r="C90" s="28">
        <f t="shared" si="90"/>
        <v>0</v>
      </c>
      <c r="D90" s="28">
        <f t="shared" si="91"/>
        <v>0</v>
      </c>
      <c r="E90" s="28">
        <f t="shared" si="92"/>
        <v>0</v>
      </c>
      <c r="F90" s="28">
        <f t="shared" si="93"/>
        <v>0</v>
      </c>
      <c r="G90" s="28">
        <f t="shared" si="94"/>
        <v>0</v>
      </c>
      <c r="H90" s="28">
        <f>VLOOKUP(A90,PRICING!$A$8:$BI$31,14,FALSE)</f>
        <v>0</v>
      </c>
      <c r="I90" s="28">
        <f t="shared" si="95"/>
        <v>0</v>
      </c>
      <c r="J90" s="28">
        <f t="shared" si="96"/>
        <v>0</v>
      </c>
      <c r="K90" s="28">
        <f t="shared" si="97"/>
        <v>0</v>
      </c>
      <c r="L90" s="28">
        <f t="shared" si="98"/>
        <v>0</v>
      </c>
      <c r="M90" s="28">
        <f t="shared" si="99"/>
        <v>0</v>
      </c>
      <c r="N90" s="28">
        <f t="shared" si="100"/>
        <v>0</v>
      </c>
      <c r="O90" s="28">
        <f t="shared" si="101"/>
        <v>0</v>
      </c>
      <c r="P90" s="28">
        <f t="shared" si="102"/>
        <v>0</v>
      </c>
    </row>
    <row r="91" ht="15">
      <c r="A91" s="31" t="str">
        <f t="shared" si="103"/>
        <v>SMAS</v>
      </c>
      <c r="B91" s="28">
        <f t="shared" si="89"/>
        <v>0</v>
      </c>
      <c r="C91" s="28">
        <f t="shared" si="90"/>
        <v>0</v>
      </c>
      <c r="D91" s="28">
        <f t="shared" si="91"/>
        <v>0</v>
      </c>
      <c r="E91" s="28">
        <f t="shared" si="92"/>
        <v>0</v>
      </c>
      <c r="F91" s="28">
        <f t="shared" si="93"/>
        <v>0</v>
      </c>
      <c r="G91" s="28">
        <f t="shared" si="94"/>
        <v>0</v>
      </c>
      <c r="H91" s="28">
        <f>VLOOKUP(A91,PRICING!$A$8:$BI$31,14,FALSE)</f>
        <v>0</v>
      </c>
      <c r="I91" s="28">
        <f t="shared" si="95"/>
        <v>0</v>
      </c>
      <c r="J91" s="28">
        <f t="shared" si="96"/>
        <v>0</v>
      </c>
      <c r="K91" s="28">
        <f t="shared" si="97"/>
        <v>0</v>
      </c>
      <c r="L91" s="28">
        <f t="shared" si="98"/>
        <v>0</v>
      </c>
      <c r="M91" s="28">
        <f t="shared" si="99"/>
        <v>0</v>
      </c>
      <c r="N91" s="28">
        <f t="shared" si="100"/>
        <v>0</v>
      </c>
      <c r="O91" s="28">
        <f t="shared" si="101"/>
        <v>0</v>
      </c>
      <c r="P91" s="28">
        <f t="shared" si="102"/>
        <v>0</v>
      </c>
    </row>
    <row r="92" ht="15">
      <c r="A92" s="32">
        <f>PRICING!P6</f>
        <v>0</v>
      </c>
      <c r="B92" s="29" t="s">
        <v>20</v>
      </c>
      <c r="C92" s="29" t="s">
        <v>21</v>
      </c>
      <c r="D92" s="29" t="s">
        <v>22</v>
      </c>
      <c r="E92" s="29" t="s">
        <v>23</v>
      </c>
      <c r="F92" s="29" t="s">
        <v>24</v>
      </c>
      <c r="G92" s="29" t="s">
        <v>25</v>
      </c>
      <c r="H92" s="29" t="s">
        <v>26</v>
      </c>
      <c r="I92" s="29" t="s">
        <v>27</v>
      </c>
      <c r="J92" s="29" t="s">
        <v>28</v>
      </c>
      <c r="K92" s="29" t="s">
        <v>29</v>
      </c>
      <c r="L92" s="29" t="s">
        <v>30</v>
      </c>
      <c r="M92" s="29" t="s">
        <v>31</v>
      </c>
      <c r="N92" s="29" t="s">
        <v>32</v>
      </c>
      <c r="O92" s="29" t="s">
        <v>33</v>
      </c>
      <c r="P92" s="30" t="s">
        <v>34</v>
      </c>
    </row>
    <row r="93">
      <c r="A93" s="32">
        <f>PRICING!P7</f>
        <v>0</v>
      </c>
      <c r="B93" s="46">
        <v>2.21</v>
      </c>
      <c r="C93" s="46">
        <v>1.47</v>
      </c>
      <c r="D93" s="46">
        <v>1.33</v>
      </c>
      <c r="E93" s="46">
        <v>1.04</v>
      </c>
      <c r="F93" s="46">
        <v>1.04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</row>
    <row r="94">
      <c r="A94" s="31" t="str">
        <f>A81</f>
        <v>ESMS</v>
      </c>
      <c r="B94" s="28">
        <f ref="B94:B104" t="shared" si="104">($H94/7)*$B$93</f>
        <v>0</v>
      </c>
      <c r="C94" s="28">
        <f ref="C94:C104" t="shared" si="105">($H94/7)*2*$C$93</f>
        <v>0</v>
      </c>
      <c r="D94" s="28">
        <f ref="D94:D104" t="shared" si="106">($H94/7)*3*$D$93</f>
        <v>0</v>
      </c>
      <c r="E94" s="28">
        <f ref="E94:E104" t="shared" si="107">($H94/7)*4*$E$93</f>
        <v>0</v>
      </c>
      <c r="F94" s="28">
        <f ref="F94:F104" t="shared" si="108">($H94/7)*5*$F$93</f>
        <v>0</v>
      </c>
      <c r="G94" s="28">
        <f ref="G94:G104" t="shared" si="109">($H94/7)*6*$G$93</f>
        <v>0</v>
      </c>
      <c r="H94" s="28">
        <f>VLOOKUP(A94,PRICING!$A$8:$BI$31,16,FALSE)</f>
        <v>0</v>
      </c>
      <c r="I94" s="28">
        <f ref="I94:I104" t="shared" si="110">($H94/7)*8*$I$93</f>
        <v>0</v>
      </c>
      <c r="J94" s="28">
        <f ref="J94:J104" t="shared" si="111">($H94/7)*9*$J$93</f>
        <v>0</v>
      </c>
      <c r="K94" s="28">
        <f ref="K94:K104" t="shared" si="112">($H94/7)*10*$K$93</f>
        <v>0</v>
      </c>
      <c r="L94" s="28">
        <f ref="L94:L104" t="shared" si="113">($H94/7)*11*$L$93</f>
        <v>0</v>
      </c>
      <c r="M94" s="28">
        <f ref="M94:M104" t="shared" si="114">($H94/7)*12*$M$93</f>
        <v>0</v>
      </c>
      <c r="N94" s="28">
        <f ref="N94:N104" t="shared" si="115">($H94/7)*13*$N$93</f>
        <v>0</v>
      </c>
      <c r="O94" s="28">
        <f ref="O94:O104" t="shared" si="116">($H94/7)*14*$O$93</f>
        <v>0</v>
      </c>
      <c r="P94" s="28">
        <f ref="P94:P104" t="shared" si="117">($H94/7)*15*$P$93</f>
        <v>0</v>
      </c>
    </row>
    <row r="95">
      <c r="A95" s="31" t="str">
        <f ref="A95:A104" t="shared" si="118">A82</f>
        <v>EMMS</v>
      </c>
      <c r="B95" s="28">
        <f t="shared" si="104"/>
        <v>0</v>
      </c>
      <c r="C95" s="28">
        <f t="shared" si="105"/>
        <v>0</v>
      </c>
      <c r="D95" s="28">
        <f t="shared" si="106"/>
        <v>0</v>
      </c>
      <c r="E95" s="28">
        <f t="shared" si="107"/>
        <v>0</v>
      </c>
      <c r="F95" s="28">
        <f t="shared" si="108"/>
        <v>0</v>
      </c>
      <c r="G95" s="28">
        <f t="shared" si="109"/>
        <v>0</v>
      </c>
      <c r="H95" s="28">
        <f>VLOOKUP(A95,PRICING!$A$8:$BI$31,16,FALSE)</f>
        <v>0</v>
      </c>
      <c r="I95" s="28">
        <f t="shared" si="110"/>
        <v>0</v>
      </c>
      <c r="J95" s="28">
        <f t="shared" si="111"/>
        <v>0</v>
      </c>
      <c r="K95" s="28">
        <f t="shared" si="112"/>
        <v>0</v>
      </c>
      <c r="L95" s="28">
        <f t="shared" si="113"/>
        <v>0</v>
      </c>
      <c r="M95" s="28">
        <f t="shared" si="114"/>
        <v>0</v>
      </c>
      <c r="N95" s="28">
        <f t="shared" si="115"/>
        <v>0</v>
      </c>
      <c r="O95" s="28">
        <f t="shared" si="116"/>
        <v>0</v>
      </c>
      <c r="P95" s="28">
        <f t="shared" si="117"/>
        <v>0</v>
      </c>
    </row>
    <row r="96">
      <c r="A96" s="31" t="str">
        <f t="shared" si="118"/>
        <v>PSMS</v>
      </c>
      <c r="B96" s="28">
        <f t="shared" si="104"/>
        <v>0</v>
      </c>
      <c r="C96" s="28">
        <f t="shared" si="105"/>
        <v>0</v>
      </c>
      <c r="D96" s="28">
        <f t="shared" si="106"/>
        <v>0</v>
      </c>
      <c r="E96" s="28">
        <f t="shared" si="107"/>
        <v>0</v>
      </c>
      <c r="F96" s="28">
        <f t="shared" si="108"/>
        <v>0</v>
      </c>
      <c r="G96" s="28">
        <f t="shared" si="109"/>
        <v>0</v>
      </c>
      <c r="H96" s="28">
        <f>VLOOKUP(A96,PRICING!$A$8:$BI$31,16,FALSE)</f>
        <v>0</v>
      </c>
      <c r="I96" s="28">
        <f t="shared" si="110"/>
        <v>0</v>
      </c>
      <c r="J96" s="28">
        <f t="shared" si="111"/>
        <v>0</v>
      </c>
      <c r="K96" s="28">
        <f t="shared" si="112"/>
        <v>0</v>
      </c>
      <c r="L96" s="28">
        <f t="shared" si="113"/>
        <v>0</v>
      </c>
      <c r="M96" s="28">
        <f t="shared" si="114"/>
        <v>0</v>
      </c>
      <c r="N96" s="28">
        <f t="shared" si="115"/>
        <v>0</v>
      </c>
      <c r="O96" s="28">
        <f t="shared" si="116"/>
        <v>0</v>
      </c>
      <c r="P96" s="28">
        <f t="shared" si="117"/>
        <v>0</v>
      </c>
    </row>
    <row r="97">
      <c r="A97" s="31" t="str">
        <f t="shared" si="118"/>
        <v>SSMS</v>
      </c>
      <c r="B97" s="28">
        <f t="shared" si="104"/>
        <v>0</v>
      </c>
      <c r="C97" s="28">
        <f t="shared" si="105"/>
        <v>0</v>
      </c>
      <c r="D97" s="28">
        <f t="shared" si="106"/>
        <v>0</v>
      </c>
      <c r="E97" s="28">
        <f t="shared" si="107"/>
        <v>0</v>
      </c>
      <c r="F97" s="28">
        <f t="shared" si="108"/>
        <v>0</v>
      </c>
      <c r="G97" s="28">
        <f t="shared" si="109"/>
        <v>0</v>
      </c>
      <c r="H97" s="28">
        <f>VLOOKUP(A97,PRICING!$A$8:$BI$31,16,FALSE)</f>
        <v>0</v>
      </c>
      <c r="I97" s="28">
        <f t="shared" si="110"/>
        <v>0</v>
      </c>
      <c r="J97" s="28">
        <f t="shared" si="111"/>
        <v>0</v>
      </c>
      <c r="K97" s="28">
        <f t="shared" si="112"/>
        <v>0</v>
      </c>
      <c r="L97" s="28">
        <f t="shared" si="113"/>
        <v>0</v>
      </c>
      <c r="M97" s="28">
        <f t="shared" si="114"/>
        <v>0</v>
      </c>
      <c r="N97" s="28">
        <f t="shared" si="115"/>
        <v>0</v>
      </c>
      <c r="O97" s="28">
        <f t="shared" si="116"/>
        <v>0</v>
      </c>
      <c r="P97" s="28">
        <f t="shared" si="117"/>
        <v>0</v>
      </c>
    </row>
    <row r="98">
      <c r="A98" s="31" t="str">
        <f t="shared" si="118"/>
        <v>PMMS</v>
      </c>
      <c r="B98" s="28">
        <f t="shared" si="104"/>
        <v>0</v>
      </c>
      <c r="C98" s="28">
        <f t="shared" si="105"/>
        <v>0</v>
      </c>
      <c r="D98" s="28">
        <f t="shared" si="106"/>
        <v>0</v>
      </c>
      <c r="E98" s="28">
        <f t="shared" si="107"/>
        <v>0</v>
      </c>
      <c r="F98" s="28">
        <f t="shared" si="108"/>
        <v>0</v>
      </c>
      <c r="G98" s="28">
        <f t="shared" si="109"/>
        <v>0</v>
      </c>
      <c r="H98" s="28">
        <f>VLOOKUP(A98,PRICING!$A$8:$BI$31,16,FALSE)</f>
        <v>0</v>
      </c>
      <c r="I98" s="28">
        <f t="shared" si="110"/>
        <v>0</v>
      </c>
      <c r="J98" s="28">
        <f t="shared" si="111"/>
        <v>0</v>
      </c>
      <c r="K98" s="28">
        <f t="shared" si="112"/>
        <v>0</v>
      </c>
      <c r="L98" s="28">
        <f t="shared" si="113"/>
        <v>0</v>
      </c>
      <c r="M98" s="28">
        <f t="shared" si="114"/>
        <v>0</v>
      </c>
      <c r="N98" s="28">
        <f t="shared" si="115"/>
        <v>0</v>
      </c>
      <c r="O98" s="28">
        <f t="shared" si="116"/>
        <v>0</v>
      </c>
      <c r="P98" s="28">
        <f t="shared" si="117"/>
        <v>0</v>
      </c>
    </row>
    <row r="99">
      <c r="A99" s="31" t="str">
        <f t="shared" si="118"/>
        <v>EMAS</v>
      </c>
      <c r="B99" s="28">
        <f t="shared" si="104"/>
        <v>0</v>
      </c>
      <c r="C99" s="28">
        <f t="shared" si="105"/>
        <v>0</v>
      </c>
      <c r="D99" s="28">
        <f t="shared" si="106"/>
        <v>0</v>
      </c>
      <c r="E99" s="28">
        <f t="shared" si="107"/>
        <v>0</v>
      </c>
      <c r="F99" s="28">
        <f t="shared" si="108"/>
        <v>0</v>
      </c>
      <c r="G99" s="28">
        <f t="shared" si="109"/>
        <v>0</v>
      </c>
      <c r="H99" s="28">
        <f>VLOOKUP(A99,PRICING!$A$8:$BI$31,16,FALSE)</f>
        <v>0</v>
      </c>
      <c r="I99" s="28">
        <f t="shared" si="110"/>
        <v>0</v>
      </c>
      <c r="J99" s="28">
        <f t="shared" si="111"/>
        <v>0</v>
      </c>
      <c r="K99" s="28">
        <f t="shared" si="112"/>
        <v>0</v>
      </c>
      <c r="L99" s="28">
        <f t="shared" si="113"/>
        <v>0</v>
      </c>
      <c r="M99" s="28">
        <f t="shared" si="114"/>
        <v>0</v>
      </c>
      <c r="N99" s="28">
        <f t="shared" si="115"/>
        <v>0</v>
      </c>
      <c r="O99" s="28">
        <f t="shared" si="116"/>
        <v>0</v>
      </c>
      <c r="P99" s="28">
        <f t="shared" si="117"/>
        <v>0</v>
      </c>
    </row>
    <row r="100">
      <c r="A100" s="31" t="str">
        <f t="shared" si="118"/>
        <v>PSAS</v>
      </c>
      <c r="B100" s="28">
        <f t="shared" si="104"/>
        <v>0</v>
      </c>
      <c r="C100" s="28">
        <f t="shared" si="105"/>
        <v>0</v>
      </c>
      <c r="D100" s="28">
        <f t="shared" si="106"/>
        <v>0</v>
      </c>
      <c r="E100" s="28">
        <f t="shared" si="107"/>
        <v>0</v>
      </c>
      <c r="F100" s="28">
        <f t="shared" si="108"/>
        <v>0</v>
      </c>
      <c r="G100" s="28">
        <f t="shared" si="109"/>
        <v>0</v>
      </c>
      <c r="H100" s="28">
        <f>VLOOKUP(A100,PRICING!$A$8:$BI$31,16,FALSE)</f>
        <v>0</v>
      </c>
      <c r="I100" s="28">
        <f t="shared" si="110"/>
        <v>0</v>
      </c>
      <c r="J100" s="28">
        <f t="shared" si="111"/>
        <v>0</v>
      </c>
      <c r="K100" s="28">
        <f t="shared" si="112"/>
        <v>0</v>
      </c>
      <c r="L100" s="28">
        <f t="shared" si="113"/>
        <v>0</v>
      </c>
      <c r="M100" s="28">
        <f t="shared" si="114"/>
        <v>0</v>
      </c>
      <c r="N100" s="28">
        <f t="shared" si="115"/>
        <v>0</v>
      </c>
      <c r="O100" s="28">
        <f t="shared" si="116"/>
        <v>0</v>
      </c>
      <c r="P100" s="28">
        <f t="shared" si="117"/>
        <v>0</v>
      </c>
    </row>
    <row r="101">
      <c r="A101" s="31" t="str">
        <f t="shared" si="118"/>
        <v>SSAS</v>
      </c>
      <c r="B101" s="28">
        <f t="shared" si="104"/>
        <v>0</v>
      </c>
      <c r="C101" s="28">
        <f t="shared" si="105"/>
        <v>0</v>
      </c>
      <c r="D101" s="28">
        <f t="shared" si="106"/>
        <v>0</v>
      </c>
      <c r="E101" s="28">
        <f t="shared" si="107"/>
        <v>0</v>
      </c>
      <c r="F101" s="28">
        <f t="shared" si="108"/>
        <v>0</v>
      </c>
      <c r="G101" s="28">
        <f t="shared" si="109"/>
        <v>0</v>
      </c>
      <c r="H101" s="28">
        <f>VLOOKUP(A101,PRICING!$A$8:$BI$31,16,FALSE)</f>
        <v>0</v>
      </c>
      <c r="I101" s="28">
        <f t="shared" si="110"/>
        <v>0</v>
      </c>
      <c r="J101" s="28">
        <f t="shared" si="111"/>
        <v>0</v>
      </c>
      <c r="K101" s="28">
        <f t="shared" si="112"/>
        <v>0</v>
      </c>
      <c r="L101" s="28">
        <f t="shared" si="113"/>
        <v>0</v>
      </c>
      <c r="M101" s="28">
        <f t="shared" si="114"/>
        <v>0</v>
      </c>
      <c r="N101" s="28">
        <f t="shared" si="115"/>
        <v>0</v>
      </c>
      <c r="O101" s="28">
        <f t="shared" si="116"/>
        <v>0</v>
      </c>
      <c r="P101" s="28">
        <f t="shared" si="117"/>
        <v>0</v>
      </c>
    </row>
    <row r="102">
      <c r="A102" s="31" t="str">
        <f t="shared" si="118"/>
        <v>PMAS</v>
      </c>
      <c r="B102" s="28">
        <f t="shared" si="104"/>
        <v>0</v>
      </c>
      <c r="C102" s="28">
        <f t="shared" si="105"/>
        <v>0</v>
      </c>
      <c r="D102" s="28">
        <f t="shared" si="106"/>
        <v>0</v>
      </c>
      <c r="E102" s="28">
        <f t="shared" si="107"/>
        <v>0</v>
      </c>
      <c r="F102" s="28">
        <f t="shared" si="108"/>
        <v>0</v>
      </c>
      <c r="G102" s="28">
        <f t="shared" si="109"/>
        <v>0</v>
      </c>
      <c r="H102" s="28">
        <f>VLOOKUP(A102,PRICING!$A$8:$BI$31,16,FALSE)</f>
        <v>0</v>
      </c>
      <c r="I102" s="28">
        <f t="shared" si="110"/>
        <v>0</v>
      </c>
      <c r="J102" s="28">
        <f t="shared" si="111"/>
        <v>0</v>
      </c>
      <c r="K102" s="28">
        <f t="shared" si="112"/>
        <v>0</v>
      </c>
      <c r="L102" s="28">
        <f t="shared" si="113"/>
        <v>0</v>
      </c>
      <c r="M102" s="28">
        <f t="shared" si="114"/>
        <v>0</v>
      </c>
      <c r="N102" s="28">
        <f t="shared" si="115"/>
        <v>0</v>
      </c>
      <c r="O102" s="28">
        <f t="shared" si="116"/>
        <v>0</v>
      </c>
      <c r="P102" s="28">
        <f t="shared" si="117"/>
        <v>0</v>
      </c>
    </row>
    <row r="103">
      <c r="A103" s="31" t="str">
        <f t="shared" si="118"/>
        <v>CMAS</v>
      </c>
      <c r="B103" s="28">
        <f t="shared" si="104"/>
        <v>0</v>
      </c>
      <c r="C103" s="28">
        <f t="shared" si="105"/>
        <v>0</v>
      </c>
      <c r="D103" s="28">
        <f t="shared" si="106"/>
        <v>0</v>
      </c>
      <c r="E103" s="28">
        <f t="shared" si="107"/>
        <v>0</v>
      </c>
      <c r="F103" s="28">
        <f t="shared" si="108"/>
        <v>0</v>
      </c>
      <c r="G103" s="28">
        <f t="shared" si="109"/>
        <v>0</v>
      </c>
      <c r="H103" s="28">
        <f>VLOOKUP(A103,PRICING!$A$8:$BI$31,16,FALSE)</f>
        <v>0</v>
      </c>
      <c r="I103" s="28">
        <f t="shared" si="110"/>
        <v>0</v>
      </c>
      <c r="J103" s="28">
        <f t="shared" si="111"/>
        <v>0</v>
      </c>
      <c r="K103" s="28">
        <f t="shared" si="112"/>
        <v>0</v>
      </c>
      <c r="L103" s="28">
        <f t="shared" si="113"/>
        <v>0</v>
      </c>
      <c r="M103" s="28">
        <f t="shared" si="114"/>
        <v>0</v>
      </c>
      <c r="N103" s="28">
        <f t="shared" si="115"/>
        <v>0</v>
      </c>
      <c r="O103" s="28">
        <f t="shared" si="116"/>
        <v>0</v>
      </c>
      <c r="P103" s="28">
        <f t="shared" si="117"/>
        <v>0</v>
      </c>
    </row>
    <row r="104" ht="15">
      <c r="A104" s="31" t="str">
        <f t="shared" si="118"/>
        <v>SMAS</v>
      </c>
      <c r="B104" s="28">
        <f t="shared" si="104"/>
        <v>0</v>
      </c>
      <c r="C104" s="28">
        <f t="shared" si="105"/>
        <v>0</v>
      </c>
      <c r="D104" s="28">
        <f t="shared" si="106"/>
        <v>0</v>
      </c>
      <c r="E104" s="28">
        <f t="shared" si="107"/>
        <v>0</v>
      </c>
      <c r="F104" s="28">
        <f t="shared" si="108"/>
        <v>0</v>
      </c>
      <c r="G104" s="28">
        <f t="shared" si="109"/>
        <v>0</v>
      </c>
      <c r="H104" s="28">
        <f>VLOOKUP(A104,PRICING!$A$8:$BI$31,16,FALSE)</f>
        <v>0</v>
      </c>
      <c r="I104" s="28">
        <f t="shared" si="110"/>
        <v>0</v>
      </c>
      <c r="J104" s="28">
        <f t="shared" si="111"/>
        <v>0</v>
      </c>
      <c r="K104" s="28">
        <f t="shared" si="112"/>
        <v>0</v>
      </c>
      <c r="L104" s="28">
        <f t="shared" si="113"/>
        <v>0</v>
      </c>
      <c r="M104" s="28">
        <f t="shared" si="114"/>
        <v>0</v>
      </c>
      <c r="N104" s="28">
        <f t="shared" si="115"/>
        <v>0</v>
      </c>
      <c r="O104" s="28">
        <f t="shared" si="116"/>
        <v>0</v>
      </c>
      <c r="P104" s="28">
        <f t="shared" si="117"/>
        <v>0</v>
      </c>
    </row>
    <row r="105" ht="15">
      <c r="A105" s="32">
        <f>PRICING!R6</f>
        <v>0</v>
      </c>
      <c r="B105" s="29" t="s">
        <v>20</v>
      </c>
      <c r="C105" s="29" t="s">
        <v>21</v>
      </c>
      <c r="D105" s="29" t="s">
        <v>22</v>
      </c>
      <c r="E105" s="29" t="s">
        <v>23</v>
      </c>
      <c r="F105" s="29" t="s">
        <v>24</v>
      </c>
      <c r="G105" s="29" t="s">
        <v>25</v>
      </c>
      <c r="H105" s="29" t="s">
        <v>26</v>
      </c>
      <c r="I105" s="29" t="s">
        <v>27</v>
      </c>
      <c r="J105" s="29" t="s">
        <v>28</v>
      </c>
      <c r="K105" s="29" t="s">
        <v>29</v>
      </c>
      <c r="L105" s="29" t="s">
        <v>30</v>
      </c>
      <c r="M105" s="29" t="s">
        <v>31</v>
      </c>
      <c r="N105" s="29" t="s">
        <v>32</v>
      </c>
      <c r="O105" s="29" t="s">
        <v>33</v>
      </c>
      <c r="P105" s="30" t="s">
        <v>34</v>
      </c>
    </row>
    <row r="106">
      <c r="A106" s="32">
        <f>PRICING!R7</f>
        <v>0</v>
      </c>
      <c r="B106" s="46">
        <v>2.21</v>
      </c>
      <c r="C106" s="46">
        <v>1.3</v>
      </c>
      <c r="D106" s="46">
        <v>1.3</v>
      </c>
      <c r="E106" s="46">
        <v>1</v>
      </c>
      <c r="F106" s="46">
        <v>1</v>
      </c>
      <c r="G106" s="33">
        <v>1</v>
      </c>
      <c r="H106" s="33">
        <v>1</v>
      </c>
      <c r="I106" s="33">
        <v>1</v>
      </c>
      <c r="J106" s="33">
        <v>1</v>
      </c>
      <c r="K106" s="33">
        <v>1</v>
      </c>
      <c r="L106" s="33">
        <v>1</v>
      </c>
      <c r="M106" s="33">
        <v>1</v>
      </c>
      <c r="N106" s="33">
        <v>1</v>
      </c>
      <c r="O106" s="33">
        <v>1</v>
      </c>
      <c r="P106" s="33">
        <v>1</v>
      </c>
    </row>
    <row r="107">
      <c r="A107" s="31" t="str">
        <f>A94</f>
        <v>ESMS</v>
      </c>
      <c r="B107" s="28">
        <f ref="B107:B117" t="shared" si="119">($H107/7)*$B$106</f>
        <v>0</v>
      </c>
      <c r="C107" s="28">
        <f ref="C107:C117" t="shared" si="120">($H107/7)*2*$C$106</f>
        <v>0</v>
      </c>
      <c r="D107" s="28">
        <f ref="D107:D117" t="shared" si="121">($H107/7)*3*$D$106</f>
        <v>0</v>
      </c>
      <c r="E107" s="28">
        <f ref="E107:E117" t="shared" si="122">($H107/7)*4*$E$106</f>
        <v>0</v>
      </c>
      <c r="F107" s="28">
        <f ref="F107:F117" t="shared" si="123">($H107/7)*5*$F$106</f>
        <v>0</v>
      </c>
      <c r="G107" s="28">
        <f ref="G107:G117" t="shared" si="124">($H107/7)*6*$G$106</f>
        <v>0</v>
      </c>
      <c r="H107" s="28">
        <f>VLOOKUP(A107,PRICING!$A$8:$BI$31,18,FALSE)</f>
        <v>0</v>
      </c>
      <c r="I107" s="28">
        <f ref="I107:I117" t="shared" si="125">($H107/7)*8*$I$106</f>
        <v>0</v>
      </c>
      <c r="J107" s="28">
        <f ref="J107:J117" t="shared" si="126">($H107/7)*9*$J$106</f>
        <v>0</v>
      </c>
      <c r="K107" s="28">
        <f ref="K107:K117" t="shared" si="127">($H107/7)*10*$K$106</f>
        <v>0</v>
      </c>
      <c r="L107" s="28">
        <f ref="L107:L117" t="shared" si="128">($H107/7)*11*$L$106</f>
        <v>0</v>
      </c>
      <c r="M107" s="28">
        <f ref="M107:M117" t="shared" si="129">($H107/7)*12*$M$106</f>
        <v>0</v>
      </c>
      <c r="N107" s="28">
        <f ref="N107:N117" t="shared" si="130">($H107/7)*13*$N$106</f>
        <v>0</v>
      </c>
      <c r="O107" s="28">
        <f ref="O107:O117" t="shared" si="131">($H107/7)*14*$O$106</f>
        <v>0</v>
      </c>
      <c r="P107" s="28">
        <f ref="P107:P117" t="shared" si="132">($H107/7)*15*$P$106</f>
        <v>0</v>
      </c>
    </row>
    <row r="108">
      <c r="A108" s="31" t="str">
        <f ref="A108:A117" t="shared" si="133">A95</f>
        <v>EMMS</v>
      </c>
      <c r="B108" s="28">
        <f t="shared" si="119"/>
        <v>0</v>
      </c>
      <c r="C108" s="28">
        <f t="shared" si="120"/>
        <v>0</v>
      </c>
      <c r="D108" s="28">
        <f t="shared" si="121"/>
        <v>0</v>
      </c>
      <c r="E108" s="28">
        <f t="shared" si="122"/>
        <v>0</v>
      </c>
      <c r="F108" s="28">
        <f t="shared" si="123"/>
        <v>0</v>
      </c>
      <c r="G108" s="28">
        <f t="shared" si="124"/>
        <v>0</v>
      </c>
      <c r="H108" s="28">
        <f>VLOOKUP(A108,PRICING!$A$8:$BI$31,18,FALSE)</f>
        <v>0</v>
      </c>
      <c r="I108" s="28">
        <f t="shared" si="125"/>
        <v>0</v>
      </c>
      <c r="J108" s="28">
        <f t="shared" si="126"/>
        <v>0</v>
      </c>
      <c r="K108" s="28">
        <f t="shared" si="127"/>
        <v>0</v>
      </c>
      <c r="L108" s="28">
        <f t="shared" si="128"/>
        <v>0</v>
      </c>
      <c r="M108" s="28">
        <f t="shared" si="129"/>
        <v>0</v>
      </c>
      <c r="N108" s="28">
        <f t="shared" si="130"/>
        <v>0</v>
      </c>
      <c r="O108" s="28">
        <f t="shared" si="131"/>
        <v>0</v>
      </c>
      <c r="P108" s="28">
        <f t="shared" si="132"/>
        <v>0</v>
      </c>
    </row>
    <row r="109">
      <c r="A109" s="31" t="str">
        <f t="shared" si="133"/>
        <v>PSMS</v>
      </c>
      <c r="B109" s="28">
        <f t="shared" si="119"/>
        <v>0</v>
      </c>
      <c r="C109" s="28">
        <f t="shared" si="120"/>
        <v>0</v>
      </c>
      <c r="D109" s="28">
        <f t="shared" si="121"/>
        <v>0</v>
      </c>
      <c r="E109" s="28">
        <f t="shared" si="122"/>
        <v>0</v>
      </c>
      <c r="F109" s="28">
        <f t="shared" si="123"/>
        <v>0</v>
      </c>
      <c r="G109" s="28">
        <f t="shared" si="124"/>
        <v>0</v>
      </c>
      <c r="H109" s="28">
        <f>VLOOKUP(A109,PRICING!$A$8:$BI$31,18,FALSE)</f>
        <v>0</v>
      </c>
      <c r="I109" s="28">
        <f t="shared" si="125"/>
        <v>0</v>
      </c>
      <c r="J109" s="28">
        <f t="shared" si="126"/>
        <v>0</v>
      </c>
      <c r="K109" s="28">
        <f t="shared" si="127"/>
        <v>0</v>
      </c>
      <c r="L109" s="28">
        <f t="shared" si="128"/>
        <v>0</v>
      </c>
      <c r="M109" s="28">
        <f t="shared" si="129"/>
        <v>0</v>
      </c>
      <c r="N109" s="28">
        <f t="shared" si="130"/>
        <v>0</v>
      </c>
      <c r="O109" s="28">
        <f t="shared" si="131"/>
        <v>0</v>
      </c>
      <c r="P109" s="28">
        <f t="shared" si="132"/>
        <v>0</v>
      </c>
    </row>
    <row r="110">
      <c r="A110" s="31" t="str">
        <f t="shared" si="133"/>
        <v>SSMS</v>
      </c>
      <c r="B110" s="28">
        <f t="shared" si="119"/>
        <v>0</v>
      </c>
      <c r="C110" s="28">
        <f t="shared" si="120"/>
        <v>0</v>
      </c>
      <c r="D110" s="28">
        <f t="shared" si="121"/>
        <v>0</v>
      </c>
      <c r="E110" s="28">
        <f t="shared" si="122"/>
        <v>0</v>
      </c>
      <c r="F110" s="28">
        <f t="shared" si="123"/>
        <v>0</v>
      </c>
      <c r="G110" s="28">
        <f t="shared" si="124"/>
        <v>0</v>
      </c>
      <c r="H110" s="28">
        <f>VLOOKUP(A110,PRICING!$A$8:$BI$31,18,FALSE)</f>
        <v>0</v>
      </c>
      <c r="I110" s="28">
        <f t="shared" si="125"/>
        <v>0</v>
      </c>
      <c r="J110" s="28">
        <f t="shared" si="126"/>
        <v>0</v>
      </c>
      <c r="K110" s="28">
        <f t="shared" si="127"/>
        <v>0</v>
      </c>
      <c r="L110" s="28">
        <f t="shared" si="128"/>
        <v>0</v>
      </c>
      <c r="M110" s="28">
        <f t="shared" si="129"/>
        <v>0</v>
      </c>
      <c r="N110" s="28">
        <f t="shared" si="130"/>
        <v>0</v>
      </c>
      <c r="O110" s="28">
        <f t="shared" si="131"/>
        <v>0</v>
      </c>
      <c r="P110" s="28">
        <f t="shared" si="132"/>
        <v>0</v>
      </c>
    </row>
    <row r="111">
      <c r="A111" s="31" t="str">
        <f t="shared" si="133"/>
        <v>PMMS</v>
      </c>
      <c r="B111" s="28">
        <f t="shared" si="119"/>
        <v>0</v>
      </c>
      <c r="C111" s="28">
        <f t="shared" si="120"/>
        <v>0</v>
      </c>
      <c r="D111" s="28">
        <f t="shared" si="121"/>
        <v>0</v>
      </c>
      <c r="E111" s="28">
        <f t="shared" si="122"/>
        <v>0</v>
      </c>
      <c r="F111" s="28">
        <f t="shared" si="123"/>
        <v>0</v>
      </c>
      <c r="G111" s="28">
        <f t="shared" si="124"/>
        <v>0</v>
      </c>
      <c r="H111" s="28">
        <f>VLOOKUP(A111,PRICING!$A$8:$BI$31,18,FALSE)</f>
        <v>0</v>
      </c>
      <c r="I111" s="28">
        <f t="shared" si="125"/>
        <v>0</v>
      </c>
      <c r="J111" s="28">
        <f t="shared" si="126"/>
        <v>0</v>
      </c>
      <c r="K111" s="28">
        <f t="shared" si="127"/>
        <v>0</v>
      </c>
      <c r="L111" s="28">
        <f t="shared" si="128"/>
        <v>0</v>
      </c>
      <c r="M111" s="28">
        <f t="shared" si="129"/>
        <v>0</v>
      </c>
      <c r="N111" s="28">
        <f t="shared" si="130"/>
        <v>0</v>
      </c>
      <c r="O111" s="28">
        <f t="shared" si="131"/>
        <v>0</v>
      </c>
      <c r="P111" s="28">
        <f t="shared" si="132"/>
        <v>0</v>
      </c>
    </row>
    <row r="112">
      <c r="A112" s="31" t="str">
        <f t="shared" si="133"/>
        <v>EMAS</v>
      </c>
      <c r="B112" s="28">
        <f t="shared" si="119"/>
        <v>0</v>
      </c>
      <c r="C112" s="28">
        <f t="shared" si="120"/>
        <v>0</v>
      </c>
      <c r="D112" s="28">
        <f t="shared" si="121"/>
        <v>0</v>
      </c>
      <c r="E112" s="28">
        <f t="shared" si="122"/>
        <v>0</v>
      </c>
      <c r="F112" s="28">
        <f t="shared" si="123"/>
        <v>0</v>
      </c>
      <c r="G112" s="28">
        <f t="shared" si="124"/>
        <v>0</v>
      </c>
      <c r="H112" s="28">
        <f>VLOOKUP(A112,PRICING!$A$8:$BI$31,18,FALSE)</f>
        <v>0</v>
      </c>
      <c r="I112" s="28">
        <f t="shared" si="125"/>
        <v>0</v>
      </c>
      <c r="J112" s="28">
        <f t="shared" si="126"/>
        <v>0</v>
      </c>
      <c r="K112" s="28">
        <f t="shared" si="127"/>
        <v>0</v>
      </c>
      <c r="L112" s="28">
        <f t="shared" si="128"/>
        <v>0</v>
      </c>
      <c r="M112" s="28">
        <f t="shared" si="129"/>
        <v>0</v>
      </c>
      <c r="N112" s="28">
        <f t="shared" si="130"/>
        <v>0</v>
      </c>
      <c r="O112" s="28">
        <f t="shared" si="131"/>
        <v>0</v>
      </c>
      <c r="P112" s="28">
        <f t="shared" si="132"/>
        <v>0</v>
      </c>
    </row>
    <row r="113">
      <c r="A113" s="31" t="str">
        <f t="shared" si="133"/>
        <v>PSAS</v>
      </c>
      <c r="B113" s="28">
        <f t="shared" si="119"/>
        <v>0</v>
      </c>
      <c r="C113" s="28">
        <f t="shared" si="120"/>
        <v>0</v>
      </c>
      <c r="D113" s="28">
        <f t="shared" si="121"/>
        <v>0</v>
      </c>
      <c r="E113" s="28">
        <f t="shared" si="122"/>
        <v>0</v>
      </c>
      <c r="F113" s="28">
        <f t="shared" si="123"/>
        <v>0</v>
      </c>
      <c r="G113" s="28">
        <f t="shared" si="124"/>
        <v>0</v>
      </c>
      <c r="H113" s="28">
        <f>VLOOKUP(A113,PRICING!$A$8:$BI$31,18,FALSE)</f>
        <v>0</v>
      </c>
      <c r="I113" s="28">
        <f t="shared" si="125"/>
        <v>0</v>
      </c>
      <c r="J113" s="28">
        <f t="shared" si="126"/>
        <v>0</v>
      </c>
      <c r="K113" s="28">
        <f t="shared" si="127"/>
        <v>0</v>
      </c>
      <c r="L113" s="28">
        <f t="shared" si="128"/>
        <v>0</v>
      </c>
      <c r="M113" s="28">
        <f t="shared" si="129"/>
        <v>0</v>
      </c>
      <c r="N113" s="28">
        <f t="shared" si="130"/>
        <v>0</v>
      </c>
      <c r="O113" s="28">
        <f t="shared" si="131"/>
        <v>0</v>
      </c>
      <c r="P113" s="28">
        <f t="shared" si="132"/>
        <v>0</v>
      </c>
    </row>
    <row r="114">
      <c r="A114" s="31" t="str">
        <f t="shared" si="133"/>
        <v>SSAS</v>
      </c>
      <c r="B114" s="28">
        <f t="shared" si="119"/>
        <v>0</v>
      </c>
      <c r="C114" s="28">
        <f t="shared" si="120"/>
        <v>0</v>
      </c>
      <c r="D114" s="28">
        <f t="shared" si="121"/>
        <v>0</v>
      </c>
      <c r="E114" s="28">
        <f t="shared" si="122"/>
        <v>0</v>
      </c>
      <c r="F114" s="28">
        <f t="shared" si="123"/>
        <v>0</v>
      </c>
      <c r="G114" s="28">
        <f t="shared" si="124"/>
        <v>0</v>
      </c>
      <c r="H114" s="28">
        <f>VLOOKUP(A114,PRICING!$A$8:$BI$31,18,FALSE)</f>
        <v>0</v>
      </c>
      <c r="I114" s="28">
        <f t="shared" si="125"/>
        <v>0</v>
      </c>
      <c r="J114" s="28">
        <f t="shared" si="126"/>
        <v>0</v>
      </c>
      <c r="K114" s="28">
        <f t="shared" si="127"/>
        <v>0</v>
      </c>
      <c r="L114" s="28">
        <f t="shared" si="128"/>
        <v>0</v>
      </c>
      <c r="M114" s="28">
        <f t="shared" si="129"/>
        <v>0</v>
      </c>
      <c r="N114" s="28">
        <f t="shared" si="130"/>
        <v>0</v>
      </c>
      <c r="O114" s="28">
        <f t="shared" si="131"/>
        <v>0</v>
      </c>
      <c r="P114" s="28">
        <f t="shared" si="132"/>
        <v>0</v>
      </c>
    </row>
    <row r="115">
      <c r="A115" s="31" t="str">
        <f t="shared" si="133"/>
        <v>PMAS</v>
      </c>
      <c r="B115" s="28">
        <f t="shared" si="119"/>
        <v>0</v>
      </c>
      <c r="C115" s="28">
        <f t="shared" si="120"/>
        <v>0</v>
      </c>
      <c r="D115" s="28">
        <f t="shared" si="121"/>
        <v>0</v>
      </c>
      <c r="E115" s="28">
        <f t="shared" si="122"/>
        <v>0</v>
      </c>
      <c r="F115" s="28">
        <f t="shared" si="123"/>
        <v>0</v>
      </c>
      <c r="G115" s="28">
        <f t="shared" si="124"/>
        <v>0</v>
      </c>
      <c r="H115" s="28">
        <f>VLOOKUP(A115,PRICING!$A$8:$BI$31,18,FALSE)</f>
        <v>0</v>
      </c>
      <c r="I115" s="28">
        <f t="shared" si="125"/>
        <v>0</v>
      </c>
      <c r="J115" s="28">
        <f t="shared" si="126"/>
        <v>0</v>
      </c>
      <c r="K115" s="28">
        <f t="shared" si="127"/>
        <v>0</v>
      </c>
      <c r="L115" s="28">
        <f t="shared" si="128"/>
        <v>0</v>
      </c>
      <c r="M115" s="28">
        <f t="shared" si="129"/>
        <v>0</v>
      </c>
      <c r="N115" s="28">
        <f t="shared" si="130"/>
        <v>0</v>
      </c>
      <c r="O115" s="28">
        <f t="shared" si="131"/>
        <v>0</v>
      </c>
      <c r="P115" s="28">
        <f t="shared" si="132"/>
        <v>0</v>
      </c>
    </row>
    <row r="116">
      <c r="A116" s="31" t="str">
        <f t="shared" si="133"/>
        <v>CMAS</v>
      </c>
      <c r="B116" s="28">
        <f t="shared" si="119"/>
        <v>0</v>
      </c>
      <c r="C116" s="28">
        <f t="shared" si="120"/>
        <v>0</v>
      </c>
      <c r="D116" s="28">
        <f t="shared" si="121"/>
        <v>0</v>
      </c>
      <c r="E116" s="28">
        <f t="shared" si="122"/>
        <v>0</v>
      </c>
      <c r="F116" s="28">
        <f t="shared" si="123"/>
        <v>0</v>
      </c>
      <c r="G116" s="28">
        <f t="shared" si="124"/>
        <v>0</v>
      </c>
      <c r="H116" s="28">
        <f>VLOOKUP(A116,PRICING!$A$8:$BI$31,18,FALSE)</f>
        <v>0</v>
      </c>
      <c r="I116" s="28">
        <f t="shared" si="125"/>
        <v>0</v>
      </c>
      <c r="J116" s="28">
        <f t="shared" si="126"/>
        <v>0</v>
      </c>
      <c r="K116" s="28">
        <f t="shared" si="127"/>
        <v>0</v>
      </c>
      <c r="L116" s="28">
        <f t="shared" si="128"/>
        <v>0</v>
      </c>
      <c r="M116" s="28">
        <f t="shared" si="129"/>
        <v>0</v>
      </c>
      <c r="N116" s="28">
        <f t="shared" si="130"/>
        <v>0</v>
      </c>
      <c r="O116" s="28">
        <f t="shared" si="131"/>
        <v>0</v>
      </c>
      <c r="P116" s="28">
        <f t="shared" si="132"/>
        <v>0</v>
      </c>
    </row>
    <row r="117" ht="15">
      <c r="A117" s="31" t="str">
        <f t="shared" si="133"/>
        <v>SMAS</v>
      </c>
      <c r="B117" s="28">
        <f t="shared" si="119"/>
        <v>0</v>
      </c>
      <c r="C117" s="28">
        <f t="shared" si="120"/>
        <v>0</v>
      </c>
      <c r="D117" s="28">
        <f t="shared" si="121"/>
        <v>0</v>
      </c>
      <c r="E117" s="28">
        <f t="shared" si="122"/>
        <v>0</v>
      </c>
      <c r="F117" s="28">
        <f t="shared" si="123"/>
        <v>0</v>
      </c>
      <c r="G117" s="28">
        <f t="shared" si="124"/>
        <v>0</v>
      </c>
      <c r="H117" s="28">
        <f>VLOOKUP(A117,PRICING!$A$8:$BI$31,18,FALSE)</f>
        <v>0</v>
      </c>
      <c r="I117" s="28">
        <f t="shared" si="125"/>
        <v>0</v>
      </c>
      <c r="J117" s="28">
        <f t="shared" si="126"/>
        <v>0</v>
      </c>
      <c r="K117" s="28">
        <f t="shared" si="127"/>
        <v>0</v>
      </c>
      <c r="L117" s="28">
        <f t="shared" si="128"/>
        <v>0</v>
      </c>
      <c r="M117" s="28">
        <f t="shared" si="129"/>
        <v>0</v>
      </c>
      <c r="N117" s="28">
        <f t="shared" si="130"/>
        <v>0</v>
      </c>
      <c r="O117" s="28">
        <f t="shared" si="131"/>
        <v>0</v>
      </c>
      <c r="P117" s="28">
        <f t="shared" si="132"/>
        <v>0</v>
      </c>
    </row>
    <row r="118" ht="15">
      <c r="A118" s="32">
        <f>PRICING!T6</f>
        <v>0</v>
      </c>
      <c r="B118" s="29" t="s">
        <v>20</v>
      </c>
      <c r="C118" s="29" t="s">
        <v>21</v>
      </c>
      <c r="D118" s="29" t="s">
        <v>22</v>
      </c>
      <c r="E118" s="29" t="s">
        <v>23</v>
      </c>
      <c r="F118" s="29" t="s">
        <v>24</v>
      </c>
      <c r="G118" s="29" t="s">
        <v>25</v>
      </c>
      <c r="H118" s="29" t="s">
        <v>26</v>
      </c>
      <c r="I118" s="29" t="s">
        <v>27</v>
      </c>
      <c r="J118" s="29" t="s">
        <v>28</v>
      </c>
      <c r="K118" s="29" t="s">
        <v>29</v>
      </c>
      <c r="L118" s="29" t="s">
        <v>30</v>
      </c>
      <c r="M118" s="29" t="s">
        <v>31</v>
      </c>
      <c r="N118" s="29" t="s">
        <v>32</v>
      </c>
      <c r="O118" s="29" t="s">
        <v>33</v>
      </c>
      <c r="P118" s="30" t="s">
        <v>34</v>
      </c>
    </row>
    <row r="119">
      <c r="A119" s="32">
        <f>PRICING!T7</f>
        <v>0</v>
      </c>
      <c r="B119" s="46">
        <v>1.87</v>
      </c>
      <c r="C119" s="46">
        <v>1.14</v>
      </c>
      <c r="D119" s="46">
        <v>1.02</v>
      </c>
      <c r="E119" s="46">
        <v>1</v>
      </c>
      <c r="F119" s="46">
        <v>1</v>
      </c>
      <c r="G119" s="33">
        <v>1</v>
      </c>
      <c r="H119" s="33">
        <v>1</v>
      </c>
      <c r="I119" s="33">
        <v>1</v>
      </c>
      <c r="J119" s="33">
        <v>1</v>
      </c>
      <c r="K119" s="33">
        <v>1</v>
      </c>
      <c r="L119" s="33">
        <v>1</v>
      </c>
      <c r="M119" s="33">
        <v>1</v>
      </c>
      <c r="N119" s="33">
        <v>1</v>
      </c>
      <c r="O119" s="33">
        <v>1</v>
      </c>
      <c r="P119" s="33">
        <v>1</v>
      </c>
    </row>
    <row r="120">
      <c r="A120" s="31" t="str">
        <f>A107</f>
        <v>ESMS</v>
      </c>
      <c r="B120" s="28">
        <f ref="B120:B130" t="shared" si="134">($H120/7)*$B$119</f>
        <v>0</v>
      </c>
      <c r="C120" s="28">
        <f ref="C120:C130" t="shared" si="135">($H120/7)*2*$C$119</f>
        <v>0</v>
      </c>
      <c r="D120" s="28">
        <f ref="D120:D130" t="shared" si="136">($H120/7)*3*$D$119</f>
        <v>0</v>
      </c>
      <c r="E120" s="28">
        <f ref="E120:E130" t="shared" si="137">($H120/7)*4*$E$119</f>
        <v>0</v>
      </c>
      <c r="F120" s="28">
        <f ref="F120:F130" t="shared" si="138">($H120/7)*5*$F$119</f>
        <v>0</v>
      </c>
      <c r="G120" s="28">
        <f ref="G120:G130" t="shared" si="139">($H120/7)*6*$G$119</f>
        <v>0</v>
      </c>
      <c r="H120" s="28">
        <f>VLOOKUP(A120,PRICING!$A$8:$BI$31,20,FALSE)</f>
        <v>0</v>
      </c>
      <c r="I120" s="28">
        <f ref="I120:I130" t="shared" si="140">($H120/7)*8*$I$119</f>
        <v>0</v>
      </c>
      <c r="J120" s="28">
        <f ref="J120:J130" t="shared" si="141">($H120/7)*9*$J$119</f>
        <v>0</v>
      </c>
      <c r="K120" s="28">
        <f ref="K120:K130" t="shared" si="142">($H120/7)*10*$K$119</f>
        <v>0</v>
      </c>
      <c r="L120" s="28">
        <f ref="L120:L130" t="shared" si="143">($H120/7)*11*$L$119</f>
        <v>0</v>
      </c>
      <c r="M120" s="28">
        <f ref="M120:M130" t="shared" si="144">($H120/7)*12*$M$119</f>
        <v>0</v>
      </c>
      <c r="N120" s="28">
        <f ref="N120:N130" t="shared" si="145">($H120/7)*13*$N$119</f>
        <v>0</v>
      </c>
      <c r="O120" s="28">
        <f ref="O120:O130" t="shared" si="146">($H120/7)*14*$O$119</f>
        <v>0</v>
      </c>
      <c r="P120" s="28">
        <f ref="P120:P130" t="shared" si="147">($H120/7)*15*$P$119</f>
        <v>0</v>
      </c>
    </row>
    <row r="121">
      <c r="A121" s="31" t="str">
        <f ref="A121:A130" t="shared" si="148">A108</f>
        <v>EMMS</v>
      </c>
      <c r="B121" s="28">
        <f t="shared" si="134"/>
        <v>0</v>
      </c>
      <c r="C121" s="28">
        <f t="shared" si="135"/>
        <v>0</v>
      </c>
      <c r="D121" s="28">
        <f t="shared" si="136"/>
        <v>0</v>
      </c>
      <c r="E121" s="28">
        <f t="shared" si="137"/>
        <v>0</v>
      </c>
      <c r="F121" s="28">
        <f t="shared" si="138"/>
        <v>0</v>
      </c>
      <c r="G121" s="28">
        <f t="shared" si="139"/>
        <v>0</v>
      </c>
      <c r="H121" s="28">
        <f>VLOOKUP(A121,PRICING!$A$8:$BI$31,20,FALSE)</f>
        <v>0</v>
      </c>
      <c r="I121" s="28">
        <f t="shared" si="140"/>
        <v>0</v>
      </c>
      <c r="J121" s="28">
        <f t="shared" si="141"/>
        <v>0</v>
      </c>
      <c r="K121" s="28">
        <f t="shared" si="142"/>
        <v>0</v>
      </c>
      <c r="L121" s="28">
        <f t="shared" si="143"/>
        <v>0</v>
      </c>
      <c r="M121" s="28">
        <f t="shared" si="144"/>
        <v>0</v>
      </c>
      <c r="N121" s="28">
        <f t="shared" si="145"/>
        <v>0</v>
      </c>
      <c r="O121" s="28">
        <f t="shared" si="146"/>
        <v>0</v>
      </c>
      <c r="P121" s="28">
        <f t="shared" si="147"/>
        <v>0</v>
      </c>
    </row>
    <row r="122">
      <c r="A122" s="31" t="str">
        <f t="shared" si="148"/>
        <v>PSMS</v>
      </c>
      <c r="B122" s="28">
        <f t="shared" si="134"/>
        <v>0</v>
      </c>
      <c r="C122" s="28">
        <f t="shared" si="135"/>
        <v>0</v>
      </c>
      <c r="D122" s="28">
        <f t="shared" si="136"/>
        <v>0</v>
      </c>
      <c r="E122" s="28">
        <f t="shared" si="137"/>
        <v>0</v>
      </c>
      <c r="F122" s="28">
        <f t="shared" si="138"/>
        <v>0</v>
      </c>
      <c r="G122" s="28">
        <f t="shared" si="139"/>
        <v>0</v>
      </c>
      <c r="H122" s="28">
        <f>VLOOKUP(A122,PRICING!$A$8:$BI$31,20,FALSE)</f>
        <v>0</v>
      </c>
      <c r="I122" s="28">
        <f t="shared" si="140"/>
        <v>0</v>
      </c>
      <c r="J122" s="28">
        <f t="shared" si="141"/>
        <v>0</v>
      </c>
      <c r="K122" s="28">
        <f t="shared" si="142"/>
        <v>0</v>
      </c>
      <c r="L122" s="28">
        <f t="shared" si="143"/>
        <v>0</v>
      </c>
      <c r="M122" s="28">
        <f t="shared" si="144"/>
        <v>0</v>
      </c>
      <c r="N122" s="28">
        <f t="shared" si="145"/>
        <v>0</v>
      </c>
      <c r="O122" s="28">
        <f t="shared" si="146"/>
        <v>0</v>
      </c>
      <c r="P122" s="28">
        <f t="shared" si="147"/>
        <v>0</v>
      </c>
    </row>
    <row r="123">
      <c r="A123" s="31" t="str">
        <f t="shared" si="148"/>
        <v>SSMS</v>
      </c>
      <c r="B123" s="28">
        <f t="shared" si="134"/>
        <v>0</v>
      </c>
      <c r="C123" s="28">
        <f t="shared" si="135"/>
        <v>0</v>
      </c>
      <c r="D123" s="28">
        <f t="shared" si="136"/>
        <v>0</v>
      </c>
      <c r="E123" s="28">
        <f t="shared" si="137"/>
        <v>0</v>
      </c>
      <c r="F123" s="28">
        <f t="shared" si="138"/>
        <v>0</v>
      </c>
      <c r="G123" s="28">
        <f t="shared" si="139"/>
        <v>0</v>
      </c>
      <c r="H123" s="28">
        <f>VLOOKUP(A123,PRICING!$A$8:$BI$31,20,FALSE)</f>
        <v>0</v>
      </c>
      <c r="I123" s="28">
        <f t="shared" si="140"/>
        <v>0</v>
      </c>
      <c r="J123" s="28">
        <f t="shared" si="141"/>
        <v>0</v>
      </c>
      <c r="K123" s="28">
        <f t="shared" si="142"/>
        <v>0</v>
      </c>
      <c r="L123" s="28">
        <f t="shared" si="143"/>
        <v>0</v>
      </c>
      <c r="M123" s="28">
        <f t="shared" si="144"/>
        <v>0</v>
      </c>
      <c r="N123" s="28">
        <f t="shared" si="145"/>
        <v>0</v>
      </c>
      <c r="O123" s="28">
        <f t="shared" si="146"/>
        <v>0</v>
      </c>
      <c r="P123" s="28">
        <f t="shared" si="147"/>
        <v>0</v>
      </c>
    </row>
    <row r="124">
      <c r="A124" s="31" t="str">
        <f t="shared" si="148"/>
        <v>PMMS</v>
      </c>
      <c r="B124" s="28">
        <f t="shared" si="134"/>
        <v>0</v>
      </c>
      <c r="C124" s="28">
        <f t="shared" si="135"/>
        <v>0</v>
      </c>
      <c r="D124" s="28">
        <f t="shared" si="136"/>
        <v>0</v>
      </c>
      <c r="E124" s="28">
        <f t="shared" si="137"/>
        <v>0</v>
      </c>
      <c r="F124" s="28">
        <f t="shared" si="138"/>
        <v>0</v>
      </c>
      <c r="G124" s="28">
        <f t="shared" si="139"/>
        <v>0</v>
      </c>
      <c r="H124" s="28">
        <f>VLOOKUP(A124,PRICING!$A$8:$BI$31,20,FALSE)</f>
        <v>0</v>
      </c>
      <c r="I124" s="28">
        <f t="shared" si="140"/>
        <v>0</v>
      </c>
      <c r="J124" s="28">
        <f t="shared" si="141"/>
        <v>0</v>
      </c>
      <c r="K124" s="28">
        <f t="shared" si="142"/>
        <v>0</v>
      </c>
      <c r="L124" s="28">
        <f t="shared" si="143"/>
        <v>0</v>
      </c>
      <c r="M124" s="28">
        <f t="shared" si="144"/>
        <v>0</v>
      </c>
      <c r="N124" s="28">
        <f t="shared" si="145"/>
        <v>0</v>
      </c>
      <c r="O124" s="28">
        <f t="shared" si="146"/>
        <v>0</v>
      </c>
      <c r="P124" s="28">
        <f t="shared" si="147"/>
        <v>0</v>
      </c>
    </row>
    <row r="125">
      <c r="A125" s="31" t="str">
        <f t="shared" si="148"/>
        <v>EMAS</v>
      </c>
      <c r="B125" s="28">
        <f t="shared" si="134"/>
        <v>0</v>
      </c>
      <c r="C125" s="28">
        <f t="shared" si="135"/>
        <v>0</v>
      </c>
      <c r="D125" s="28">
        <f t="shared" si="136"/>
        <v>0</v>
      </c>
      <c r="E125" s="28">
        <f t="shared" si="137"/>
        <v>0</v>
      </c>
      <c r="F125" s="28">
        <f t="shared" si="138"/>
        <v>0</v>
      </c>
      <c r="G125" s="28">
        <f t="shared" si="139"/>
        <v>0</v>
      </c>
      <c r="H125" s="28">
        <f>VLOOKUP(A125,PRICING!$A$8:$BI$31,20,FALSE)</f>
        <v>0</v>
      </c>
      <c r="I125" s="28">
        <f t="shared" si="140"/>
        <v>0</v>
      </c>
      <c r="J125" s="28">
        <f t="shared" si="141"/>
        <v>0</v>
      </c>
      <c r="K125" s="28">
        <f t="shared" si="142"/>
        <v>0</v>
      </c>
      <c r="L125" s="28">
        <f t="shared" si="143"/>
        <v>0</v>
      </c>
      <c r="M125" s="28">
        <f t="shared" si="144"/>
        <v>0</v>
      </c>
      <c r="N125" s="28">
        <f t="shared" si="145"/>
        <v>0</v>
      </c>
      <c r="O125" s="28">
        <f t="shared" si="146"/>
        <v>0</v>
      </c>
      <c r="P125" s="28">
        <f t="shared" si="147"/>
        <v>0</v>
      </c>
    </row>
    <row r="126">
      <c r="A126" s="31" t="str">
        <f t="shared" si="148"/>
        <v>PSAS</v>
      </c>
      <c r="B126" s="28">
        <f t="shared" si="134"/>
        <v>0</v>
      </c>
      <c r="C126" s="28">
        <f t="shared" si="135"/>
        <v>0</v>
      </c>
      <c r="D126" s="28">
        <f t="shared" si="136"/>
        <v>0</v>
      </c>
      <c r="E126" s="28">
        <f t="shared" si="137"/>
        <v>0</v>
      </c>
      <c r="F126" s="28">
        <f t="shared" si="138"/>
        <v>0</v>
      </c>
      <c r="G126" s="28">
        <f t="shared" si="139"/>
        <v>0</v>
      </c>
      <c r="H126" s="28">
        <f>VLOOKUP(A126,PRICING!$A$8:$BI$31,20,FALSE)</f>
        <v>0</v>
      </c>
      <c r="I126" s="28">
        <f t="shared" si="140"/>
        <v>0</v>
      </c>
      <c r="J126" s="28">
        <f t="shared" si="141"/>
        <v>0</v>
      </c>
      <c r="K126" s="28">
        <f t="shared" si="142"/>
        <v>0</v>
      </c>
      <c r="L126" s="28">
        <f t="shared" si="143"/>
        <v>0</v>
      </c>
      <c r="M126" s="28">
        <f t="shared" si="144"/>
        <v>0</v>
      </c>
      <c r="N126" s="28">
        <f t="shared" si="145"/>
        <v>0</v>
      </c>
      <c r="O126" s="28">
        <f t="shared" si="146"/>
        <v>0</v>
      </c>
      <c r="P126" s="28">
        <f t="shared" si="147"/>
        <v>0</v>
      </c>
    </row>
    <row r="127">
      <c r="A127" s="31" t="str">
        <f t="shared" si="148"/>
        <v>SSAS</v>
      </c>
      <c r="B127" s="28">
        <f t="shared" si="134"/>
        <v>0</v>
      </c>
      <c r="C127" s="28">
        <f t="shared" si="135"/>
        <v>0</v>
      </c>
      <c r="D127" s="28">
        <f t="shared" si="136"/>
        <v>0</v>
      </c>
      <c r="E127" s="28">
        <f t="shared" si="137"/>
        <v>0</v>
      </c>
      <c r="F127" s="28">
        <f t="shared" si="138"/>
        <v>0</v>
      </c>
      <c r="G127" s="28">
        <f t="shared" si="139"/>
        <v>0</v>
      </c>
      <c r="H127" s="28">
        <f>VLOOKUP(A127,PRICING!$A$8:$BI$31,20,FALSE)</f>
        <v>0</v>
      </c>
      <c r="I127" s="28">
        <f t="shared" si="140"/>
        <v>0</v>
      </c>
      <c r="J127" s="28">
        <f t="shared" si="141"/>
        <v>0</v>
      </c>
      <c r="K127" s="28">
        <f t="shared" si="142"/>
        <v>0</v>
      </c>
      <c r="L127" s="28">
        <f t="shared" si="143"/>
        <v>0</v>
      </c>
      <c r="M127" s="28">
        <f t="shared" si="144"/>
        <v>0</v>
      </c>
      <c r="N127" s="28">
        <f t="shared" si="145"/>
        <v>0</v>
      </c>
      <c r="O127" s="28">
        <f t="shared" si="146"/>
        <v>0</v>
      </c>
      <c r="P127" s="28">
        <f t="shared" si="147"/>
        <v>0</v>
      </c>
    </row>
    <row r="128">
      <c r="A128" s="31" t="str">
        <f t="shared" si="148"/>
        <v>PMAS</v>
      </c>
      <c r="B128" s="28">
        <f t="shared" si="134"/>
        <v>0</v>
      </c>
      <c r="C128" s="28">
        <f t="shared" si="135"/>
        <v>0</v>
      </c>
      <c r="D128" s="28">
        <f t="shared" si="136"/>
        <v>0</v>
      </c>
      <c r="E128" s="28">
        <f t="shared" si="137"/>
        <v>0</v>
      </c>
      <c r="F128" s="28">
        <f t="shared" si="138"/>
        <v>0</v>
      </c>
      <c r="G128" s="28">
        <f t="shared" si="139"/>
        <v>0</v>
      </c>
      <c r="H128" s="28">
        <f>VLOOKUP(A128,PRICING!$A$8:$BI$31,20,FALSE)</f>
        <v>0</v>
      </c>
      <c r="I128" s="28">
        <f t="shared" si="140"/>
        <v>0</v>
      </c>
      <c r="J128" s="28">
        <f t="shared" si="141"/>
        <v>0</v>
      </c>
      <c r="K128" s="28">
        <f t="shared" si="142"/>
        <v>0</v>
      </c>
      <c r="L128" s="28">
        <f t="shared" si="143"/>
        <v>0</v>
      </c>
      <c r="M128" s="28">
        <f t="shared" si="144"/>
        <v>0</v>
      </c>
      <c r="N128" s="28">
        <f t="shared" si="145"/>
        <v>0</v>
      </c>
      <c r="O128" s="28">
        <f t="shared" si="146"/>
        <v>0</v>
      </c>
      <c r="P128" s="28">
        <f t="shared" si="147"/>
        <v>0</v>
      </c>
    </row>
    <row r="129">
      <c r="A129" s="31" t="str">
        <f t="shared" si="148"/>
        <v>CMAS</v>
      </c>
      <c r="B129" s="28">
        <f t="shared" si="134"/>
        <v>0</v>
      </c>
      <c r="C129" s="28">
        <f t="shared" si="135"/>
        <v>0</v>
      </c>
      <c r="D129" s="28">
        <f t="shared" si="136"/>
        <v>0</v>
      </c>
      <c r="E129" s="28">
        <f t="shared" si="137"/>
        <v>0</v>
      </c>
      <c r="F129" s="28">
        <f t="shared" si="138"/>
        <v>0</v>
      </c>
      <c r="G129" s="28">
        <f t="shared" si="139"/>
        <v>0</v>
      </c>
      <c r="H129" s="28">
        <f>VLOOKUP(A129,PRICING!$A$8:$BI$31,20,FALSE)</f>
        <v>0</v>
      </c>
      <c r="I129" s="28">
        <f t="shared" si="140"/>
        <v>0</v>
      </c>
      <c r="J129" s="28">
        <f t="shared" si="141"/>
        <v>0</v>
      </c>
      <c r="K129" s="28">
        <f t="shared" si="142"/>
        <v>0</v>
      </c>
      <c r="L129" s="28">
        <f t="shared" si="143"/>
        <v>0</v>
      </c>
      <c r="M129" s="28">
        <f t="shared" si="144"/>
        <v>0</v>
      </c>
      <c r="N129" s="28">
        <f t="shared" si="145"/>
        <v>0</v>
      </c>
      <c r="O129" s="28">
        <f t="shared" si="146"/>
        <v>0</v>
      </c>
      <c r="P129" s="28">
        <f t="shared" si="147"/>
        <v>0</v>
      </c>
    </row>
    <row r="130" ht="15">
      <c r="A130" s="31" t="str">
        <f t="shared" si="148"/>
        <v>SMAS</v>
      </c>
      <c r="B130" s="28">
        <f t="shared" si="134"/>
        <v>0</v>
      </c>
      <c r="C130" s="28">
        <f t="shared" si="135"/>
        <v>0</v>
      </c>
      <c r="D130" s="28">
        <f t="shared" si="136"/>
        <v>0</v>
      </c>
      <c r="E130" s="28">
        <f t="shared" si="137"/>
        <v>0</v>
      </c>
      <c r="F130" s="28">
        <f t="shared" si="138"/>
        <v>0</v>
      </c>
      <c r="G130" s="28">
        <f t="shared" si="139"/>
        <v>0</v>
      </c>
      <c r="H130" s="28">
        <f>VLOOKUP(A130,PRICING!$A$8:$BI$31,20,FALSE)</f>
        <v>0</v>
      </c>
      <c r="I130" s="28">
        <f t="shared" si="140"/>
        <v>0</v>
      </c>
      <c r="J130" s="28">
        <f t="shared" si="141"/>
        <v>0</v>
      </c>
      <c r="K130" s="28">
        <f t="shared" si="142"/>
        <v>0</v>
      </c>
      <c r="L130" s="28">
        <f t="shared" si="143"/>
        <v>0</v>
      </c>
      <c r="M130" s="28">
        <f t="shared" si="144"/>
        <v>0</v>
      </c>
      <c r="N130" s="28">
        <f t="shared" si="145"/>
        <v>0</v>
      </c>
      <c r="O130" s="28">
        <f t="shared" si="146"/>
        <v>0</v>
      </c>
      <c r="P130" s="28">
        <f t="shared" si="147"/>
        <v>0</v>
      </c>
    </row>
    <row r="131" ht="15">
      <c r="A131" s="32">
        <f>PRICING!V6</f>
        <v>0</v>
      </c>
      <c r="B131" s="29" t="s">
        <v>20</v>
      </c>
      <c r="C131" s="29" t="s">
        <v>21</v>
      </c>
      <c r="D131" s="29" t="s">
        <v>22</v>
      </c>
      <c r="E131" s="29" t="s">
        <v>23</v>
      </c>
      <c r="F131" s="29" t="s">
        <v>24</v>
      </c>
      <c r="G131" s="29" t="s">
        <v>25</v>
      </c>
      <c r="H131" s="29" t="s">
        <v>26</v>
      </c>
      <c r="I131" s="29" t="s">
        <v>27</v>
      </c>
      <c r="J131" s="29" t="s">
        <v>28</v>
      </c>
      <c r="K131" s="29" t="s">
        <v>29</v>
      </c>
      <c r="L131" s="29" t="s">
        <v>30</v>
      </c>
      <c r="M131" s="29" t="s">
        <v>31</v>
      </c>
      <c r="N131" s="29" t="s">
        <v>32</v>
      </c>
      <c r="O131" s="29" t="s">
        <v>33</v>
      </c>
      <c r="P131" s="30" t="s">
        <v>34</v>
      </c>
    </row>
    <row r="132">
      <c r="A132" s="32">
        <f>PRICING!V7</f>
        <v>0</v>
      </c>
      <c r="B132" s="46">
        <v>1.87</v>
      </c>
      <c r="C132" s="46">
        <v>1.14</v>
      </c>
      <c r="D132" s="46">
        <v>1.02</v>
      </c>
      <c r="E132" s="46">
        <v>1</v>
      </c>
      <c r="F132" s="46">
        <v>1</v>
      </c>
      <c r="G132" s="33">
        <v>1</v>
      </c>
      <c r="H132" s="33">
        <v>1</v>
      </c>
      <c r="I132" s="33">
        <v>1</v>
      </c>
      <c r="J132" s="33">
        <v>1</v>
      </c>
      <c r="K132" s="33">
        <v>1</v>
      </c>
      <c r="L132" s="33">
        <v>1</v>
      </c>
      <c r="M132" s="33">
        <v>1</v>
      </c>
      <c r="N132" s="33">
        <v>1</v>
      </c>
      <c r="O132" s="33">
        <v>1</v>
      </c>
      <c r="P132" s="33">
        <v>1</v>
      </c>
    </row>
    <row r="133">
      <c r="A133" s="31" t="str">
        <f>A120</f>
        <v>ESMS</v>
      </c>
      <c r="B133" s="28">
        <f ref="B133:B143" t="shared" si="149">($H133/7)*$B$132</f>
        <v>0</v>
      </c>
      <c r="C133" s="28">
        <f ref="C133:C143" t="shared" si="150">($H133/7)*2*$C$132</f>
        <v>0</v>
      </c>
      <c r="D133" s="28">
        <f ref="D133:D143" t="shared" si="151">($H133/7)*3*$D$132</f>
        <v>0</v>
      </c>
      <c r="E133" s="28">
        <f ref="E133:E143" t="shared" si="152">($H133/7)*4*$E$132</f>
        <v>0</v>
      </c>
      <c r="F133" s="28">
        <f ref="F133:F143" t="shared" si="153">($H133/7)*5*$F$132</f>
        <v>0</v>
      </c>
      <c r="G133" s="28">
        <f ref="G133:G143" t="shared" si="154">($H133/7)*6*$G$132</f>
        <v>0</v>
      </c>
      <c r="H133" s="28">
        <f>VLOOKUP(A133,PRICING!$A$8:$BI$31,22,FALSE)</f>
        <v>0</v>
      </c>
      <c r="I133" s="28">
        <f ref="I133:I143" t="shared" si="155">($H133/7)*8*$I$132</f>
        <v>0</v>
      </c>
      <c r="J133" s="28">
        <f ref="J133:J143" t="shared" si="156">($H133/7)*9*$J$132</f>
        <v>0</v>
      </c>
      <c r="K133" s="28">
        <f ref="K133:K143" t="shared" si="157">($H133/7)*10*$K$132</f>
        <v>0</v>
      </c>
      <c r="L133" s="28">
        <f ref="L133:L143" t="shared" si="158">($H133/7)*11*$L$132</f>
        <v>0</v>
      </c>
      <c r="M133" s="28">
        <f ref="M133:M143" t="shared" si="159">($H133/7)*12*$M$132</f>
        <v>0</v>
      </c>
      <c r="N133" s="28">
        <f ref="N133:N143" t="shared" si="160">($H133/7)*13*$N$132</f>
        <v>0</v>
      </c>
      <c r="O133" s="28">
        <f ref="O133:O143" t="shared" si="161">($H133/7)*14*$O$132</f>
        <v>0</v>
      </c>
      <c r="P133" s="28">
        <f ref="P133:P143" t="shared" si="162">($H133/7)*15*$P$132</f>
        <v>0</v>
      </c>
    </row>
    <row r="134">
      <c r="A134" s="31" t="str">
        <f ref="A134:A143" t="shared" si="163">A121</f>
        <v>EMMS</v>
      </c>
      <c r="B134" s="28">
        <f t="shared" si="149"/>
        <v>0</v>
      </c>
      <c r="C134" s="28">
        <f t="shared" si="150"/>
        <v>0</v>
      </c>
      <c r="D134" s="28">
        <f t="shared" si="151"/>
        <v>0</v>
      </c>
      <c r="E134" s="28">
        <f t="shared" si="152"/>
        <v>0</v>
      </c>
      <c r="F134" s="28">
        <f t="shared" si="153"/>
        <v>0</v>
      </c>
      <c r="G134" s="28">
        <f t="shared" si="154"/>
        <v>0</v>
      </c>
      <c r="H134" s="28">
        <f>VLOOKUP(A134,PRICING!$A$8:$BI$31,22,FALSE)</f>
        <v>0</v>
      </c>
      <c r="I134" s="28">
        <f t="shared" si="155"/>
        <v>0</v>
      </c>
      <c r="J134" s="28">
        <f t="shared" si="156"/>
        <v>0</v>
      </c>
      <c r="K134" s="28">
        <f t="shared" si="157"/>
        <v>0</v>
      </c>
      <c r="L134" s="28">
        <f t="shared" si="158"/>
        <v>0</v>
      </c>
      <c r="M134" s="28">
        <f t="shared" si="159"/>
        <v>0</v>
      </c>
      <c r="N134" s="28">
        <f t="shared" si="160"/>
        <v>0</v>
      </c>
      <c r="O134" s="28">
        <f t="shared" si="161"/>
        <v>0</v>
      </c>
      <c r="P134" s="28">
        <f t="shared" si="162"/>
        <v>0</v>
      </c>
    </row>
    <row r="135">
      <c r="A135" s="31" t="str">
        <f t="shared" si="163"/>
        <v>PSMS</v>
      </c>
      <c r="B135" s="28">
        <f t="shared" si="149"/>
        <v>0</v>
      </c>
      <c r="C135" s="28">
        <f t="shared" si="150"/>
        <v>0</v>
      </c>
      <c r="D135" s="28">
        <f t="shared" si="151"/>
        <v>0</v>
      </c>
      <c r="E135" s="28">
        <f t="shared" si="152"/>
        <v>0</v>
      </c>
      <c r="F135" s="28">
        <f t="shared" si="153"/>
        <v>0</v>
      </c>
      <c r="G135" s="28">
        <f t="shared" si="154"/>
        <v>0</v>
      </c>
      <c r="H135" s="28">
        <f>VLOOKUP(A135,PRICING!$A$8:$BI$31,22,FALSE)</f>
        <v>0</v>
      </c>
      <c r="I135" s="28">
        <f t="shared" si="155"/>
        <v>0</v>
      </c>
      <c r="J135" s="28">
        <f t="shared" si="156"/>
        <v>0</v>
      </c>
      <c r="K135" s="28">
        <f t="shared" si="157"/>
        <v>0</v>
      </c>
      <c r="L135" s="28">
        <f t="shared" si="158"/>
        <v>0</v>
      </c>
      <c r="M135" s="28">
        <f t="shared" si="159"/>
        <v>0</v>
      </c>
      <c r="N135" s="28">
        <f t="shared" si="160"/>
        <v>0</v>
      </c>
      <c r="O135" s="28">
        <f t="shared" si="161"/>
        <v>0</v>
      </c>
      <c r="P135" s="28">
        <f t="shared" si="162"/>
        <v>0</v>
      </c>
    </row>
    <row r="136">
      <c r="A136" s="31" t="str">
        <f t="shared" si="163"/>
        <v>SSMS</v>
      </c>
      <c r="B136" s="28">
        <f t="shared" si="149"/>
        <v>0</v>
      </c>
      <c r="C136" s="28">
        <f t="shared" si="150"/>
        <v>0</v>
      </c>
      <c r="D136" s="28">
        <f t="shared" si="151"/>
        <v>0</v>
      </c>
      <c r="E136" s="28">
        <f t="shared" si="152"/>
        <v>0</v>
      </c>
      <c r="F136" s="28">
        <f t="shared" si="153"/>
        <v>0</v>
      </c>
      <c r="G136" s="28">
        <f t="shared" si="154"/>
        <v>0</v>
      </c>
      <c r="H136" s="28">
        <f>VLOOKUP(A136,PRICING!$A$8:$BI$31,22,FALSE)</f>
        <v>0</v>
      </c>
      <c r="I136" s="28">
        <f t="shared" si="155"/>
        <v>0</v>
      </c>
      <c r="J136" s="28">
        <f t="shared" si="156"/>
        <v>0</v>
      </c>
      <c r="K136" s="28">
        <f t="shared" si="157"/>
        <v>0</v>
      </c>
      <c r="L136" s="28">
        <f t="shared" si="158"/>
        <v>0</v>
      </c>
      <c r="M136" s="28">
        <f t="shared" si="159"/>
        <v>0</v>
      </c>
      <c r="N136" s="28">
        <f t="shared" si="160"/>
        <v>0</v>
      </c>
      <c r="O136" s="28">
        <f t="shared" si="161"/>
        <v>0</v>
      </c>
      <c r="P136" s="28">
        <f t="shared" si="162"/>
        <v>0</v>
      </c>
    </row>
    <row r="137">
      <c r="A137" s="31" t="str">
        <f t="shared" si="163"/>
        <v>PMMS</v>
      </c>
      <c r="B137" s="28">
        <f t="shared" si="149"/>
        <v>0</v>
      </c>
      <c r="C137" s="28">
        <f t="shared" si="150"/>
        <v>0</v>
      </c>
      <c r="D137" s="28">
        <f t="shared" si="151"/>
        <v>0</v>
      </c>
      <c r="E137" s="28">
        <f t="shared" si="152"/>
        <v>0</v>
      </c>
      <c r="F137" s="28">
        <f t="shared" si="153"/>
        <v>0</v>
      </c>
      <c r="G137" s="28">
        <f t="shared" si="154"/>
        <v>0</v>
      </c>
      <c r="H137" s="28">
        <f>VLOOKUP(A137,PRICING!$A$8:$BI$31,22,FALSE)</f>
        <v>0</v>
      </c>
      <c r="I137" s="28">
        <f t="shared" si="155"/>
        <v>0</v>
      </c>
      <c r="J137" s="28">
        <f t="shared" si="156"/>
        <v>0</v>
      </c>
      <c r="K137" s="28">
        <f t="shared" si="157"/>
        <v>0</v>
      </c>
      <c r="L137" s="28">
        <f t="shared" si="158"/>
        <v>0</v>
      </c>
      <c r="M137" s="28">
        <f t="shared" si="159"/>
        <v>0</v>
      </c>
      <c r="N137" s="28">
        <f t="shared" si="160"/>
        <v>0</v>
      </c>
      <c r="O137" s="28">
        <f t="shared" si="161"/>
        <v>0</v>
      </c>
      <c r="P137" s="28">
        <f t="shared" si="162"/>
        <v>0</v>
      </c>
    </row>
    <row r="138">
      <c r="A138" s="31" t="str">
        <f t="shared" si="163"/>
        <v>EMAS</v>
      </c>
      <c r="B138" s="28">
        <f t="shared" si="149"/>
        <v>0</v>
      </c>
      <c r="C138" s="28">
        <f t="shared" si="150"/>
        <v>0</v>
      </c>
      <c r="D138" s="28">
        <f t="shared" si="151"/>
        <v>0</v>
      </c>
      <c r="E138" s="28">
        <f t="shared" si="152"/>
        <v>0</v>
      </c>
      <c r="F138" s="28">
        <f t="shared" si="153"/>
        <v>0</v>
      </c>
      <c r="G138" s="28">
        <f t="shared" si="154"/>
        <v>0</v>
      </c>
      <c r="H138" s="28">
        <f>VLOOKUP(A138,PRICING!$A$8:$BI$31,22,FALSE)</f>
        <v>0</v>
      </c>
      <c r="I138" s="28">
        <f t="shared" si="155"/>
        <v>0</v>
      </c>
      <c r="J138" s="28">
        <f t="shared" si="156"/>
        <v>0</v>
      </c>
      <c r="K138" s="28">
        <f t="shared" si="157"/>
        <v>0</v>
      </c>
      <c r="L138" s="28">
        <f t="shared" si="158"/>
        <v>0</v>
      </c>
      <c r="M138" s="28">
        <f t="shared" si="159"/>
        <v>0</v>
      </c>
      <c r="N138" s="28">
        <f t="shared" si="160"/>
        <v>0</v>
      </c>
      <c r="O138" s="28">
        <f t="shared" si="161"/>
        <v>0</v>
      </c>
      <c r="P138" s="28">
        <f t="shared" si="162"/>
        <v>0</v>
      </c>
    </row>
    <row r="139">
      <c r="A139" s="31" t="str">
        <f t="shared" si="163"/>
        <v>PSAS</v>
      </c>
      <c r="B139" s="28">
        <f t="shared" si="149"/>
        <v>0</v>
      </c>
      <c r="C139" s="28">
        <f t="shared" si="150"/>
        <v>0</v>
      </c>
      <c r="D139" s="28">
        <f t="shared" si="151"/>
        <v>0</v>
      </c>
      <c r="E139" s="28">
        <f t="shared" si="152"/>
        <v>0</v>
      </c>
      <c r="F139" s="28">
        <f t="shared" si="153"/>
        <v>0</v>
      </c>
      <c r="G139" s="28">
        <f t="shared" si="154"/>
        <v>0</v>
      </c>
      <c r="H139" s="28">
        <f>VLOOKUP(A139,PRICING!$A$8:$BI$31,22,FALSE)</f>
        <v>0</v>
      </c>
      <c r="I139" s="28">
        <f t="shared" si="155"/>
        <v>0</v>
      </c>
      <c r="J139" s="28">
        <f t="shared" si="156"/>
        <v>0</v>
      </c>
      <c r="K139" s="28">
        <f t="shared" si="157"/>
        <v>0</v>
      </c>
      <c r="L139" s="28">
        <f t="shared" si="158"/>
        <v>0</v>
      </c>
      <c r="M139" s="28">
        <f t="shared" si="159"/>
        <v>0</v>
      </c>
      <c r="N139" s="28">
        <f t="shared" si="160"/>
        <v>0</v>
      </c>
      <c r="O139" s="28">
        <f t="shared" si="161"/>
        <v>0</v>
      </c>
      <c r="P139" s="28">
        <f t="shared" si="162"/>
        <v>0</v>
      </c>
    </row>
    <row r="140">
      <c r="A140" s="31" t="str">
        <f t="shared" si="163"/>
        <v>SSAS</v>
      </c>
      <c r="B140" s="28">
        <f t="shared" si="149"/>
        <v>0</v>
      </c>
      <c r="C140" s="28">
        <f t="shared" si="150"/>
        <v>0</v>
      </c>
      <c r="D140" s="28">
        <f t="shared" si="151"/>
        <v>0</v>
      </c>
      <c r="E140" s="28">
        <f t="shared" si="152"/>
        <v>0</v>
      </c>
      <c r="F140" s="28">
        <f t="shared" si="153"/>
        <v>0</v>
      </c>
      <c r="G140" s="28">
        <f t="shared" si="154"/>
        <v>0</v>
      </c>
      <c r="H140" s="28">
        <f>VLOOKUP(A140,PRICING!$A$8:$BI$31,22,FALSE)</f>
        <v>0</v>
      </c>
      <c r="I140" s="28">
        <f t="shared" si="155"/>
        <v>0</v>
      </c>
      <c r="J140" s="28">
        <f t="shared" si="156"/>
        <v>0</v>
      </c>
      <c r="K140" s="28">
        <f t="shared" si="157"/>
        <v>0</v>
      </c>
      <c r="L140" s="28">
        <f t="shared" si="158"/>
        <v>0</v>
      </c>
      <c r="M140" s="28">
        <f t="shared" si="159"/>
        <v>0</v>
      </c>
      <c r="N140" s="28">
        <f t="shared" si="160"/>
        <v>0</v>
      </c>
      <c r="O140" s="28">
        <f t="shared" si="161"/>
        <v>0</v>
      </c>
      <c r="P140" s="28">
        <f t="shared" si="162"/>
        <v>0</v>
      </c>
    </row>
    <row r="141">
      <c r="A141" s="31" t="str">
        <f t="shared" si="163"/>
        <v>PMAS</v>
      </c>
      <c r="B141" s="28">
        <f t="shared" si="149"/>
        <v>0</v>
      </c>
      <c r="C141" s="28">
        <f t="shared" si="150"/>
        <v>0</v>
      </c>
      <c r="D141" s="28">
        <f t="shared" si="151"/>
        <v>0</v>
      </c>
      <c r="E141" s="28">
        <f t="shared" si="152"/>
        <v>0</v>
      </c>
      <c r="F141" s="28">
        <f t="shared" si="153"/>
        <v>0</v>
      </c>
      <c r="G141" s="28">
        <f t="shared" si="154"/>
        <v>0</v>
      </c>
      <c r="H141" s="28">
        <f>VLOOKUP(A141,PRICING!$A$8:$BI$31,22,FALSE)</f>
        <v>0</v>
      </c>
      <c r="I141" s="28">
        <f t="shared" si="155"/>
        <v>0</v>
      </c>
      <c r="J141" s="28">
        <f t="shared" si="156"/>
        <v>0</v>
      </c>
      <c r="K141" s="28">
        <f t="shared" si="157"/>
        <v>0</v>
      </c>
      <c r="L141" s="28">
        <f t="shared" si="158"/>
        <v>0</v>
      </c>
      <c r="M141" s="28">
        <f t="shared" si="159"/>
        <v>0</v>
      </c>
      <c r="N141" s="28">
        <f t="shared" si="160"/>
        <v>0</v>
      </c>
      <c r="O141" s="28">
        <f t="shared" si="161"/>
        <v>0</v>
      </c>
      <c r="P141" s="28">
        <f t="shared" si="162"/>
        <v>0</v>
      </c>
    </row>
    <row r="142">
      <c r="A142" s="31" t="str">
        <f t="shared" si="163"/>
        <v>CMAS</v>
      </c>
      <c r="B142" s="28">
        <f t="shared" si="149"/>
        <v>0</v>
      </c>
      <c r="C142" s="28">
        <f t="shared" si="150"/>
        <v>0</v>
      </c>
      <c r="D142" s="28">
        <f t="shared" si="151"/>
        <v>0</v>
      </c>
      <c r="E142" s="28">
        <f t="shared" si="152"/>
        <v>0</v>
      </c>
      <c r="F142" s="28">
        <f t="shared" si="153"/>
        <v>0</v>
      </c>
      <c r="G142" s="28">
        <f t="shared" si="154"/>
        <v>0</v>
      </c>
      <c r="H142" s="28">
        <f>VLOOKUP(A142,PRICING!$A$8:$BI$31,22,FALSE)</f>
        <v>0</v>
      </c>
      <c r="I142" s="28">
        <f t="shared" si="155"/>
        <v>0</v>
      </c>
      <c r="J142" s="28">
        <f t="shared" si="156"/>
        <v>0</v>
      </c>
      <c r="K142" s="28">
        <f t="shared" si="157"/>
        <v>0</v>
      </c>
      <c r="L142" s="28">
        <f t="shared" si="158"/>
        <v>0</v>
      </c>
      <c r="M142" s="28">
        <f t="shared" si="159"/>
        <v>0</v>
      </c>
      <c r="N142" s="28">
        <f t="shared" si="160"/>
        <v>0</v>
      </c>
      <c r="O142" s="28">
        <f t="shared" si="161"/>
        <v>0</v>
      </c>
      <c r="P142" s="28">
        <f t="shared" si="162"/>
        <v>0</v>
      </c>
    </row>
    <row r="143" ht="15">
      <c r="A143" s="31" t="str">
        <f t="shared" si="163"/>
        <v>SMAS</v>
      </c>
      <c r="B143" s="28">
        <f t="shared" si="149"/>
        <v>0</v>
      </c>
      <c r="C143" s="28">
        <f t="shared" si="150"/>
        <v>0</v>
      </c>
      <c r="D143" s="28">
        <f t="shared" si="151"/>
        <v>0</v>
      </c>
      <c r="E143" s="28">
        <f t="shared" si="152"/>
        <v>0</v>
      </c>
      <c r="F143" s="28">
        <f t="shared" si="153"/>
        <v>0</v>
      </c>
      <c r="G143" s="28">
        <f t="shared" si="154"/>
        <v>0</v>
      </c>
      <c r="H143" s="28">
        <f>VLOOKUP(A143,PRICING!$A$8:$BI$31,22,FALSE)</f>
        <v>0</v>
      </c>
      <c r="I143" s="28">
        <f t="shared" si="155"/>
        <v>0</v>
      </c>
      <c r="J143" s="28">
        <f t="shared" si="156"/>
        <v>0</v>
      </c>
      <c r="K143" s="28">
        <f t="shared" si="157"/>
        <v>0</v>
      </c>
      <c r="L143" s="28">
        <f t="shared" si="158"/>
        <v>0</v>
      </c>
      <c r="M143" s="28">
        <f t="shared" si="159"/>
        <v>0</v>
      </c>
      <c r="N143" s="28">
        <f t="shared" si="160"/>
        <v>0</v>
      </c>
      <c r="O143" s="28">
        <f t="shared" si="161"/>
        <v>0</v>
      </c>
      <c r="P143" s="28">
        <f t="shared" si="162"/>
        <v>0</v>
      </c>
    </row>
    <row r="144" ht="15">
      <c r="A144" s="32">
        <f>PRICING!X6</f>
        <v>0</v>
      </c>
      <c r="B144" s="29" t="s">
        <v>20</v>
      </c>
      <c r="C144" s="29" t="s">
        <v>21</v>
      </c>
      <c r="D144" s="29" t="s">
        <v>22</v>
      </c>
      <c r="E144" s="29" t="s">
        <v>23</v>
      </c>
      <c r="F144" s="29" t="s">
        <v>24</v>
      </c>
      <c r="G144" s="29" t="s">
        <v>25</v>
      </c>
      <c r="H144" s="29" t="s">
        <v>26</v>
      </c>
      <c r="I144" s="29" t="s">
        <v>27</v>
      </c>
      <c r="J144" s="29" t="s">
        <v>28</v>
      </c>
      <c r="K144" s="29" t="s">
        <v>29</v>
      </c>
      <c r="L144" s="29" t="s">
        <v>30</v>
      </c>
      <c r="M144" s="29" t="s">
        <v>31</v>
      </c>
      <c r="N144" s="29" t="s">
        <v>32</v>
      </c>
      <c r="O144" s="29" t="s">
        <v>33</v>
      </c>
      <c r="P144" s="30" t="s">
        <v>34</v>
      </c>
    </row>
    <row r="145">
      <c r="A145" s="32">
        <f>PRICING!X7</f>
        <v>0</v>
      </c>
      <c r="B145" s="46">
        <v>1.87</v>
      </c>
      <c r="C145" s="46">
        <v>1.14</v>
      </c>
      <c r="D145" s="46">
        <v>1.07</v>
      </c>
      <c r="E145" s="46">
        <v>1</v>
      </c>
      <c r="F145" s="46">
        <v>1</v>
      </c>
      <c r="G145" s="33">
        <v>1</v>
      </c>
      <c r="H145" s="33">
        <v>1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33">
        <v>1</v>
      </c>
      <c r="O145" s="33">
        <v>1</v>
      </c>
      <c r="P145" s="33">
        <v>1</v>
      </c>
    </row>
    <row r="146">
      <c r="A146" s="31" t="str">
        <f>A133</f>
        <v>ESMS</v>
      </c>
      <c r="B146" s="28">
        <f ref="B146:B156" t="shared" si="164">($H146/7)*$B$145</f>
        <v>0</v>
      </c>
      <c r="C146" s="28">
        <f ref="C146:C156" t="shared" si="165">($H146/7)*2*$C$145</f>
        <v>0</v>
      </c>
      <c r="D146" s="28">
        <f ref="D146:D156" t="shared" si="166">($H146/7)*3*$D$145</f>
        <v>0</v>
      </c>
      <c r="E146" s="28">
        <f ref="E146:E156" t="shared" si="167">($H146/7)*4*$E$145</f>
        <v>0</v>
      </c>
      <c r="F146" s="28">
        <f ref="F146:F156" t="shared" si="168">($H146/7)*5*$F$145</f>
        <v>0</v>
      </c>
      <c r="G146" s="28">
        <f ref="G146:G156" t="shared" si="169">($H146/7)*6*$G$145</f>
        <v>0</v>
      </c>
      <c r="H146" s="28">
        <f>VLOOKUP(A146,PRICING!$A$8:$BI$31,24,FALSE)</f>
        <v>0</v>
      </c>
      <c r="I146" s="28">
        <f ref="I146:I156" t="shared" si="170">($H146/7)*8*$I$145</f>
        <v>0</v>
      </c>
      <c r="J146" s="28">
        <f ref="J146:J156" t="shared" si="171">($H146/7)*9*$J$145</f>
        <v>0</v>
      </c>
      <c r="K146" s="28">
        <f ref="K146:K156" t="shared" si="172">($H146/7)*10*$K$145</f>
        <v>0</v>
      </c>
      <c r="L146" s="28">
        <f ref="L146:L156" t="shared" si="173">($H146/7)*11*$L$145</f>
        <v>0</v>
      </c>
      <c r="M146" s="28">
        <f ref="M146:M156" t="shared" si="174">($H146/7)*12*$M$145</f>
        <v>0</v>
      </c>
      <c r="N146" s="28">
        <f ref="N146:N156" t="shared" si="175">($H146/7)*13*$N$145</f>
        <v>0</v>
      </c>
      <c r="O146" s="28">
        <f ref="O146:O156" t="shared" si="176">($H146/7)*14*$O$145</f>
        <v>0</v>
      </c>
      <c r="P146" s="28">
        <f ref="P146:P156" t="shared" si="177">($H146/7)*15*$P$145</f>
        <v>0</v>
      </c>
    </row>
    <row r="147">
      <c r="A147" s="31" t="str">
        <f ref="A147:A156" t="shared" si="178">A134</f>
        <v>EMMS</v>
      </c>
      <c r="B147" s="28">
        <f t="shared" si="164"/>
        <v>0</v>
      </c>
      <c r="C147" s="28">
        <f t="shared" si="165"/>
        <v>0</v>
      </c>
      <c r="D147" s="28">
        <f t="shared" si="166"/>
        <v>0</v>
      </c>
      <c r="E147" s="28">
        <f t="shared" si="167"/>
        <v>0</v>
      </c>
      <c r="F147" s="28">
        <f t="shared" si="168"/>
        <v>0</v>
      </c>
      <c r="G147" s="28">
        <f t="shared" si="169"/>
        <v>0</v>
      </c>
      <c r="H147" s="28">
        <f>VLOOKUP(A147,PRICING!$A$8:$BI$31,24,FALSE)</f>
        <v>0</v>
      </c>
      <c r="I147" s="28">
        <f t="shared" si="170"/>
        <v>0</v>
      </c>
      <c r="J147" s="28">
        <f t="shared" si="171"/>
        <v>0</v>
      </c>
      <c r="K147" s="28">
        <f t="shared" si="172"/>
        <v>0</v>
      </c>
      <c r="L147" s="28">
        <f t="shared" si="173"/>
        <v>0</v>
      </c>
      <c r="M147" s="28">
        <f t="shared" si="174"/>
        <v>0</v>
      </c>
      <c r="N147" s="28">
        <f t="shared" si="175"/>
        <v>0</v>
      </c>
      <c r="O147" s="28">
        <f t="shared" si="176"/>
        <v>0</v>
      </c>
      <c r="P147" s="28">
        <f t="shared" si="177"/>
        <v>0</v>
      </c>
    </row>
    <row r="148">
      <c r="A148" s="31" t="str">
        <f t="shared" si="178"/>
        <v>PSMS</v>
      </c>
      <c r="B148" s="28">
        <f t="shared" si="164"/>
        <v>0</v>
      </c>
      <c r="C148" s="28">
        <f t="shared" si="165"/>
        <v>0</v>
      </c>
      <c r="D148" s="28">
        <f t="shared" si="166"/>
        <v>0</v>
      </c>
      <c r="E148" s="28">
        <f t="shared" si="167"/>
        <v>0</v>
      </c>
      <c r="F148" s="28">
        <f t="shared" si="168"/>
        <v>0</v>
      </c>
      <c r="G148" s="28">
        <f t="shared" si="169"/>
        <v>0</v>
      </c>
      <c r="H148" s="28">
        <f>VLOOKUP(A148,PRICING!$A$8:$BI$31,24,FALSE)</f>
        <v>0</v>
      </c>
      <c r="I148" s="28">
        <f t="shared" si="170"/>
        <v>0</v>
      </c>
      <c r="J148" s="28">
        <f t="shared" si="171"/>
        <v>0</v>
      </c>
      <c r="K148" s="28">
        <f t="shared" si="172"/>
        <v>0</v>
      </c>
      <c r="L148" s="28">
        <f t="shared" si="173"/>
        <v>0</v>
      </c>
      <c r="M148" s="28">
        <f t="shared" si="174"/>
        <v>0</v>
      </c>
      <c r="N148" s="28">
        <f t="shared" si="175"/>
        <v>0</v>
      </c>
      <c r="O148" s="28">
        <f t="shared" si="176"/>
        <v>0</v>
      </c>
      <c r="P148" s="28">
        <f t="shared" si="177"/>
        <v>0</v>
      </c>
    </row>
    <row r="149">
      <c r="A149" s="31" t="str">
        <f t="shared" si="178"/>
        <v>SSMS</v>
      </c>
      <c r="B149" s="28">
        <f t="shared" si="164"/>
        <v>0</v>
      </c>
      <c r="C149" s="28">
        <f t="shared" si="165"/>
        <v>0</v>
      </c>
      <c r="D149" s="28">
        <f t="shared" si="166"/>
        <v>0</v>
      </c>
      <c r="E149" s="28">
        <f t="shared" si="167"/>
        <v>0</v>
      </c>
      <c r="F149" s="28">
        <f t="shared" si="168"/>
        <v>0</v>
      </c>
      <c r="G149" s="28">
        <f t="shared" si="169"/>
        <v>0</v>
      </c>
      <c r="H149" s="28">
        <f>VLOOKUP(A149,PRICING!$A$8:$BI$31,24,FALSE)</f>
        <v>0</v>
      </c>
      <c r="I149" s="28">
        <f t="shared" si="170"/>
        <v>0</v>
      </c>
      <c r="J149" s="28">
        <f t="shared" si="171"/>
        <v>0</v>
      </c>
      <c r="K149" s="28">
        <f t="shared" si="172"/>
        <v>0</v>
      </c>
      <c r="L149" s="28">
        <f t="shared" si="173"/>
        <v>0</v>
      </c>
      <c r="M149" s="28">
        <f t="shared" si="174"/>
        <v>0</v>
      </c>
      <c r="N149" s="28">
        <f t="shared" si="175"/>
        <v>0</v>
      </c>
      <c r="O149" s="28">
        <f t="shared" si="176"/>
        <v>0</v>
      </c>
      <c r="P149" s="28">
        <f t="shared" si="177"/>
        <v>0</v>
      </c>
    </row>
    <row r="150">
      <c r="A150" s="31" t="str">
        <f t="shared" si="178"/>
        <v>PMMS</v>
      </c>
      <c r="B150" s="28">
        <f t="shared" si="164"/>
        <v>0</v>
      </c>
      <c r="C150" s="28">
        <f t="shared" si="165"/>
        <v>0</v>
      </c>
      <c r="D150" s="28">
        <f t="shared" si="166"/>
        <v>0</v>
      </c>
      <c r="E150" s="28">
        <f t="shared" si="167"/>
        <v>0</v>
      </c>
      <c r="F150" s="28">
        <f t="shared" si="168"/>
        <v>0</v>
      </c>
      <c r="G150" s="28">
        <f t="shared" si="169"/>
        <v>0</v>
      </c>
      <c r="H150" s="28">
        <f>VLOOKUP(A150,PRICING!$A$8:$BI$31,24,FALSE)</f>
        <v>0</v>
      </c>
      <c r="I150" s="28">
        <f t="shared" si="170"/>
        <v>0</v>
      </c>
      <c r="J150" s="28">
        <f t="shared" si="171"/>
        <v>0</v>
      </c>
      <c r="K150" s="28">
        <f t="shared" si="172"/>
        <v>0</v>
      </c>
      <c r="L150" s="28">
        <f t="shared" si="173"/>
        <v>0</v>
      </c>
      <c r="M150" s="28">
        <f t="shared" si="174"/>
        <v>0</v>
      </c>
      <c r="N150" s="28">
        <f t="shared" si="175"/>
        <v>0</v>
      </c>
      <c r="O150" s="28">
        <f t="shared" si="176"/>
        <v>0</v>
      </c>
      <c r="P150" s="28">
        <f t="shared" si="177"/>
        <v>0</v>
      </c>
    </row>
    <row r="151">
      <c r="A151" s="31" t="str">
        <f t="shared" si="178"/>
        <v>EMAS</v>
      </c>
      <c r="B151" s="28">
        <f t="shared" si="164"/>
        <v>0</v>
      </c>
      <c r="C151" s="28">
        <f t="shared" si="165"/>
        <v>0</v>
      </c>
      <c r="D151" s="28">
        <f t="shared" si="166"/>
        <v>0</v>
      </c>
      <c r="E151" s="28">
        <f t="shared" si="167"/>
        <v>0</v>
      </c>
      <c r="F151" s="28">
        <f t="shared" si="168"/>
        <v>0</v>
      </c>
      <c r="G151" s="28">
        <f t="shared" si="169"/>
        <v>0</v>
      </c>
      <c r="H151" s="28">
        <f>VLOOKUP(A151,PRICING!$A$8:$BI$31,24,FALSE)</f>
        <v>0</v>
      </c>
      <c r="I151" s="28">
        <f t="shared" si="170"/>
        <v>0</v>
      </c>
      <c r="J151" s="28">
        <f t="shared" si="171"/>
        <v>0</v>
      </c>
      <c r="K151" s="28">
        <f t="shared" si="172"/>
        <v>0</v>
      </c>
      <c r="L151" s="28">
        <f t="shared" si="173"/>
        <v>0</v>
      </c>
      <c r="M151" s="28">
        <f t="shared" si="174"/>
        <v>0</v>
      </c>
      <c r="N151" s="28">
        <f t="shared" si="175"/>
        <v>0</v>
      </c>
      <c r="O151" s="28">
        <f t="shared" si="176"/>
        <v>0</v>
      </c>
      <c r="P151" s="28">
        <f t="shared" si="177"/>
        <v>0</v>
      </c>
    </row>
    <row r="152">
      <c r="A152" s="31" t="str">
        <f t="shared" si="178"/>
        <v>PSAS</v>
      </c>
      <c r="B152" s="28">
        <f t="shared" si="164"/>
        <v>0</v>
      </c>
      <c r="C152" s="28">
        <f t="shared" si="165"/>
        <v>0</v>
      </c>
      <c r="D152" s="28">
        <f t="shared" si="166"/>
        <v>0</v>
      </c>
      <c r="E152" s="28">
        <f t="shared" si="167"/>
        <v>0</v>
      </c>
      <c r="F152" s="28">
        <f t="shared" si="168"/>
        <v>0</v>
      </c>
      <c r="G152" s="28">
        <f t="shared" si="169"/>
        <v>0</v>
      </c>
      <c r="H152" s="28">
        <f>VLOOKUP(A152,PRICING!$A$8:$BI$31,24,FALSE)</f>
        <v>0</v>
      </c>
      <c r="I152" s="28">
        <f t="shared" si="170"/>
        <v>0</v>
      </c>
      <c r="J152" s="28">
        <f t="shared" si="171"/>
        <v>0</v>
      </c>
      <c r="K152" s="28">
        <f t="shared" si="172"/>
        <v>0</v>
      </c>
      <c r="L152" s="28">
        <f t="shared" si="173"/>
        <v>0</v>
      </c>
      <c r="M152" s="28">
        <f t="shared" si="174"/>
        <v>0</v>
      </c>
      <c r="N152" s="28">
        <f t="shared" si="175"/>
        <v>0</v>
      </c>
      <c r="O152" s="28">
        <f t="shared" si="176"/>
        <v>0</v>
      </c>
      <c r="P152" s="28">
        <f t="shared" si="177"/>
        <v>0</v>
      </c>
    </row>
    <row r="153">
      <c r="A153" s="31" t="str">
        <f t="shared" si="178"/>
        <v>SSAS</v>
      </c>
      <c r="B153" s="28">
        <f t="shared" si="164"/>
        <v>0</v>
      </c>
      <c r="C153" s="28">
        <f t="shared" si="165"/>
        <v>0</v>
      </c>
      <c r="D153" s="28">
        <f t="shared" si="166"/>
        <v>0</v>
      </c>
      <c r="E153" s="28">
        <f t="shared" si="167"/>
        <v>0</v>
      </c>
      <c r="F153" s="28">
        <f t="shared" si="168"/>
        <v>0</v>
      </c>
      <c r="G153" s="28">
        <f t="shared" si="169"/>
        <v>0</v>
      </c>
      <c r="H153" s="28">
        <f>VLOOKUP(A153,PRICING!$A$8:$BI$31,24,FALSE)</f>
        <v>0</v>
      </c>
      <c r="I153" s="28">
        <f t="shared" si="170"/>
        <v>0</v>
      </c>
      <c r="J153" s="28">
        <f t="shared" si="171"/>
        <v>0</v>
      </c>
      <c r="K153" s="28">
        <f t="shared" si="172"/>
        <v>0</v>
      </c>
      <c r="L153" s="28">
        <f t="shared" si="173"/>
        <v>0</v>
      </c>
      <c r="M153" s="28">
        <f t="shared" si="174"/>
        <v>0</v>
      </c>
      <c r="N153" s="28">
        <f t="shared" si="175"/>
        <v>0</v>
      </c>
      <c r="O153" s="28">
        <f t="shared" si="176"/>
        <v>0</v>
      </c>
      <c r="P153" s="28">
        <f t="shared" si="177"/>
        <v>0</v>
      </c>
    </row>
    <row r="154">
      <c r="A154" s="31" t="str">
        <f t="shared" si="178"/>
        <v>PMAS</v>
      </c>
      <c r="B154" s="28">
        <f t="shared" si="164"/>
        <v>0</v>
      </c>
      <c r="C154" s="28">
        <f t="shared" si="165"/>
        <v>0</v>
      </c>
      <c r="D154" s="28">
        <f t="shared" si="166"/>
        <v>0</v>
      </c>
      <c r="E154" s="28">
        <f t="shared" si="167"/>
        <v>0</v>
      </c>
      <c r="F154" s="28">
        <f t="shared" si="168"/>
        <v>0</v>
      </c>
      <c r="G154" s="28">
        <f t="shared" si="169"/>
        <v>0</v>
      </c>
      <c r="H154" s="28">
        <f>VLOOKUP(A154,PRICING!$A$8:$BI$31,24,FALSE)</f>
        <v>0</v>
      </c>
      <c r="I154" s="28">
        <f t="shared" si="170"/>
        <v>0</v>
      </c>
      <c r="J154" s="28">
        <f t="shared" si="171"/>
        <v>0</v>
      </c>
      <c r="K154" s="28">
        <f t="shared" si="172"/>
        <v>0</v>
      </c>
      <c r="L154" s="28">
        <f t="shared" si="173"/>
        <v>0</v>
      </c>
      <c r="M154" s="28">
        <f t="shared" si="174"/>
        <v>0</v>
      </c>
      <c r="N154" s="28">
        <f t="shared" si="175"/>
        <v>0</v>
      </c>
      <c r="O154" s="28">
        <f t="shared" si="176"/>
        <v>0</v>
      </c>
      <c r="P154" s="28">
        <f t="shared" si="177"/>
        <v>0</v>
      </c>
    </row>
    <row r="155">
      <c r="A155" s="31" t="str">
        <f t="shared" si="178"/>
        <v>CMAS</v>
      </c>
      <c r="B155" s="28">
        <f t="shared" si="164"/>
        <v>0</v>
      </c>
      <c r="C155" s="28">
        <f t="shared" si="165"/>
        <v>0</v>
      </c>
      <c r="D155" s="28">
        <f t="shared" si="166"/>
        <v>0</v>
      </c>
      <c r="E155" s="28">
        <f t="shared" si="167"/>
        <v>0</v>
      </c>
      <c r="F155" s="28">
        <f t="shared" si="168"/>
        <v>0</v>
      </c>
      <c r="G155" s="28">
        <f t="shared" si="169"/>
        <v>0</v>
      </c>
      <c r="H155" s="28">
        <f>VLOOKUP(A155,PRICING!$A$8:$BI$31,24,FALSE)</f>
        <v>0</v>
      </c>
      <c r="I155" s="28">
        <f t="shared" si="170"/>
        <v>0</v>
      </c>
      <c r="J155" s="28">
        <f t="shared" si="171"/>
        <v>0</v>
      </c>
      <c r="K155" s="28">
        <f t="shared" si="172"/>
        <v>0</v>
      </c>
      <c r="L155" s="28">
        <f t="shared" si="173"/>
        <v>0</v>
      </c>
      <c r="M155" s="28">
        <f t="shared" si="174"/>
        <v>0</v>
      </c>
      <c r="N155" s="28">
        <f t="shared" si="175"/>
        <v>0</v>
      </c>
      <c r="O155" s="28">
        <f t="shared" si="176"/>
        <v>0</v>
      </c>
      <c r="P155" s="28">
        <f t="shared" si="177"/>
        <v>0</v>
      </c>
    </row>
    <row r="156" ht="15">
      <c r="A156" s="31" t="str">
        <f t="shared" si="178"/>
        <v>SMAS</v>
      </c>
      <c r="B156" s="28">
        <f t="shared" si="164"/>
        <v>0</v>
      </c>
      <c r="C156" s="28">
        <f t="shared" si="165"/>
        <v>0</v>
      </c>
      <c r="D156" s="28">
        <f t="shared" si="166"/>
        <v>0</v>
      </c>
      <c r="E156" s="28">
        <f t="shared" si="167"/>
        <v>0</v>
      </c>
      <c r="F156" s="28">
        <f t="shared" si="168"/>
        <v>0</v>
      </c>
      <c r="G156" s="28">
        <f t="shared" si="169"/>
        <v>0</v>
      </c>
      <c r="H156" s="28">
        <f>VLOOKUP(A156,PRICING!$A$8:$BI$31,24,FALSE)</f>
        <v>0</v>
      </c>
      <c r="I156" s="28">
        <f t="shared" si="170"/>
        <v>0</v>
      </c>
      <c r="J156" s="28">
        <f t="shared" si="171"/>
        <v>0</v>
      </c>
      <c r="K156" s="28">
        <f t="shared" si="172"/>
        <v>0</v>
      </c>
      <c r="L156" s="28">
        <f t="shared" si="173"/>
        <v>0</v>
      </c>
      <c r="M156" s="28">
        <f t="shared" si="174"/>
        <v>0</v>
      </c>
      <c r="N156" s="28">
        <f t="shared" si="175"/>
        <v>0</v>
      </c>
      <c r="O156" s="28">
        <f t="shared" si="176"/>
        <v>0</v>
      </c>
      <c r="P156" s="28">
        <f t="shared" si="177"/>
        <v>0</v>
      </c>
    </row>
    <row r="157" ht="15">
      <c r="A157" s="32">
        <f>PRICING!Z6</f>
        <v>0</v>
      </c>
      <c r="B157" s="29" t="s">
        <v>20</v>
      </c>
      <c r="C157" s="29" t="s">
        <v>21</v>
      </c>
      <c r="D157" s="29" t="s">
        <v>22</v>
      </c>
      <c r="E157" s="29" t="s">
        <v>23</v>
      </c>
      <c r="F157" s="29" t="s">
        <v>24</v>
      </c>
      <c r="G157" s="29" t="s">
        <v>25</v>
      </c>
      <c r="H157" s="29" t="s">
        <v>26</v>
      </c>
      <c r="I157" s="29" t="s">
        <v>27</v>
      </c>
      <c r="J157" s="29" t="s">
        <v>28</v>
      </c>
      <c r="K157" s="29" t="s">
        <v>29</v>
      </c>
      <c r="L157" s="29" t="s">
        <v>30</v>
      </c>
      <c r="M157" s="29" t="s">
        <v>31</v>
      </c>
      <c r="N157" s="29" t="s">
        <v>32</v>
      </c>
      <c r="O157" s="29" t="s">
        <v>33</v>
      </c>
      <c r="P157" s="30" t="s">
        <v>34</v>
      </c>
    </row>
    <row r="158">
      <c r="A158" s="32">
        <f>PRICING!Z7</f>
        <v>0</v>
      </c>
      <c r="B158" s="46">
        <v>1.87</v>
      </c>
      <c r="C158" s="46">
        <v>1.14</v>
      </c>
      <c r="D158" s="46">
        <v>1.07</v>
      </c>
      <c r="E158" s="46">
        <v>1</v>
      </c>
      <c r="F158" s="46">
        <v>1</v>
      </c>
      <c r="G158" s="33">
        <v>1</v>
      </c>
      <c r="H158" s="33">
        <v>1</v>
      </c>
      <c r="I158" s="33">
        <v>1</v>
      </c>
      <c r="J158" s="33">
        <v>1</v>
      </c>
      <c r="K158" s="33">
        <v>1</v>
      </c>
      <c r="L158" s="33">
        <v>1</v>
      </c>
      <c r="M158" s="33">
        <v>1</v>
      </c>
      <c r="N158" s="33">
        <v>1</v>
      </c>
      <c r="O158" s="33">
        <v>1</v>
      </c>
      <c r="P158" s="33">
        <v>1</v>
      </c>
    </row>
    <row r="159">
      <c r="A159" s="31" t="str">
        <f>A146</f>
        <v>ESMS</v>
      </c>
      <c r="B159" s="28">
        <f ref="B159:B169" t="shared" si="179">($H159/7)*$B$158</f>
        <v>0</v>
      </c>
      <c r="C159" s="28">
        <f ref="C159:C169" t="shared" si="180">($H159/7)*2*$C$158</f>
        <v>0</v>
      </c>
      <c r="D159" s="28">
        <f ref="D159:D169" t="shared" si="181">($H159/7)*3*$D$158</f>
        <v>0</v>
      </c>
      <c r="E159" s="28">
        <f ref="E159:E169" t="shared" si="182">($H159/7)*4*$E$158</f>
        <v>0</v>
      </c>
      <c r="F159" s="28">
        <f ref="F159:F169" t="shared" si="183">($H159/7)*5*$F$158</f>
        <v>0</v>
      </c>
      <c r="G159" s="28">
        <f ref="G159:G169" t="shared" si="184">($H159/7)*6*$G$158</f>
        <v>0</v>
      </c>
      <c r="H159" s="28">
        <f>VLOOKUP(A159,PRICING!$A$8:$BI$31,26,FALSE)</f>
        <v>0</v>
      </c>
      <c r="I159" s="28">
        <f ref="I159:I169" t="shared" si="185">($H159/7)*8*$I$158</f>
        <v>0</v>
      </c>
      <c r="J159" s="28">
        <f ref="J159:J169" t="shared" si="186">($H159/7)*9*$J$158</f>
        <v>0</v>
      </c>
      <c r="K159" s="28">
        <f ref="K159:K169" t="shared" si="187">($H159/7)*10*$K$158</f>
        <v>0</v>
      </c>
      <c r="L159" s="28">
        <f ref="L159:L169" t="shared" si="188">($H159/7)*11*$L$158</f>
        <v>0</v>
      </c>
      <c r="M159" s="28">
        <f ref="M159:M169" t="shared" si="189">($H159/7)*12*$M$158</f>
        <v>0</v>
      </c>
      <c r="N159" s="28">
        <f ref="N159:N169" t="shared" si="190">($H159/7)*13*$N$158</f>
        <v>0</v>
      </c>
      <c r="O159" s="28">
        <f ref="O159:O169" t="shared" si="191">($H159/7)*14*$O$158</f>
        <v>0</v>
      </c>
      <c r="P159" s="28">
        <f ref="P159:P169" t="shared" si="192">($H159/7)*15*$P$158</f>
        <v>0</v>
      </c>
    </row>
    <row r="160">
      <c r="A160" s="31" t="str">
        <f ref="A160:A169" t="shared" si="193">A147</f>
        <v>EMMS</v>
      </c>
      <c r="B160" s="28">
        <f t="shared" si="179"/>
        <v>0</v>
      </c>
      <c r="C160" s="28">
        <f t="shared" si="180"/>
        <v>0</v>
      </c>
      <c r="D160" s="28">
        <f t="shared" si="181"/>
        <v>0</v>
      </c>
      <c r="E160" s="28">
        <f t="shared" si="182"/>
        <v>0</v>
      </c>
      <c r="F160" s="28">
        <f t="shared" si="183"/>
        <v>0</v>
      </c>
      <c r="G160" s="28">
        <f t="shared" si="184"/>
        <v>0</v>
      </c>
      <c r="H160" s="28">
        <f>VLOOKUP(A160,PRICING!$A$8:$BI$31,26,FALSE)</f>
        <v>0</v>
      </c>
      <c r="I160" s="28">
        <f t="shared" si="185"/>
        <v>0</v>
      </c>
      <c r="J160" s="28">
        <f t="shared" si="186"/>
        <v>0</v>
      </c>
      <c r="K160" s="28">
        <f t="shared" si="187"/>
        <v>0</v>
      </c>
      <c r="L160" s="28">
        <f t="shared" si="188"/>
        <v>0</v>
      </c>
      <c r="M160" s="28">
        <f t="shared" si="189"/>
        <v>0</v>
      </c>
      <c r="N160" s="28">
        <f t="shared" si="190"/>
        <v>0</v>
      </c>
      <c r="O160" s="28">
        <f t="shared" si="191"/>
        <v>0</v>
      </c>
      <c r="P160" s="28">
        <f t="shared" si="192"/>
        <v>0</v>
      </c>
    </row>
    <row r="161">
      <c r="A161" s="31" t="str">
        <f t="shared" si="193"/>
        <v>PSMS</v>
      </c>
      <c r="B161" s="28">
        <f t="shared" si="179"/>
        <v>0</v>
      </c>
      <c r="C161" s="28">
        <f t="shared" si="180"/>
        <v>0</v>
      </c>
      <c r="D161" s="28">
        <f t="shared" si="181"/>
        <v>0</v>
      </c>
      <c r="E161" s="28">
        <f t="shared" si="182"/>
        <v>0</v>
      </c>
      <c r="F161" s="28">
        <f t="shared" si="183"/>
        <v>0</v>
      </c>
      <c r="G161" s="28">
        <f t="shared" si="184"/>
        <v>0</v>
      </c>
      <c r="H161" s="28">
        <f>VLOOKUP(A161,PRICING!$A$8:$BI$31,26,FALSE)</f>
        <v>0</v>
      </c>
      <c r="I161" s="28">
        <f t="shared" si="185"/>
        <v>0</v>
      </c>
      <c r="J161" s="28">
        <f t="shared" si="186"/>
        <v>0</v>
      </c>
      <c r="K161" s="28">
        <f t="shared" si="187"/>
        <v>0</v>
      </c>
      <c r="L161" s="28">
        <f t="shared" si="188"/>
        <v>0</v>
      </c>
      <c r="M161" s="28">
        <f t="shared" si="189"/>
        <v>0</v>
      </c>
      <c r="N161" s="28">
        <f t="shared" si="190"/>
        <v>0</v>
      </c>
      <c r="O161" s="28">
        <f t="shared" si="191"/>
        <v>0</v>
      </c>
      <c r="P161" s="28">
        <f t="shared" si="192"/>
        <v>0</v>
      </c>
    </row>
    <row r="162">
      <c r="A162" s="31" t="str">
        <f t="shared" si="193"/>
        <v>SSMS</v>
      </c>
      <c r="B162" s="28">
        <f t="shared" si="179"/>
        <v>0</v>
      </c>
      <c r="C162" s="28">
        <f t="shared" si="180"/>
        <v>0</v>
      </c>
      <c r="D162" s="28">
        <f t="shared" si="181"/>
        <v>0</v>
      </c>
      <c r="E162" s="28">
        <f t="shared" si="182"/>
        <v>0</v>
      </c>
      <c r="F162" s="28">
        <f t="shared" si="183"/>
        <v>0</v>
      </c>
      <c r="G162" s="28">
        <f t="shared" si="184"/>
        <v>0</v>
      </c>
      <c r="H162" s="28">
        <f>VLOOKUP(A162,PRICING!$A$8:$BI$31,26,FALSE)</f>
        <v>0</v>
      </c>
      <c r="I162" s="28">
        <f t="shared" si="185"/>
        <v>0</v>
      </c>
      <c r="J162" s="28">
        <f t="shared" si="186"/>
        <v>0</v>
      </c>
      <c r="K162" s="28">
        <f t="shared" si="187"/>
        <v>0</v>
      </c>
      <c r="L162" s="28">
        <f t="shared" si="188"/>
        <v>0</v>
      </c>
      <c r="M162" s="28">
        <f t="shared" si="189"/>
        <v>0</v>
      </c>
      <c r="N162" s="28">
        <f t="shared" si="190"/>
        <v>0</v>
      </c>
      <c r="O162" s="28">
        <f t="shared" si="191"/>
        <v>0</v>
      </c>
      <c r="P162" s="28">
        <f t="shared" si="192"/>
        <v>0</v>
      </c>
    </row>
    <row r="163">
      <c r="A163" s="31" t="str">
        <f t="shared" si="193"/>
        <v>PMMS</v>
      </c>
      <c r="B163" s="28">
        <f t="shared" si="179"/>
        <v>0</v>
      </c>
      <c r="C163" s="28">
        <f t="shared" si="180"/>
        <v>0</v>
      </c>
      <c r="D163" s="28">
        <f t="shared" si="181"/>
        <v>0</v>
      </c>
      <c r="E163" s="28">
        <f t="shared" si="182"/>
        <v>0</v>
      </c>
      <c r="F163" s="28">
        <f t="shared" si="183"/>
        <v>0</v>
      </c>
      <c r="G163" s="28">
        <f t="shared" si="184"/>
        <v>0</v>
      </c>
      <c r="H163" s="28">
        <f>VLOOKUP(A163,PRICING!$A$8:$BI$31,26,FALSE)</f>
        <v>0</v>
      </c>
      <c r="I163" s="28">
        <f t="shared" si="185"/>
        <v>0</v>
      </c>
      <c r="J163" s="28">
        <f t="shared" si="186"/>
        <v>0</v>
      </c>
      <c r="K163" s="28">
        <f t="shared" si="187"/>
        <v>0</v>
      </c>
      <c r="L163" s="28">
        <f t="shared" si="188"/>
        <v>0</v>
      </c>
      <c r="M163" s="28">
        <f t="shared" si="189"/>
        <v>0</v>
      </c>
      <c r="N163" s="28">
        <f t="shared" si="190"/>
        <v>0</v>
      </c>
      <c r="O163" s="28">
        <f t="shared" si="191"/>
        <v>0</v>
      </c>
      <c r="P163" s="28">
        <f t="shared" si="192"/>
        <v>0</v>
      </c>
    </row>
    <row r="164">
      <c r="A164" s="31" t="str">
        <f t="shared" si="193"/>
        <v>EMAS</v>
      </c>
      <c r="B164" s="28">
        <f t="shared" si="179"/>
        <v>0</v>
      </c>
      <c r="C164" s="28">
        <f t="shared" si="180"/>
        <v>0</v>
      </c>
      <c r="D164" s="28">
        <f t="shared" si="181"/>
        <v>0</v>
      </c>
      <c r="E164" s="28">
        <f t="shared" si="182"/>
        <v>0</v>
      </c>
      <c r="F164" s="28">
        <f t="shared" si="183"/>
        <v>0</v>
      </c>
      <c r="G164" s="28">
        <f t="shared" si="184"/>
        <v>0</v>
      </c>
      <c r="H164" s="28">
        <f>VLOOKUP(A164,PRICING!$A$8:$BI$31,26,FALSE)</f>
        <v>0</v>
      </c>
      <c r="I164" s="28">
        <f t="shared" si="185"/>
        <v>0</v>
      </c>
      <c r="J164" s="28">
        <f t="shared" si="186"/>
        <v>0</v>
      </c>
      <c r="K164" s="28">
        <f t="shared" si="187"/>
        <v>0</v>
      </c>
      <c r="L164" s="28">
        <f t="shared" si="188"/>
        <v>0</v>
      </c>
      <c r="M164" s="28">
        <f t="shared" si="189"/>
        <v>0</v>
      </c>
      <c r="N164" s="28">
        <f t="shared" si="190"/>
        <v>0</v>
      </c>
      <c r="O164" s="28">
        <f t="shared" si="191"/>
        <v>0</v>
      </c>
      <c r="P164" s="28">
        <f t="shared" si="192"/>
        <v>0</v>
      </c>
    </row>
    <row r="165">
      <c r="A165" s="31" t="str">
        <f t="shared" si="193"/>
        <v>PSAS</v>
      </c>
      <c r="B165" s="28">
        <f t="shared" si="179"/>
        <v>0</v>
      </c>
      <c r="C165" s="28">
        <f t="shared" si="180"/>
        <v>0</v>
      </c>
      <c r="D165" s="28">
        <f t="shared" si="181"/>
        <v>0</v>
      </c>
      <c r="E165" s="28">
        <f t="shared" si="182"/>
        <v>0</v>
      </c>
      <c r="F165" s="28">
        <f t="shared" si="183"/>
        <v>0</v>
      </c>
      <c r="G165" s="28">
        <f t="shared" si="184"/>
        <v>0</v>
      </c>
      <c r="H165" s="28">
        <f>VLOOKUP(A165,PRICING!$A$8:$BI$31,26,FALSE)</f>
        <v>0</v>
      </c>
      <c r="I165" s="28">
        <f t="shared" si="185"/>
        <v>0</v>
      </c>
      <c r="J165" s="28">
        <f t="shared" si="186"/>
        <v>0</v>
      </c>
      <c r="K165" s="28">
        <f t="shared" si="187"/>
        <v>0</v>
      </c>
      <c r="L165" s="28">
        <f t="shared" si="188"/>
        <v>0</v>
      </c>
      <c r="M165" s="28">
        <f t="shared" si="189"/>
        <v>0</v>
      </c>
      <c r="N165" s="28">
        <f t="shared" si="190"/>
        <v>0</v>
      </c>
      <c r="O165" s="28">
        <f t="shared" si="191"/>
        <v>0</v>
      </c>
      <c r="P165" s="28">
        <f t="shared" si="192"/>
        <v>0</v>
      </c>
    </row>
    <row r="166">
      <c r="A166" s="31" t="str">
        <f t="shared" si="193"/>
        <v>SSAS</v>
      </c>
      <c r="B166" s="28">
        <f t="shared" si="179"/>
        <v>0</v>
      </c>
      <c r="C166" s="28">
        <f t="shared" si="180"/>
        <v>0</v>
      </c>
      <c r="D166" s="28">
        <f t="shared" si="181"/>
        <v>0</v>
      </c>
      <c r="E166" s="28">
        <f t="shared" si="182"/>
        <v>0</v>
      </c>
      <c r="F166" s="28">
        <f t="shared" si="183"/>
        <v>0</v>
      </c>
      <c r="G166" s="28">
        <f t="shared" si="184"/>
        <v>0</v>
      </c>
      <c r="H166" s="28">
        <f>VLOOKUP(A166,PRICING!$A$8:$BI$31,26,FALSE)</f>
        <v>0</v>
      </c>
      <c r="I166" s="28">
        <f t="shared" si="185"/>
        <v>0</v>
      </c>
      <c r="J166" s="28">
        <f t="shared" si="186"/>
        <v>0</v>
      </c>
      <c r="K166" s="28">
        <f t="shared" si="187"/>
        <v>0</v>
      </c>
      <c r="L166" s="28">
        <f t="shared" si="188"/>
        <v>0</v>
      </c>
      <c r="M166" s="28">
        <f t="shared" si="189"/>
        <v>0</v>
      </c>
      <c r="N166" s="28">
        <f t="shared" si="190"/>
        <v>0</v>
      </c>
      <c r="O166" s="28">
        <f t="shared" si="191"/>
        <v>0</v>
      </c>
      <c r="P166" s="28">
        <f t="shared" si="192"/>
        <v>0</v>
      </c>
    </row>
    <row r="167">
      <c r="A167" s="31" t="str">
        <f t="shared" si="193"/>
        <v>PMAS</v>
      </c>
      <c r="B167" s="28">
        <f t="shared" si="179"/>
        <v>0</v>
      </c>
      <c r="C167" s="28">
        <f t="shared" si="180"/>
        <v>0</v>
      </c>
      <c r="D167" s="28">
        <f t="shared" si="181"/>
        <v>0</v>
      </c>
      <c r="E167" s="28">
        <f t="shared" si="182"/>
        <v>0</v>
      </c>
      <c r="F167" s="28">
        <f t="shared" si="183"/>
        <v>0</v>
      </c>
      <c r="G167" s="28">
        <f t="shared" si="184"/>
        <v>0</v>
      </c>
      <c r="H167" s="28">
        <f>VLOOKUP(A167,PRICING!$A$8:$BI$31,26,FALSE)</f>
        <v>0</v>
      </c>
      <c r="I167" s="28">
        <f t="shared" si="185"/>
        <v>0</v>
      </c>
      <c r="J167" s="28">
        <f t="shared" si="186"/>
        <v>0</v>
      </c>
      <c r="K167" s="28">
        <f t="shared" si="187"/>
        <v>0</v>
      </c>
      <c r="L167" s="28">
        <f t="shared" si="188"/>
        <v>0</v>
      </c>
      <c r="M167" s="28">
        <f t="shared" si="189"/>
        <v>0</v>
      </c>
      <c r="N167" s="28">
        <f t="shared" si="190"/>
        <v>0</v>
      </c>
      <c r="O167" s="28">
        <f t="shared" si="191"/>
        <v>0</v>
      </c>
      <c r="P167" s="28">
        <f t="shared" si="192"/>
        <v>0</v>
      </c>
    </row>
    <row r="168">
      <c r="A168" s="31" t="str">
        <f t="shared" si="193"/>
        <v>CMAS</v>
      </c>
      <c r="B168" s="28">
        <f t="shared" si="179"/>
        <v>0</v>
      </c>
      <c r="C168" s="28">
        <f t="shared" si="180"/>
        <v>0</v>
      </c>
      <c r="D168" s="28">
        <f t="shared" si="181"/>
        <v>0</v>
      </c>
      <c r="E168" s="28">
        <f t="shared" si="182"/>
        <v>0</v>
      </c>
      <c r="F168" s="28">
        <f t="shared" si="183"/>
        <v>0</v>
      </c>
      <c r="G168" s="28">
        <f t="shared" si="184"/>
        <v>0</v>
      </c>
      <c r="H168" s="28">
        <f>VLOOKUP(A168,PRICING!$A$8:$BI$31,26,FALSE)</f>
        <v>0</v>
      </c>
      <c r="I168" s="28">
        <f t="shared" si="185"/>
        <v>0</v>
      </c>
      <c r="J168" s="28">
        <f t="shared" si="186"/>
        <v>0</v>
      </c>
      <c r="K168" s="28">
        <f t="shared" si="187"/>
        <v>0</v>
      </c>
      <c r="L168" s="28">
        <f t="shared" si="188"/>
        <v>0</v>
      </c>
      <c r="M168" s="28">
        <f t="shared" si="189"/>
        <v>0</v>
      </c>
      <c r="N168" s="28">
        <f t="shared" si="190"/>
        <v>0</v>
      </c>
      <c r="O168" s="28">
        <f t="shared" si="191"/>
        <v>0</v>
      </c>
      <c r="P168" s="28">
        <f t="shared" si="192"/>
        <v>0</v>
      </c>
    </row>
    <row r="169" ht="15">
      <c r="A169" s="31" t="str">
        <f t="shared" si="193"/>
        <v>SMAS</v>
      </c>
      <c r="B169" s="28">
        <f t="shared" si="179"/>
        <v>0</v>
      </c>
      <c r="C169" s="28">
        <f t="shared" si="180"/>
        <v>0</v>
      </c>
      <c r="D169" s="28">
        <f t="shared" si="181"/>
        <v>0</v>
      </c>
      <c r="E169" s="28">
        <f t="shared" si="182"/>
        <v>0</v>
      </c>
      <c r="F169" s="28">
        <f t="shared" si="183"/>
        <v>0</v>
      </c>
      <c r="G169" s="28">
        <f t="shared" si="184"/>
        <v>0</v>
      </c>
      <c r="H169" s="28">
        <f>VLOOKUP(A169,PRICING!$A$8:$BI$31,26,FALSE)</f>
        <v>0</v>
      </c>
      <c r="I169" s="28">
        <f t="shared" si="185"/>
        <v>0</v>
      </c>
      <c r="J169" s="28">
        <f t="shared" si="186"/>
        <v>0</v>
      </c>
      <c r="K169" s="28">
        <f t="shared" si="187"/>
        <v>0</v>
      </c>
      <c r="L169" s="28">
        <f t="shared" si="188"/>
        <v>0</v>
      </c>
      <c r="M169" s="28">
        <f t="shared" si="189"/>
        <v>0</v>
      </c>
      <c r="N169" s="28">
        <f t="shared" si="190"/>
        <v>0</v>
      </c>
      <c r="O169" s="28">
        <f t="shared" si="191"/>
        <v>0</v>
      </c>
      <c r="P169" s="28">
        <f t="shared" si="192"/>
        <v>0</v>
      </c>
    </row>
    <row r="170" ht="15">
      <c r="A170" s="32">
        <f>PRICING!AB6</f>
        <v>0</v>
      </c>
      <c r="B170" s="29" t="s">
        <v>20</v>
      </c>
      <c r="C170" s="29" t="s">
        <v>21</v>
      </c>
      <c r="D170" s="29" t="s">
        <v>22</v>
      </c>
      <c r="E170" s="29" t="s">
        <v>23</v>
      </c>
      <c r="F170" s="29" t="s">
        <v>24</v>
      </c>
      <c r="G170" s="29" t="s">
        <v>25</v>
      </c>
      <c r="H170" s="29" t="s">
        <v>26</v>
      </c>
      <c r="I170" s="29" t="s">
        <v>27</v>
      </c>
      <c r="J170" s="29" t="s">
        <v>28</v>
      </c>
      <c r="K170" s="29" t="s">
        <v>29</v>
      </c>
      <c r="L170" s="29" t="s">
        <v>30</v>
      </c>
      <c r="M170" s="29" t="s">
        <v>31</v>
      </c>
      <c r="N170" s="29" t="s">
        <v>32</v>
      </c>
      <c r="O170" s="29" t="s">
        <v>33</v>
      </c>
      <c r="P170" s="30" t="s">
        <v>34</v>
      </c>
    </row>
    <row r="171">
      <c r="A171" s="32">
        <f>PRICING!AB7</f>
        <v>0</v>
      </c>
      <c r="B171" s="46">
        <v>1.95</v>
      </c>
      <c r="C171" s="46">
        <v>1.19</v>
      </c>
      <c r="D171" s="46">
        <v>1.13</v>
      </c>
      <c r="E171" s="46">
        <v>1.05</v>
      </c>
      <c r="F171" s="46">
        <v>1.05</v>
      </c>
      <c r="G171" s="33">
        <v>1</v>
      </c>
      <c r="H171" s="33">
        <v>1</v>
      </c>
      <c r="I171" s="33">
        <v>1</v>
      </c>
      <c r="J171" s="33">
        <v>1</v>
      </c>
      <c r="K171" s="33">
        <v>1</v>
      </c>
      <c r="L171" s="33">
        <v>1</v>
      </c>
      <c r="M171" s="33">
        <v>1</v>
      </c>
      <c r="N171" s="33">
        <v>1</v>
      </c>
      <c r="O171" s="33">
        <v>1</v>
      </c>
      <c r="P171" s="33">
        <v>1</v>
      </c>
    </row>
    <row r="172">
      <c r="A172" s="31" t="str">
        <f>A159</f>
        <v>ESMS</v>
      </c>
      <c r="B172" s="28">
        <f ref="B172:B182" t="shared" si="194">($H172/7)*$B$171</f>
        <v>0</v>
      </c>
      <c r="C172" s="28">
        <f ref="C172:C182" t="shared" si="195">($H172/7)*2*$C$171</f>
        <v>0</v>
      </c>
      <c r="D172" s="28">
        <f ref="D172:D182" t="shared" si="196">($H172/7)*3*$D$171</f>
        <v>0</v>
      </c>
      <c r="E172" s="28">
        <f ref="E172:E182" t="shared" si="197">($H172/7)*4*$E$171</f>
        <v>0</v>
      </c>
      <c r="F172" s="28">
        <f ref="F172:F182" t="shared" si="198">($H172/7)*5*$F$171</f>
        <v>0</v>
      </c>
      <c r="G172" s="28">
        <f ref="G172:G182" t="shared" si="199">($H172/7)*6*$G$171</f>
        <v>0</v>
      </c>
      <c r="H172" s="28">
        <f>VLOOKUP(A172,PRICING!$A$8:$BI$31,28,FALSE)</f>
        <v>0</v>
      </c>
      <c r="I172" s="28">
        <f ref="I172:I182" t="shared" si="200">($H172/7)*8*$I$171</f>
        <v>0</v>
      </c>
      <c r="J172" s="28">
        <f ref="J172:J182" t="shared" si="201">($H172/7)*9*$J$171</f>
        <v>0</v>
      </c>
      <c r="K172" s="28">
        <f ref="K172:K182" t="shared" si="202">($H172/7)*10*$K$171</f>
        <v>0</v>
      </c>
      <c r="L172" s="28">
        <f ref="L172:L182" t="shared" si="203">($H172/7)*11*$L$171</f>
        <v>0</v>
      </c>
      <c r="M172" s="28">
        <f ref="M172:M182" t="shared" si="204">($H172/7)*12*$M$171</f>
        <v>0</v>
      </c>
      <c r="N172" s="28">
        <f ref="N172:N182" t="shared" si="205">($H172/7)*13*$N$171</f>
        <v>0</v>
      </c>
      <c r="O172" s="28">
        <f ref="O172:O182" t="shared" si="206">($H172/7)*14*$O$171</f>
        <v>0</v>
      </c>
      <c r="P172" s="28">
        <f ref="P172:P182" t="shared" si="207">($H172/7)*15*$P$171</f>
        <v>0</v>
      </c>
    </row>
    <row r="173">
      <c r="A173" s="31" t="str">
        <f ref="A173:A182" t="shared" si="208">A160</f>
        <v>EMMS</v>
      </c>
      <c r="B173" s="28">
        <f t="shared" si="194"/>
        <v>0</v>
      </c>
      <c r="C173" s="28">
        <f t="shared" si="195"/>
        <v>0</v>
      </c>
      <c r="D173" s="28">
        <f t="shared" si="196"/>
        <v>0</v>
      </c>
      <c r="E173" s="28">
        <f t="shared" si="197"/>
        <v>0</v>
      </c>
      <c r="F173" s="28">
        <f t="shared" si="198"/>
        <v>0</v>
      </c>
      <c r="G173" s="28">
        <f t="shared" si="199"/>
        <v>0</v>
      </c>
      <c r="H173" s="28">
        <f>VLOOKUP(A173,PRICING!$A$8:$BI$31,28,FALSE)</f>
        <v>0</v>
      </c>
      <c r="I173" s="28">
        <f t="shared" si="200"/>
        <v>0</v>
      </c>
      <c r="J173" s="28">
        <f t="shared" si="201"/>
        <v>0</v>
      </c>
      <c r="K173" s="28">
        <f t="shared" si="202"/>
        <v>0</v>
      </c>
      <c r="L173" s="28">
        <f t="shared" si="203"/>
        <v>0</v>
      </c>
      <c r="M173" s="28">
        <f t="shared" si="204"/>
        <v>0</v>
      </c>
      <c r="N173" s="28">
        <f t="shared" si="205"/>
        <v>0</v>
      </c>
      <c r="O173" s="28">
        <f t="shared" si="206"/>
        <v>0</v>
      </c>
      <c r="P173" s="28">
        <f t="shared" si="207"/>
        <v>0</v>
      </c>
    </row>
    <row r="174">
      <c r="A174" s="31" t="str">
        <f t="shared" si="208"/>
        <v>PSMS</v>
      </c>
      <c r="B174" s="28">
        <f t="shared" si="194"/>
        <v>0</v>
      </c>
      <c r="C174" s="28">
        <f t="shared" si="195"/>
        <v>0</v>
      </c>
      <c r="D174" s="28">
        <f t="shared" si="196"/>
        <v>0</v>
      </c>
      <c r="E174" s="28">
        <f t="shared" si="197"/>
        <v>0</v>
      </c>
      <c r="F174" s="28">
        <f t="shared" si="198"/>
        <v>0</v>
      </c>
      <c r="G174" s="28">
        <f t="shared" si="199"/>
        <v>0</v>
      </c>
      <c r="H174" s="28">
        <f>VLOOKUP(A174,PRICING!$A$8:$BI$31,28,FALSE)</f>
        <v>0</v>
      </c>
      <c r="I174" s="28">
        <f t="shared" si="200"/>
        <v>0</v>
      </c>
      <c r="J174" s="28">
        <f t="shared" si="201"/>
        <v>0</v>
      </c>
      <c r="K174" s="28">
        <f t="shared" si="202"/>
        <v>0</v>
      </c>
      <c r="L174" s="28">
        <f t="shared" si="203"/>
        <v>0</v>
      </c>
      <c r="M174" s="28">
        <f t="shared" si="204"/>
        <v>0</v>
      </c>
      <c r="N174" s="28">
        <f t="shared" si="205"/>
        <v>0</v>
      </c>
      <c r="O174" s="28">
        <f t="shared" si="206"/>
        <v>0</v>
      </c>
      <c r="P174" s="28">
        <f t="shared" si="207"/>
        <v>0</v>
      </c>
    </row>
    <row r="175">
      <c r="A175" s="31" t="str">
        <f t="shared" si="208"/>
        <v>SSMS</v>
      </c>
      <c r="B175" s="28">
        <f t="shared" si="194"/>
        <v>0</v>
      </c>
      <c r="C175" s="28">
        <f t="shared" si="195"/>
        <v>0</v>
      </c>
      <c r="D175" s="28">
        <f t="shared" si="196"/>
        <v>0</v>
      </c>
      <c r="E175" s="28">
        <f t="shared" si="197"/>
        <v>0</v>
      </c>
      <c r="F175" s="28">
        <f t="shared" si="198"/>
        <v>0</v>
      </c>
      <c r="G175" s="28">
        <f t="shared" si="199"/>
        <v>0</v>
      </c>
      <c r="H175" s="28">
        <f>VLOOKUP(A175,PRICING!$A$8:$BI$31,28,FALSE)</f>
        <v>0</v>
      </c>
      <c r="I175" s="28">
        <f t="shared" si="200"/>
        <v>0</v>
      </c>
      <c r="J175" s="28">
        <f t="shared" si="201"/>
        <v>0</v>
      </c>
      <c r="K175" s="28">
        <f t="shared" si="202"/>
        <v>0</v>
      </c>
      <c r="L175" s="28">
        <f t="shared" si="203"/>
        <v>0</v>
      </c>
      <c r="M175" s="28">
        <f t="shared" si="204"/>
        <v>0</v>
      </c>
      <c r="N175" s="28">
        <f t="shared" si="205"/>
        <v>0</v>
      </c>
      <c r="O175" s="28">
        <f t="shared" si="206"/>
        <v>0</v>
      </c>
      <c r="P175" s="28">
        <f t="shared" si="207"/>
        <v>0</v>
      </c>
    </row>
    <row r="176">
      <c r="A176" s="31" t="str">
        <f t="shared" si="208"/>
        <v>PMMS</v>
      </c>
      <c r="B176" s="28">
        <f t="shared" si="194"/>
        <v>0</v>
      </c>
      <c r="C176" s="28">
        <f t="shared" si="195"/>
        <v>0</v>
      </c>
      <c r="D176" s="28">
        <f t="shared" si="196"/>
        <v>0</v>
      </c>
      <c r="E176" s="28">
        <f t="shared" si="197"/>
        <v>0</v>
      </c>
      <c r="F176" s="28">
        <f t="shared" si="198"/>
        <v>0</v>
      </c>
      <c r="G176" s="28">
        <f t="shared" si="199"/>
        <v>0</v>
      </c>
      <c r="H176" s="28">
        <f>VLOOKUP(A176,PRICING!$A$8:$BI$31,28,FALSE)</f>
        <v>0</v>
      </c>
      <c r="I176" s="28">
        <f t="shared" si="200"/>
        <v>0</v>
      </c>
      <c r="J176" s="28">
        <f t="shared" si="201"/>
        <v>0</v>
      </c>
      <c r="K176" s="28">
        <f t="shared" si="202"/>
        <v>0</v>
      </c>
      <c r="L176" s="28">
        <f t="shared" si="203"/>
        <v>0</v>
      </c>
      <c r="M176" s="28">
        <f t="shared" si="204"/>
        <v>0</v>
      </c>
      <c r="N176" s="28">
        <f t="shared" si="205"/>
        <v>0</v>
      </c>
      <c r="O176" s="28">
        <f t="shared" si="206"/>
        <v>0</v>
      </c>
      <c r="P176" s="28">
        <f t="shared" si="207"/>
        <v>0</v>
      </c>
    </row>
    <row r="177">
      <c r="A177" s="31" t="str">
        <f t="shared" si="208"/>
        <v>EMAS</v>
      </c>
      <c r="B177" s="28">
        <f t="shared" si="194"/>
        <v>0</v>
      </c>
      <c r="C177" s="28">
        <f t="shared" si="195"/>
        <v>0</v>
      </c>
      <c r="D177" s="28">
        <f t="shared" si="196"/>
        <v>0</v>
      </c>
      <c r="E177" s="28">
        <f t="shared" si="197"/>
        <v>0</v>
      </c>
      <c r="F177" s="28">
        <f t="shared" si="198"/>
        <v>0</v>
      </c>
      <c r="G177" s="28">
        <f t="shared" si="199"/>
        <v>0</v>
      </c>
      <c r="H177" s="28">
        <f>VLOOKUP(A177,PRICING!$A$8:$BI$31,28,FALSE)</f>
        <v>0</v>
      </c>
      <c r="I177" s="28">
        <f t="shared" si="200"/>
        <v>0</v>
      </c>
      <c r="J177" s="28">
        <f t="shared" si="201"/>
        <v>0</v>
      </c>
      <c r="K177" s="28">
        <f t="shared" si="202"/>
        <v>0</v>
      </c>
      <c r="L177" s="28">
        <f t="shared" si="203"/>
        <v>0</v>
      </c>
      <c r="M177" s="28">
        <f t="shared" si="204"/>
        <v>0</v>
      </c>
      <c r="N177" s="28">
        <f t="shared" si="205"/>
        <v>0</v>
      </c>
      <c r="O177" s="28">
        <f t="shared" si="206"/>
        <v>0</v>
      </c>
      <c r="P177" s="28">
        <f t="shared" si="207"/>
        <v>0</v>
      </c>
    </row>
    <row r="178">
      <c r="A178" s="31" t="str">
        <f t="shared" si="208"/>
        <v>PSAS</v>
      </c>
      <c r="B178" s="28">
        <f t="shared" si="194"/>
        <v>0</v>
      </c>
      <c r="C178" s="28">
        <f t="shared" si="195"/>
        <v>0</v>
      </c>
      <c r="D178" s="28">
        <f t="shared" si="196"/>
        <v>0</v>
      </c>
      <c r="E178" s="28">
        <f t="shared" si="197"/>
        <v>0</v>
      </c>
      <c r="F178" s="28">
        <f t="shared" si="198"/>
        <v>0</v>
      </c>
      <c r="G178" s="28">
        <f t="shared" si="199"/>
        <v>0</v>
      </c>
      <c r="H178" s="28">
        <f>VLOOKUP(A178,PRICING!$A$8:$BI$31,28,FALSE)</f>
        <v>0</v>
      </c>
      <c r="I178" s="28">
        <f t="shared" si="200"/>
        <v>0</v>
      </c>
      <c r="J178" s="28">
        <f t="shared" si="201"/>
        <v>0</v>
      </c>
      <c r="K178" s="28">
        <f t="shared" si="202"/>
        <v>0</v>
      </c>
      <c r="L178" s="28">
        <f t="shared" si="203"/>
        <v>0</v>
      </c>
      <c r="M178" s="28">
        <f t="shared" si="204"/>
        <v>0</v>
      </c>
      <c r="N178" s="28">
        <f t="shared" si="205"/>
        <v>0</v>
      </c>
      <c r="O178" s="28">
        <f t="shared" si="206"/>
        <v>0</v>
      </c>
      <c r="P178" s="28">
        <f t="shared" si="207"/>
        <v>0</v>
      </c>
    </row>
    <row r="179">
      <c r="A179" s="31" t="str">
        <f t="shared" si="208"/>
        <v>SSAS</v>
      </c>
      <c r="B179" s="28">
        <f t="shared" si="194"/>
        <v>0</v>
      </c>
      <c r="C179" s="28">
        <f t="shared" si="195"/>
        <v>0</v>
      </c>
      <c r="D179" s="28">
        <f t="shared" si="196"/>
        <v>0</v>
      </c>
      <c r="E179" s="28">
        <f t="shared" si="197"/>
        <v>0</v>
      </c>
      <c r="F179" s="28">
        <f t="shared" si="198"/>
        <v>0</v>
      </c>
      <c r="G179" s="28">
        <f t="shared" si="199"/>
        <v>0</v>
      </c>
      <c r="H179" s="28">
        <f>VLOOKUP(A179,PRICING!$A$8:$BI$31,28,FALSE)</f>
        <v>0</v>
      </c>
      <c r="I179" s="28">
        <f t="shared" si="200"/>
        <v>0</v>
      </c>
      <c r="J179" s="28">
        <f t="shared" si="201"/>
        <v>0</v>
      </c>
      <c r="K179" s="28">
        <f t="shared" si="202"/>
        <v>0</v>
      </c>
      <c r="L179" s="28">
        <f t="shared" si="203"/>
        <v>0</v>
      </c>
      <c r="M179" s="28">
        <f t="shared" si="204"/>
        <v>0</v>
      </c>
      <c r="N179" s="28">
        <f t="shared" si="205"/>
        <v>0</v>
      </c>
      <c r="O179" s="28">
        <f t="shared" si="206"/>
        <v>0</v>
      </c>
      <c r="P179" s="28">
        <f t="shared" si="207"/>
        <v>0</v>
      </c>
    </row>
    <row r="180">
      <c r="A180" s="31" t="str">
        <f t="shared" si="208"/>
        <v>PMAS</v>
      </c>
      <c r="B180" s="28">
        <f t="shared" si="194"/>
        <v>0</v>
      </c>
      <c r="C180" s="28">
        <f t="shared" si="195"/>
        <v>0</v>
      </c>
      <c r="D180" s="28">
        <f t="shared" si="196"/>
        <v>0</v>
      </c>
      <c r="E180" s="28">
        <f t="shared" si="197"/>
        <v>0</v>
      </c>
      <c r="F180" s="28">
        <f t="shared" si="198"/>
        <v>0</v>
      </c>
      <c r="G180" s="28">
        <f t="shared" si="199"/>
        <v>0</v>
      </c>
      <c r="H180" s="28">
        <f>VLOOKUP(A180,PRICING!$A$8:$BI$31,28,FALSE)</f>
        <v>0</v>
      </c>
      <c r="I180" s="28">
        <f t="shared" si="200"/>
        <v>0</v>
      </c>
      <c r="J180" s="28">
        <f t="shared" si="201"/>
        <v>0</v>
      </c>
      <c r="K180" s="28">
        <f t="shared" si="202"/>
        <v>0</v>
      </c>
      <c r="L180" s="28">
        <f t="shared" si="203"/>
        <v>0</v>
      </c>
      <c r="M180" s="28">
        <f t="shared" si="204"/>
        <v>0</v>
      </c>
      <c r="N180" s="28">
        <f t="shared" si="205"/>
        <v>0</v>
      </c>
      <c r="O180" s="28">
        <f t="shared" si="206"/>
        <v>0</v>
      </c>
      <c r="P180" s="28">
        <f t="shared" si="207"/>
        <v>0</v>
      </c>
    </row>
    <row r="181">
      <c r="A181" s="31" t="str">
        <f t="shared" si="208"/>
        <v>CMAS</v>
      </c>
      <c r="B181" s="28">
        <f t="shared" si="194"/>
        <v>0</v>
      </c>
      <c r="C181" s="28">
        <f t="shared" si="195"/>
        <v>0</v>
      </c>
      <c r="D181" s="28">
        <f t="shared" si="196"/>
        <v>0</v>
      </c>
      <c r="E181" s="28">
        <f t="shared" si="197"/>
        <v>0</v>
      </c>
      <c r="F181" s="28">
        <f t="shared" si="198"/>
        <v>0</v>
      </c>
      <c r="G181" s="28">
        <f t="shared" si="199"/>
        <v>0</v>
      </c>
      <c r="H181" s="28">
        <f>VLOOKUP(A181,PRICING!$A$8:$BI$31,28,FALSE)</f>
        <v>0</v>
      </c>
      <c r="I181" s="28">
        <f t="shared" si="200"/>
        <v>0</v>
      </c>
      <c r="J181" s="28">
        <f t="shared" si="201"/>
        <v>0</v>
      </c>
      <c r="K181" s="28">
        <f t="shared" si="202"/>
        <v>0</v>
      </c>
      <c r="L181" s="28">
        <f t="shared" si="203"/>
        <v>0</v>
      </c>
      <c r="M181" s="28">
        <f t="shared" si="204"/>
        <v>0</v>
      </c>
      <c r="N181" s="28">
        <f t="shared" si="205"/>
        <v>0</v>
      </c>
      <c r="O181" s="28">
        <f t="shared" si="206"/>
        <v>0</v>
      </c>
      <c r="P181" s="28">
        <f t="shared" si="207"/>
        <v>0</v>
      </c>
    </row>
    <row r="182" ht="15">
      <c r="A182" s="31" t="str">
        <f t="shared" si="208"/>
        <v>SMAS</v>
      </c>
      <c r="B182" s="28">
        <f t="shared" si="194"/>
        <v>0</v>
      </c>
      <c r="C182" s="28">
        <f t="shared" si="195"/>
        <v>0</v>
      </c>
      <c r="D182" s="28">
        <f t="shared" si="196"/>
        <v>0</v>
      </c>
      <c r="E182" s="28">
        <f t="shared" si="197"/>
        <v>0</v>
      </c>
      <c r="F182" s="28">
        <f t="shared" si="198"/>
        <v>0</v>
      </c>
      <c r="G182" s="28">
        <f t="shared" si="199"/>
        <v>0</v>
      </c>
      <c r="H182" s="28">
        <f>VLOOKUP(A182,PRICING!$A$8:$BI$31,28,FALSE)</f>
        <v>0</v>
      </c>
      <c r="I182" s="28">
        <f t="shared" si="200"/>
        <v>0</v>
      </c>
      <c r="J182" s="28">
        <f t="shared" si="201"/>
        <v>0</v>
      </c>
      <c r="K182" s="28">
        <f t="shared" si="202"/>
        <v>0</v>
      </c>
      <c r="L182" s="28">
        <f t="shared" si="203"/>
        <v>0</v>
      </c>
      <c r="M182" s="28">
        <f t="shared" si="204"/>
        <v>0</v>
      </c>
      <c r="N182" s="28">
        <f t="shared" si="205"/>
        <v>0</v>
      </c>
      <c r="O182" s="28">
        <f t="shared" si="206"/>
        <v>0</v>
      </c>
      <c r="P182" s="28">
        <f t="shared" si="207"/>
        <v>0</v>
      </c>
    </row>
    <row r="183" ht="15">
      <c r="A183" s="32">
        <f>PRICING!AD6</f>
        <v>0</v>
      </c>
      <c r="B183" s="29" t="s">
        <v>20</v>
      </c>
      <c r="C183" s="29" t="s">
        <v>21</v>
      </c>
      <c r="D183" s="29" t="s">
        <v>22</v>
      </c>
      <c r="E183" s="29" t="s">
        <v>23</v>
      </c>
      <c r="F183" s="29" t="s">
        <v>24</v>
      </c>
      <c r="G183" s="29" t="s">
        <v>25</v>
      </c>
      <c r="H183" s="29" t="s">
        <v>26</v>
      </c>
      <c r="I183" s="29" t="s">
        <v>27</v>
      </c>
      <c r="J183" s="29" t="s">
        <v>28</v>
      </c>
      <c r="K183" s="29" t="s">
        <v>29</v>
      </c>
      <c r="L183" s="29" t="s">
        <v>30</v>
      </c>
      <c r="M183" s="29" t="s">
        <v>31</v>
      </c>
      <c r="N183" s="29" t="s">
        <v>32</v>
      </c>
      <c r="O183" s="29" t="s">
        <v>33</v>
      </c>
      <c r="P183" s="30" t="s">
        <v>34</v>
      </c>
    </row>
    <row r="184">
      <c r="A184" s="32">
        <f>PRICING!AD7</f>
        <v>0</v>
      </c>
      <c r="B184" s="46">
        <v>1.95</v>
      </c>
      <c r="C184" s="46">
        <v>1.19</v>
      </c>
      <c r="D184" s="46">
        <v>1.13</v>
      </c>
      <c r="E184" s="46">
        <v>1.05</v>
      </c>
      <c r="F184" s="46">
        <v>1.05</v>
      </c>
      <c r="G184" s="33">
        <v>1</v>
      </c>
      <c r="H184" s="33">
        <v>1</v>
      </c>
      <c r="I184" s="33">
        <v>1</v>
      </c>
      <c r="J184" s="33">
        <v>1</v>
      </c>
      <c r="K184" s="33">
        <v>1</v>
      </c>
      <c r="L184" s="33">
        <v>1</v>
      </c>
      <c r="M184" s="33">
        <v>1</v>
      </c>
      <c r="N184" s="33">
        <v>1</v>
      </c>
      <c r="O184" s="33">
        <v>1</v>
      </c>
      <c r="P184" s="33">
        <v>1</v>
      </c>
    </row>
    <row r="185">
      <c r="A185" s="31" t="str">
        <f>A172</f>
        <v>ESMS</v>
      </c>
      <c r="B185" s="28">
        <f ref="B185:B195" t="shared" si="209">($H185/7)*$B$184</f>
        <v>0</v>
      </c>
      <c r="C185" s="28">
        <f ref="C185:C195" t="shared" si="210">($H185/7)*2*$C$184</f>
        <v>0</v>
      </c>
      <c r="D185" s="28">
        <f ref="D185:D195" t="shared" si="211">($H185/7)*3*$D$184</f>
        <v>0</v>
      </c>
      <c r="E185" s="28">
        <f ref="E185:E195" t="shared" si="212">($H185/7)*4*$E$184</f>
        <v>0</v>
      </c>
      <c r="F185" s="28">
        <f ref="F185:F195" t="shared" si="213">($H185/7)*5*$F$184</f>
        <v>0</v>
      </c>
      <c r="G185" s="28">
        <f ref="G185:G195" t="shared" si="214">($H185/7)*6*$G$184</f>
        <v>0</v>
      </c>
      <c r="H185" s="28">
        <f>VLOOKUP(A185,PRICING!$A$8:$BI$31,30,FALSE)</f>
        <v>0</v>
      </c>
      <c r="I185" s="28">
        <f ref="I185:I195" t="shared" si="215">($H185/7)*8*$I$184</f>
        <v>0</v>
      </c>
      <c r="J185" s="28">
        <f ref="J185:J195" t="shared" si="216">($H185/7)*9*$J$184</f>
        <v>0</v>
      </c>
      <c r="K185" s="28">
        <f ref="K185:K195" t="shared" si="217">($H185/7)*10*$K$184</f>
        <v>0</v>
      </c>
      <c r="L185" s="28">
        <f ref="L185:L195" t="shared" si="218">($H185/7)*11*$L$184</f>
        <v>0</v>
      </c>
      <c r="M185" s="28">
        <f ref="M185:M195" t="shared" si="219">($H185/7)*12*$M$184</f>
        <v>0</v>
      </c>
      <c r="N185" s="28">
        <f ref="N185:N195" t="shared" si="220">($H185/7)*13*$N$184</f>
        <v>0</v>
      </c>
      <c r="O185" s="28">
        <f ref="O185:O195" t="shared" si="221">($H185/7)*14*$O$184</f>
        <v>0</v>
      </c>
      <c r="P185" s="28">
        <f ref="P185:P195" t="shared" si="222">($H185/7)*15*$P$184</f>
        <v>0</v>
      </c>
    </row>
    <row r="186">
      <c r="A186" s="31" t="str">
        <f ref="A186:A195" t="shared" si="223">A173</f>
        <v>EMMS</v>
      </c>
      <c r="B186" s="28">
        <f t="shared" si="209"/>
        <v>0</v>
      </c>
      <c r="C186" s="28">
        <f t="shared" si="210"/>
        <v>0</v>
      </c>
      <c r="D186" s="28">
        <f t="shared" si="211"/>
        <v>0</v>
      </c>
      <c r="E186" s="28">
        <f t="shared" si="212"/>
        <v>0</v>
      </c>
      <c r="F186" s="28">
        <f t="shared" si="213"/>
        <v>0</v>
      </c>
      <c r="G186" s="28">
        <f t="shared" si="214"/>
        <v>0</v>
      </c>
      <c r="H186" s="28">
        <f>VLOOKUP(A186,PRICING!$A$8:$BI$31,30,FALSE)</f>
        <v>0</v>
      </c>
      <c r="I186" s="28">
        <f t="shared" si="215"/>
        <v>0</v>
      </c>
      <c r="J186" s="28">
        <f t="shared" si="216"/>
        <v>0</v>
      </c>
      <c r="K186" s="28">
        <f t="shared" si="217"/>
        <v>0</v>
      </c>
      <c r="L186" s="28">
        <f t="shared" si="218"/>
        <v>0</v>
      </c>
      <c r="M186" s="28">
        <f t="shared" si="219"/>
        <v>0</v>
      </c>
      <c r="N186" s="28">
        <f t="shared" si="220"/>
        <v>0</v>
      </c>
      <c r="O186" s="28">
        <f t="shared" si="221"/>
        <v>0</v>
      </c>
      <c r="P186" s="28">
        <f t="shared" si="222"/>
        <v>0</v>
      </c>
    </row>
    <row r="187">
      <c r="A187" s="31" t="str">
        <f t="shared" si="223"/>
        <v>PSMS</v>
      </c>
      <c r="B187" s="28">
        <f t="shared" si="209"/>
        <v>0</v>
      </c>
      <c r="C187" s="28">
        <f t="shared" si="210"/>
        <v>0</v>
      </c>
      <c r="D187" s="28">
        <f t="shared" si="211"/>
        <v>0</v>
      </c>
      <c r="E187" s="28">
        <f t="shared" si="212"/>
        <v>0</v>
      </c>
      <c r="F187" s="28">
        <f t="shared" si="213"/>
        <v>0</v>
      </c>
      <c r="G187" s="28">
        <f t="shared" si="214"/>
        <v>0</v>
      </c>
      <c r="H187" s="28">
        <f>VLOOKUP(A187,PRICING!$A$8:$BI$31,30,FALSE)</f>
        <v>0</v>
      </c>
      <c r="I187" s="28">
        <f t="shared" si="215"/>
        <v>0</v>
      </c>
      <c r="J187" s="28">
        <f t="shared" si="216"/>
        <v>0</v>
      </c>
      <c r="K187" s="28">
        <f t="shared" si="217"/>
        <v>0</v>
      </c>
      <c r="L187" s="28">
        <f t="shared" si="218"/>
        <v>0</v>
      </c>
      <c r="M187" s="28">
        <f t="shared" si="219"/>
        <v>0</v>
      </c>
      <c r="N187" s="28">
        <f t="shared" si="220"/>
        <v>0</v>
      </c>
      <c r="O187" s="28">
        <f t="shared" si="221"/>
        <v>0</v>
      </c>
      <c r="P187" s="28">
        <f t="shared" si="222"/>
        <v>0</v>
      </c>
    </row>
    <row r="188">
      <c r="A188" s="31" t="str">
        <f t="shared" si="223"/>
        <v>SSMS</v>
      </c>
      <c r="B188" s="28">
        <f t="shared" si="209"/>
        <v>0</v>
      </c>
      <c r="C188" s="28">
        <f t="shared" si="210"/>
        <v>0</v>
      </c>
      <c r="D188" s="28">
        <f t="shared" si="211"/>
        <v>0</v>
      </c>
      <c r="E188" s="28">
        <f t="shared" si="212"/>
        <v>0</v>
      </c>
      <c r="F188" s="28">
        <f t="shared" si="213"/>
        <v>0</v>
      </c>
      <c r="G188" s="28">
        <f t="shared" si="214"/>
        <v>0</v>
      </c>
      <c r="H188" s="28">
        <f>VLOOKUP(A188,PRICING!$A$8:$BI$31,30,FALSE)</f>
        <v>0</v>
      </c>
      <c r="I188" s="28">
        <f t="shared" si="215"/>
        <v>0</v>
      </c>
      <c r="J188" s="28">
        <f t="shared" si="216"/>
        <v>0</v>
      </c>
      <c r="K188" s="28">
        <f t="shared" si="217"/>
        <v>0</v>
      </c>
      <c r="L188" s="28">
        <f t="shared" si="218"/>
        <v>0</v>
      </c>
      <c r="M188" s="28">
        <f t="shared" si="219"/>
        <v>0</v>
      </c>
      <c r="N188" s="28">
        <f t="shared" si="220"/>
        <v>0</v>
      </c>
      <c r="O188" s="28">
        <f t="shared" si="221"/>
        <v>0</v>
      </c>
      <c r="P188" s="28">
        <f t="shared" si="222"/>
        <v>0</v>
      </c>
    </row>
    <row r="189">
      <c r="A189" s="31" t="str">
        <f t="shared" si="223"/>
        <v>PMMS</v>
      </c>
      <c r="B189" s="28">
        <f t="shared" si="209"/>
        <v>0</v>
      </c>
      <c r="C189" s="28">
        <f t="shared" si="210"/>
        <v>0</v>
      </c>
      <c r="D189" s="28">
        <f t="shared" si="211"/>
        <v>0</v>
      </c>
      <c r="E189" s="28">
        <f t="shared" si="212"/>
        <v>0</v>
      </c>
      <c r="F189" s="28">
        <f t="shared" si="213"/>
        <v>0</v>
      </c>
      <c r="G189" s="28">
        <f t="shared" si="214"/>
        <v>0</v>
      </c>
      <c r="H189" s="28">
        <f>VLOOKUP(A189,PRICING!$A$8:$BI$31,30,FALSE)</f>
        <v>0</v>
      </c>
      <c r="I189" s="28">
        <f t="shared" si="215"/>
        <v>0</v>
      </c>
      <c r="J189" s="28">
        <f t="shared" si="216"/>
        <v>0</v>
      </c>
      <c r="K189" s="28">
        <f t="shared" si="217"/>
        <v>0</v>
      </c>
      <c r="L189" s="28">
        <f t="shared" si="218"/>
        <v>0</v>
      </c>
      <c r="M189" s="28">
        <f t="shared" si="219"/>
        <v>0</v>
      </c>
      <c r="N189" s="28">
        <f t="shared" si="220"/>
        <v>0</v>
      </c>
      <c r="O189" s="28">
        <f t="shared" si="221"/>
        <v>0</v>
      </c>
      <c r="P189" s="28">
        <f t="shared" si="222"/>
        <v>0</v>
      </c>
    </row>
    <row r="190">
      <c r="A190" s="31" t="str">
        <f t="shared" si="223"/>
        <v>EMAS</v>
      </c>
      <c r="B190" s="28">
        <f t="shared" si="209"/>
        <v>0</v>
      </c>
      <c r="C190" s="28">
        <f t="shared" si="210"/>
        <v>0</v>
      </c>
      <c r="D190" s="28">
        <f t="shared" si="211"/>
        <v>0</v>
      </c>
      <c r="E190" s="28">
        <f t="shared" si="212"/>
        <v>0</v>
      </c>
      <c r="F190" s="28">
        <f t="shared" si="213"/>
        <v>0</v>
      </c>
      <c r="G190" s="28">
        <f t="shared" si="214"/>
        <v>0</v>
      </c>
      <c r="H190" s="28">
        <f>VLOOKUP(A190,PRICING!$A$8:$BI$31,30,FALSE)</f>
        <v>0</v>
      </c>
      <c r="I190" s="28">
        <f t="shared" si="215"/>
        <v>0</v>
      </c>
      <c r="J190" s="28">
        <f t="shared" si="216"/>
        <v>0</v>
      </c>
      <c r="K190" s="28">
        <f t="shared" si="217"/>
        <v>0</v>
      </c>
      <c r="L190" s="28">
        <f t="shared" si="218"/>
        <v>0</v>
      </c>
      <c r="M190" s="28">
        <f t="shared" si="219"/>
        <v>0</v>
      </c>
      <c r="N190" s="28">
        <f t="shared" si="220"/>
        <v>0</v>
      </c>
      <c r="O190" s="28">
        <f t="shared" si="221"/>
        <v>0</v>
      </c>
      <c r="P190" s="28">
        <f t="shared" si="222"/>
        <v>0</v>
      </c>
    </row>
    <row r="191">
      <c r="A191" s="31" t="str">
        <f t="shared" si="223"/>
        <v>PSAS</v>
      </c>
      <c r="B191" s="28">
        <f t="shared" si="209"/>
        <v>0</v>
      </c>
      <c r="C191" s="28">
        <f t="shared" si="210"/>
        <v>0</v>
      </c>
      <c r="D191" s="28">
        <f t="shared" si="211"/>
        <v>0</v>
      </c>
      <c r="E191" s="28">
        <f t="shared" si="212"/>
        <v>0</v>
      </c>
      <c r="F191" s="28">
        <f t="shared" si="213"/>
        <v>0</v>
      </c>
      <c r="G191" s="28">
        <f t="shared" si="214"/>
        <v>0</v>
      </c>
      <c r="H191" s="28">
        <f>VLOOKUP(A191,PRICING!$A$8:$BI$31,30,FALSE)</f>
        <v>0</v>
      </c>
      <c r="I191" s="28">
        <f t="shared" si="215"/>
        <v>0</v>
      </c>
      <c r="J191" s="28">
        <f t="shared" si="216"/>
        <v>0</v>
      </c>
      <c r="K191" s="28">
        <f t="shared" si="217"/>
        <v>0</v>
      </c>
      <c r="L191" s="28">
        <f t="shared" si="218"/>
        <v>0</v>
      </c>
      <c r="M191" s="28">
        <f t="shared" si="219"/>
        <v>0</v>
      </c>
      <c r="N191" s="28">
        <f t="shared" si="220"/>
        <v>0</v>
      </c>
      <c r="O191" s="28">
        <f t="shared" si="221"/>
        <v>0</v>
      </c>
      <c r="P191" s="28">
        <f t="shared" si="222"/>
        <v>0</v>
      </c>
    </row>
    <row r="192">
      <c r="A192" s="31" t="str">
        <f t="shared" si="223"/>
        <v>SSAS</v>
      </c>
      <c r="B192" s="28">
        <f t="shared" si="209"/>
        <v>0</v>
      </c>
      <c r="C192" s="28">
        <f t="shared" si="210"/>
        <v>0</v>
      </c>
      <c r="D192" s="28">
        <f t="shared" si="211"/>
        <v>0</v>
      </c>
      <c r="E192" s="28">
        <f t="shared" si="212"/>
        <v>0</v>
      </c>
      <c r="F192" s="28">
        <f t="shared" si="213"/>
        <v>0</v>
      </c>
      <c r="G192" s="28">
        <f t="shared" si="214"/>
        <v>0</v>
      </c>
      <c r="H192" s="28">
        <f>VLOOKUP(A192,PRICING!$A$8:$BI$31,30,FALSE)</f>
        <v>0</v>
      </c>
      <c r="I192" s="28">
        <f t="shared" si="215"/>
        <v>0</v>
      </c>
      <c r="J192" s="28">
        <f t="shared" si="216"/>
        <v>0</v>
      </c>
      <c r="K192" s="28">
        <f t="shared" si="217"/>
        <v>0</v>
      </c>
      <c r="L192" s="28">
        <f t="shared" si="218"/>
        <v>0</v>
      </c>
      <c r="M192" s="28">
        <f t="shared" si="219"/>
        <v>0</v>
      </c>
      <c r="N192" s="28">
        <f t="shared" si="220"/>
        <v>0</v>
      </c>
      <c r="O192" s="28">
        <f t="shared" si="221"/>
        <v>0</v>
      </c>
      <c r="P192" s="28">
        <f t="shared" si="222"/>
        <v>0</v>
      </c>
    </row>
    <row r="193">
      <c r="A193" s="31" t="str">
        <f t="shared" si="223"/>
        <v>PMAS</v>
      </c>
      <c r="B193" s="28">
        <f t="shared" si="209"/>
        <v>0</v>
      </c>
      <c r="C193" s="28">
        <f t="shared" si="210"/>
        <v>0</v>
      </c>
      <c r="D193" s="28">
        <f t="shared" si="211"/>
        <v>0</v>
      </c>
      <c r="E193" s="28">
        <f t="shared" si="212"/>
        <v>0</v>
      </c>
      <c r="F193" s="28">
        <f t="shared" si="213"/>
        <v>0</v>
      </c>
      <c r="G193" s="28">
        <f t="shared" si="214"/>
        <v>0</v>
      </c>
      <c r="H193" s="28">
        <f>VLOOKUP(A193,PRICING!$A$8:$BI$31,30,FALSE)</f>
        <v>0</v>
      </c>
      <c r="I193" s="28">
        <f t="shared" si="215"/>
        <v>0</v>
      </c>
      <c r="J193" s="28">
        <f t="shared" si="216"/>
        <v>0</v>
      </c>
      <c r="K193" s="28">
        <f t="shared" si="217"/>
        <v>0</v>
      </c>
      <c r="L193" s="28">
        <f t="shared" si="218"/>
        <v>0</v>
      </c>
      <c r="M193" s="28">
        <f t="shared" si="219"/>
        <v>0</v>
      </c>
      <c r="N193" s="28">
        <f t="shared" si="220"/>
        <v>0</v>
      </c>
      <c r="O193" s="28">
        <f t="shared" si="221"/>
        <v>0</v>
      </c>
      <c r="P193" s="28">
        <f t="shared" si="222"/>
        <v>0</v>
      </c>
    </row>
    <row r="194">
      <c r="A194" s="31" t="str">
        <f t="shared" si="223"/>
        <v>CMAS</v>
      </c>
      <c r="B194" s="28">
        <f t="shared" si="209"/>
        <v>0</v>
      </c>
      <c r="C194" s="28">
        <f t="shared" si="210"/>
        <v>0</v>
      </c>
      <c r="D194" s="28">
        <f t="shared" si="211"/>
        <v>0</v>
      </c>
      <c r="E194" s="28">
        <f t="shared" si="212"/>
        <v>0</v>
      </c>
      <c r="F194" s="28">
        <f t="shared" si="213"/>
        <v>0</v>
      </c>
      <c r="G194" s="28">
        <f t="shared" si="214"/>
        <v>0</v>
      </c>
      <c r="H194" s="28">
        <f>VLOOKUP(A194,PRICING!$A$8:$BI$31,30,FALSE)</f>
        <v>0</v>
      </c>
      <c r="I194" s="28">
        <f t="shared" si="215"/>
        <v>0</v>
      </c>
      <c r="J194" s="28">
        <f t="shared" si="216"/>
        <v>0</v>
      </c>
      <c r="K194" s="28">
        <f t="shared" si="217"/>
        <v>0</v>
      </c>
      <c r="L194" s="28">
        <f t="shared" si="218"/>
        <v>0</v>
      </c>
      <c r="M194" s="28">
        <f t="shared" si="219"/>
        <v>0</v>
      </c>
      <c r="N194" s="28">
        <f t="shared" si="220"/>
        <v>0</v>
      </c>
      <c r="O194" s="28">
        <f t="shared" si="221"/>
        <v>0</v>
      </c>
      <c r="P194" s="28">
        <f t="shared" si="222"/>
        <v>0</v>
      </c>
    </row>
    <row r="195" ht="15">
      <c r="A195" s="31" t="str">
        <f t="shared" si="223"/>
        <v>SMAS</v>
      </c>
      <c r="B195" s="28">
        <f t="shared" si="209"/>
        <v>0</v>
      </c>
      <c r="C195" s="28">
        <f t="shared" si="210"/>
        <v>0</v>
      </c>
      <c r="D195" s="28">
        <f t="shared" si="211"/>
        <v>0</v>
      </c>
      <c r="E195" s="28">
        <f t="shared" si="212"/>
        <v>0</v>
      </c>
      <c r="F195" s="28">
        <f t="shared" si="213"/>
        <v>0</v>
      </c>
      <c r="G195" s="28">
        <f t="shared" si="214"/>
        <v>0</v>
      </c>
      <c r="H195" s="28">
        <f>VLOOKUP(A195,PRICING!$A$8:$BI$31,30,FALSE)</f>
        <v>0</v>
      </c>
      <c r="I195" s="28">
        <f t="shared" si="215"/>
        <v>0</v>
      </c>
      <c r="J195" s="28">
        <f t="shared" si="216"/>
        <v>0</v>
      </c>
      <c r="K195" s="28">
        <f t="shared" si="217"/>
        <v>0</v>
      </c>
      <c r="L195" s="28">
        <f t="shared" si="218"/>
        <v>0</v>
      </c>
      <c r="M195" s="28">
        <f t="shared" si="219"/>
        <v>0</v>
      </c>
      <c r="N195" s="28">
        <f t="shared" si="220"/>
        <v>0</v>
      </c>
      <c r="O195" s="28">
        <f t="shared" si="221"/>
        <v>0</v>
      </c>
      <c r="P195" s="28">
        <f t="shared" si="222"/>
        <v>0</v>
      </c>
    </row>
    <row r="196" ht="15">
      <c r="A196" s="32">
        <f>PRICING!AF6</f>
        <v>0</v>
      </c>
      <c r="B196" s="29" t="s">
        <v>20</v>
      </c>
      <c r="C196" s="29" t="s">
        <v>21</v>
      </c>
      <c r="D196" s="29" t="s">
        <v>22</v>
      </c>
      <c r="E196" s="29" t="s">
        <v>23</v>
      </c>
      <c r="F196" s="29" t="s">
        <v>24</v>
      </c>
      <c r="G196" s="29" t="s">
        <v>25</v>
      </c>
      <c r="H196" s="29" t="s">
        <v>26</v>
      </c>
      <c r="I196" s="29" t="s">
        <v>27</v>
      </c>
      <c r="J196" s="29" t="s">
        <v>28</v>
      </c>
      <c r="K196" s="29" t="s">
        <v>29</v>
      </c>
      <c r="L196" s="29" t="s">
        <v>30</v>
      </c>
      <c r="M196" s="29" t="s">
        <v>31</v>
      </c>
      <c r="N196" s="29" t="s">
        <v>32</v>
      </c>
      <c r="O196" s="29" t="s">
        <v>33</v>
      </c>
      <c r="P196" s="30" t="s">
        <v>34</v>
      </c>
    </row>
    <row r="197">
      <c r="A197" s="32">
        <f>PRICING!AF7</f>
        <v>0</v>
      </c>
      <c r="B197" s="46">
        <v>2.03</v>
      </c>
      <c r="C197" s="46">
        <v>1.24</v>
      </c>
      <c r="D197" s="46">
        <v>1.16</v>
      </c>
      <c r="E197" s="46">
        <v>1.08</v>
      </c>
      <c r="F197" s="46">
        <v>1.08</v>
      </c>
      <c r="G197" s="33">
        <v>1</v>
      </c>
      <c r="H197" s="33">
        <v>1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33">
        <v>1</v>
      </c>
      <c r="O197" s="33">
        <v>1</v>
      </c>
      <c r="P197" s="33">
        <v>1</v>
      </c>
    </row>
    <row r="198">
      <c r="A198" s="31" t="str">
        <f>A185</f>
        <v>ESMS</v>
      </c>
      <c r="B198" s="28">
        <f ref="B198:B208" t="shared" si="224">($H198/7)*$B$197</f>
        <v>0</v>
      </c>
      <c r="C198" s="28">
        <f ref="C198:C208" t="shared" si="225">($H198/7)*2*$C$197</f>
        <v>0</v>
      </c>
      <c r="D198" s="28">
        <f ref="D198:D208" t="shared" si="226">($H198/7)*3*$D$197</f>
        <v>0</v>
      </c>
      <c r="E198" s="28">
        <f ref="E198:E208" t="shared" si="227">($H198/7)*4*$E$197</f>
        <v>0</v>
      </c>
      <c r="F198" s="28">
        <f ref="F198:F208" t="shared" si="228">($H198/7)*5*$F$197</f>
        <v>0</v>
      </c>
      <c r="G198" s="28">
        <f ref="G198:G208" t="shared" si="229">($H198/7)*6*$G$197</f>
        <v>0</v>
      </c>
      <c r="H198" s="28">
        <f>VLOOKUP(A198,PRICING!$A$8:$BI$31,32,FALSE)</f>
        <v>0</v>
      </c>
      <c r="I198" s="28">
        <f ref="I198:I208" t="shared" si="230">($H198/7)*8*$I$197</f>
        <v>0</v>
      </c>
      <c r="J198" s="28">
        <f ref="J198:J208" t="shared" si="231">($H198/7)*9*$J$197</f>
        <v>0</v>
      </c>
      <c r="K198" s="28">
        <f ref="K198:K208" t="shared" si="232">($H198/7)*10*$K$197</f>
        <v>0</v>
      </c>
      <c r="L198" s="28">
        <f ref="L198:L208" t="shared" si="233">($H198/7)*11*$L$197</f>
        <v>0</v>
      </c>
      <c r="M198" s="28">
        <f ref="M198:M208" t="shared" si="234">($H198/7)*12*$M$197</f>
        <v>0</v>
      </c>
      <c r="N198" s="28">
        <f ref="N198:N208" t="shared" si="235">($H198/7)*13*$N$197</f>
        <v>0</v>
      </c>
      <c r="O198" s="28">
        <f ref="O198:O208" t="shared" si="236">($H198/7)*14*$O$197</f>
        <v>0</v>
      </c>
      <c r="P198" s="28">
        <f ref="P198:P208" t="shared" si="237">($H198/7)*15*$P$197</f>
        <v>0</v>
      </c>
    </row>
    <row r="199">
      <c r="A199" s="31" t="str">
        <f ref="A199:A208" t="shared" si="238">A186</f>
        <v>EMMS</v>
      </c>
      <c r="B199" s="28">
        <f t="shared" si="224"/>
        <v>0</v>
      </c>
      <c r="C199" s="28">
        <f t="shared" si="225"/>
        <v>0</v>
      </c>
      <c r="D199" s="28">
        <f t="shared" si="226"/>
        <v>0</v>
      </c>
      <c r="E199" s="28">
        <f t="shared" si="227"/>
        <v>0</v>
      </c>
      <c r="F199" s="28">
        <f t="shared" si="228"/>
        <v>0</v>
      </c>
      <c r="G199" s="28">
        <f t="shared" si="229"/>
        <v>0</v>
      </c>
      <c r="H199" s="28">
        <f>VLOOKUP(A199,PRICING!$A$8:$BI$31,32,FALSE)</f>
        <v>0</v>
      </c>
      <c r="I199" s="28">
        <f t="shared" si="230"/>
        <v>0</v>
      </c>
      <c r="J199" s="28">
        <f t="shared" si="231"/>
        <v>0</v>
      </c>
      <c r="K199" s="28">
        <f t="shared" si="232"/>
        <v>0</v>
      </c>
      <c r="L199" s="28">
        <f t="shared" si="233"/>
        <v>0</v>
      </c>
      <c r="M199" s="28">
        <f t="shared" si="234"/>
        <v>0</v>
      </c>
      <c r="N199" s="28">
        <f t="shared" si="235"/>
        <v>0</v>
      </c>
      <c r="O199" s="28">
        <f t="shared" si="236"/>
        <v>0</v>
      </c>
      <c r="P199" s="28">
        <f t="shared" si="237"/>
        <v>0</v>
      </c>
    </row>
    <row r="200">
      <c r="A200" s="31" t="str">
        <f t="shared" si="238"/>
        <v>PSMS</v>
      </c>
      <c r="B200" s="28">
        <f t="shared" si="224"/>
        <v>0</v>
      </c>
      <c r="C200" s="28">
        <f t="shared" si="225"/>
        <v>0</v>
      </c>
      <c r="D200" s="28">
        <f t="shared" si="226"/>
        <v>0</v>
      </c>
      <c r="E200" s="28">
        <f t="shared" si="227"/>
        <v>0</v>
      </c>
      <c r="F200" s="28">
        <f t="shared" si="228"/>
        <v>0</v>
      </c>
      <c r="G200" s="28">
        <f t="shared" si="229"/>
        <v>0</v>
      </c>
      <c r="H200" s="28">
        <f>VLOOKUP(A200,PRICING!$A$8:$BI$31,32,FALSE)</f>
        <v>0</v>
      </c>
      <c r="I200" s="28">
        <f t="shared" si="230"/>
        <v>0</v>
      </c>
      <c r="J200" s="28">
        <f t="shared" si="231"/>
        <v>0</v>
      </c>
      <c r="K200" s="28">
        <f t="shared" si="232"/>
        <v>0</v>
      </c>
      <c r="L200" s="28">
        <f t="shared" si="233"/>
        <v>0</v>
      </c>
      <c r="M200" s="28">
        <f t="shared" si="234"/>
        <v>0</v>
      </c>
      <c r="N200" s="28">
        <f t="shared" si="235"/>
        <v>0</v>
      </c>
      <c r="O200" s="28">
        <f t="shared" si="236"/>
        <v>0</v>
      </c>
      <c r="P200" s="28">
        <f t="shared" si="237"/>
        <v>0</v>
      </c>
    </row>
    <row r="201">
      <c r="A201" s="31" t="str">
        <f t="shared" si="238"/>
        <v>SSMS</v>
      </c>
      <c r="B201" s="28">
        <f t="shared" si="224"/>
        <v>0</v>
      </c>
      <c r="C201" s="28">
        <f t="shared" si="225"/>
        <v>0</v>
      </c>
      <c r="D201" s="28">
        <f t="shared" si="226"/>
        <v>0</v>
      </c>
      <c r="E201" s="28">
        <f t="shared" si="227"/>
        <v>0</v>
      </c>
      <c r="F201" s="28">
        <f t="shared" si="228"/>
        <v>0</v>
      </c>
      <c r="G201" s="28">
        <f t="shared" si="229"/>
        <v>0</v>
      </c>
      <c r="H201" s="28">
        <f>VLOOKUP(A201,PRICING!$A$8:$BI$31,32,FALSE)</f>
        <v>0</v>
      </c>
      <c r="I201" s="28">
        <f t="shared" si="230"/>
        <v>0</v>
      </c>
      <c r="J201" s="28">
        <f t="shared" si="231"/>
        <v>0</v>
      </c>
      <c r="K201" s="28">
        <f t="shared" si="232"/>
        <v>0</v>
      </c>
      <c r="L201" s="28">
        <f t="shared" si="233"/>
        <v>0</v>
      </c>
      <c r="M201" s="28">
        <f t="shared" si="234"/>
        <v>0</v>
      </c>
      <c r="N201" s="28">
        <f t="shared" si="235"/>
        <v>0</v>
      </c>
      <c r="O201" s="28">
        <f t="shared" si="236"/>
        <v>0</v>
      </c>
      <c r="P201" s="28">
        <f t="shared" si="237"/>
        <v>0</v>
      </c>
    </row>
    <row r="202">
      <c r="A202" s="31" t="str">
        <f t="shared" si="238"/>
        <v>PMMS</v>
      </c>
      <c r="B202" s="28">
        <f t="shared" si="224"/>
        <v>0</v>
      </c>
      <c r="C202" s="28">
        <f t="shared" si="225"/>
        <v>0</v>
      </c>
      <c r="D202" s="28">
        <f t="shared" si="226"/>
        <v>0</v>
      </c>
      <c r="E202" s="28">
        <f t="shared" si="227"/>
        <v>0</v>
      </c>
      <c r="F202" s="28">
        <f t="shared" si="228"/>
        <v>0</v>
      </c>
      <c r="G202" s="28">
        <f t="shared" si="229"/>
        <v>0</v>
      </c>
      <c r="H202" s="28">
        <f>VLOOKUP(A202,PRICING!$A$8:$BI$31,32,FALSE)</f>
        <v>0</v>
      </c>
      <c r="I202" s="28">
        <f t="shared" si="230"/>
        <v>0</v>
      </c>
      <c r="J202" s="28">
        <f t="shared" si="231"/>
        <v>0</v>
      </c>
      <c r="K202" s="28">
        <f t="shared" si="232"/>
        <v>0</v>
      </c>
      <c r="L202" s="28">
        <f t="shared" si="233"/>
        <v>0</v>
      </c>
      <c r="M202" s="28">
        <f t="shared" si="234"/>
        <v>0</v>
      </c>
      <c r="N202" s="28">
        <f t="shared" si="235"/>
        <v>0</v>
      </c>
      <c r="O202" s="28">
        <f t="shared" si="236"/>
        <v>0</v>
      </c>
      <c r="P202" s="28">
        <f t="shared" si="237"/>
        <v>0</v>
      </c>
    </row>
    <row r="203">
      <c r="A203" s="31" t="str">
        <f t="shared" si="238"/>
        <v>EMAS</v>
      </c>
      <c r="B203" s="28">
        <f t="shared" si="224"/>
        <v>0</v>
      </c>
      <c r="C203" s="28">
        <f t="shared" si="225"/>
        <v>0</v>
      </c>
      <c r="D203" s="28">
        <f t="shared" si="226"/>
        <v>0</v>
      </c>
      <c r="E203" s="28">
        <f t="shared" si="227"/>
        <v>0</v>
      </c>
      <c r="F203" s="28">
        <f t="shared" si="228"/>
        <v>0</v>
      </c>
      <c r="G203" s="28">
        <f t="shared" si="229"/>
        <v>0</v>
      </c>
      <c r="H203" s="28">
        <f>VLOOKUP(A203,PRICING!$A$8:$BI$31,32,FALSE)</f>
        <v>0</v>
      </c>
      <c r="I203" s="28">
        <f t="shared" si="230"/>
        <v>0</v>
      </c>
      <c r="J203" s="28">
        <f t="shared" si="231"/>
        <v>0</v>
      </c>
      <c r="K203" s="28">
        <f t="shared" si="232"/>
        <v>0</v>
      </c>
      <c r="L203" s="28">
        <f t="shared" si="233"/>
        <v>0</v>
      </c>
      <c r="M203" s="28">
        <f t="shared" si="234"/>
        <v>0</v>
      </c>
      <c r="N203" s="28">
        <f t="shared" si="235"/>
        <v>0</v>
      </c>
      <c r="O203" s="28">
        <f t="shared" si="236"/>
        <v>0</v>
      </c>
      <c r="P203" s="28">
        <f t="shared" si="237"/>
        <v>0</v>
      </c>
    </row>
    <row r="204">
      <c r="A204" s="31" t="str">
        <f t="shared" si="238"/>
        <v>PSAS</v>
      </c>
      <c r="B204" s="28">
        <f t="shared" si="224"/>
        <v>0</v>
      </c>
      <c r="C204" s="28">
        <f t="shared" si="225"/>
        <v>0</v>
      </c>
      <c r="D204" s="28">
        <f t="shared" si="226"/>
        <v>0</v>
      </c>
      <c r="E204" s="28">
        <f t="shared" si="227"/>
        <v>0</v>
      </c>
      <c r="F204" s="28">
        <f t="shared" si="228"/>
        <v>0</v>
      </c>
      <c r="G204" s="28">
        <f t="shared" si="229"/>
        <v>0</v>
      </c>
      <c r="H204" s="28">
        <f>VLOOKUP(A204,PRICING!$A$8:$BI$31,32,FALSE)</f>
        <v>0</v>
      </c>
      <c r="I204" s="28">
        <f t="shared" si="230"/>
        <v>0</v>
      </c>
      <c r="J204" s="28">
        <f t="shared" si="231"/>
        <v>0</v>
      </c>
      <c r="K204" s="28">
        <f t="shared" si="232"/>
        <v>0</v>
      </c>
      <c r="L204" s="28">
        <f t="shared" si="233"/>
        <v>0</v>
      </c>
      <c r="M204" s="28">
        <f t="shared" si="234"/>
        <v>0</v>
      </c>
      <c r="N204" s="28">
        <f t="shared" si="235"/>
        <v>0</v>
      </c>
      <c r="O204" s="28">
        <f t="shared" si="236"/>
        <v>0</v>
      </c>
      <c r="P204" s="28">
        <f t="shared" si="237"/>
        <v>0</v>
      </c>
    </row>
    <row r="205">
      <c r="A205" s="31" t="str">
        <f t="shared" si="238"/>
        <v>SSAS</v>
      </c>
      <c r="B205" s="28">
        <f t="shared" si="224"/>
        <v>0</v>
      </c>
      <c r="C205" s="28">
        <f t="shared" si="225"/>
        <v>0</v>
      </c>
      <c r="D205" s="28">
        <f t="shared" si="226"/>
        <v>0</v>
      </c>
      <c r="E205" s="28">
        <f t="shared" si="227"/>
        <v>0</v>
      </c>
      <c r="F205" s="28">
        <f t="shared" si="228"/>
        <v>0</v>
      </c>
      <c r="G205" s="28">
        <f t="shared" si="229"/>
        <v>0</v>
      </c>
      <c r="H205" s="28">
        <f>VLOOKUP(A205,PRICING!$A$8:$BI$31,32,FALSE)</f>
        <v>0</v>
      </c>
      <c r="I205" s="28">
        <f t="shared" si="230"/>
        <v>0</v>
      </c>
      <c r="J205" s="28">
        <f t="shared" si="231"/>
        <v>0</v>
      </c>
      <c r="K205" s="28">
        <f t="shared" si="232"/>
        <v>0</v>
      </c>
      <c r="L205" s="28">
        <f t="shared" si="233"/>
        <v>0</v>
      </c>
      <c r="M205" s="28">
        <f t="shared" si="234"/>
        <v>0</v>
      </c>
      <c r="N205" s="28">
        <f t="shared" si="235"/>
        <v>0</v>
      </c>
      <c r="O205" s="28">
        <f t="shared" si="236"/>
        <v>0</v>
      </c>
      <c r="P205" s="28">
        <f t="shared" si="237"/>
        <v>0</v>
      </c>
    </row>
    <row r="206">
      <c r="A206" s="31" t="str">
        <f t="shared" si="238"/>
        <v>PMAS</v>
      </c>
      <c r="B206" s="28">
        <f t="shared" si="224"/>
        <v>0</v>
      </c>
      <c r="C206" s="28">
        <f t="shared" si="225"/>
        <v>0</v>
      </c>
      <c r="D206" s="28">
        <f t="shared" si="226"/>
        <v>0</v>
      </c>
      <c r="E206" s="28">
        <f t="shared" si="227"/>
        <v>0</v>
      </c>
      <c r="F206" s="28">
        <f t="shared" si="228"/>
        <v>0</v>
      </c>
      <c r="G206" s="28">
        <f t="shared" si="229"/>
        <v>0</v>
      </c>
      <c r="H206" s="28">
        <f>VLOOKUP(A206,PRICING!$A$8:$BI$31,32,FALSE)</f>
        <v>0</v>
      </c>
      <c r="I206" s="28">
        <f t="shared" si="230"/>
        <v>0</v>
      </c>
      <c r="J206" s="28">
        <f t="shared" si="231"/>
        <v>0</v>
      </c>
      <c r="K206" s="28">
        <f t="shared" si="232"/>
        <v>0</v>
      </c>
      <c r="L206" s="28">
        <f t="shared" si="233"/>
        <v>0</v>
      </c>
      <c r="M206" s="28">
        <f t="shared" si="234"/>
        <v>0</v>
      </c>
      <c r="N206" s="28">
        <f t="shared" si="235"/>
        <v>0</v>
      </c>
      <c r="O206" s="28">
        <f t="shared" si="236"/>
        <v>0</v>
      </c>
      <c r="P206" s="28">
        <f t="shared" si="237"/>
        <v>0</v>
      </c>
    </row>
    <row r="207">
      <c r="A207" s="31" t="str">
        <f t="shared" si="238"/>
        <v>CMAS</v>
      </c>
      <c r="B207" s="28">
        <f t="shared" si="224"/>
        <v>0</v>
      </c>
      <c r="C207" s="28">
        <f t="shared" si="225"/>
        <v>0</v>
      </c>
      <c r="D207" s="28">
        <f t="shared" si="226"/>
        <v>0</v>
      </c>
      <c r="E207" s="28">
        <f t="shared" si="227"/>
        <v>0</v>
      </c>
      <c r="F207" s="28">
        <f t="shared" si="228"/>
        <v>0</v>
      </c>
      <c r="G207" s="28">
        <f t="shared" si="229"/>
        <v>0</v>
      </c>
      <c r="H207" s="28">
        <f>VLOOKUP(A207,PRICING!$A$8:$BI$31,32,FALSE)</f>
        <v>0</v>
      </c>
      <c r="I207" s="28">
        <f t="shared" si="230"/>
        <v>0</v>
      </c>
      <c r="J207" s="28">
        <f t="shared" si="231"/>
        <v>0</v>
      </c>
      <c r="K207" s="28">
        <f t="shared" si="232"/>
        <v>0</v>
      </c>
      <c r="L207" s="28">
        <f t="shared" si="233"/>
        <v>0</v>
      </c>
      <c r="M207" s="28">
        <f t="shared" si="234"/>
        <v>0</v>
      </c>
      <c r="N207" s="28">
        <f t="shared" si="235"/>
        <v>0</v>
      </c>
      <c r="O207" s="28">
        <f t="shared" si="236"/>
        <v>0</v>
      </c>
      <c r="P207" s="28">
        <f t="shared" si="237"/>
        <v>0</v>
      </c>
    </row>
    <row r="208" ht="15">
      <c r="A208" s="31" t="str">
        <f t="shared" si="238"/>
        <v>SMAS</v>
      </c>
      <c r="B208" s="28">
        <f t="shared" si="224"/>
        <v>0</v>
      </c>
      <c r="C208" s="28">
        <f t="shared" si="225"/>
        <v>0</v>
      </c>
      <c r="D208" s="28">
        <f t="shared" si="226"/>
        <v>0</v>
      </c>
      <c r="E208" s="28">
        <f t="shared" si="227"/>
        <v>0</v>
      </c>
      <c r="F208" s="28">
        <f t="shared" si="228"/>
        <v>0</v>
      </c>
      <c r="G208" s="28">
        <f t="shared" si="229"/>
        <v>0</v>
      </c>
      <c r="H208" s="28">
        <f>VLOOKUP(A208,PRICING!$A$8:$BI$31,32,FALSE)</f>
        <v>0</v>
      </c>
      <c r="I208" s="28">
        <f t="shared" si="230"/>
        <v>0</v>
      </c>
      <c r="J208" s="28">
        <f t="shared" si="231"/>
        <v>0</v>
      </c>
      <c r="K208" s="28">
        <f t="shared" si="232"/>
        <v>0</v>
      </c>
      <c r="L208" s="28">
        <f t="shared" si="233"/>
        <v>0</v>
      </c>
      <c r="M208" s="28">
        <f t="shared" si="234"/>
        <v>0</v>
      </c>
      <c r="N208" s="28">
        <f t="shared" si="235"/>
        <v>0</v>
      </c>
      <c r="O208" s="28">
        <f t="shared" si="236"/>
        <v>0</v>
      </c>
      <c r="P208" s="28">
        <f t="shared" si="237"/>
        <v>0</v>
      </c>
    </row>
    <row r="209" ht="15">
      <c r="A209" s="32">
        <f>PRICING!AH6</f>
        <v>0</v>
      </c>
      <c r="B209" s="29" t="s">
        <v>20</v>
      </c>
      <c r="C209" s="29" t="s">
        <v>21</v>
      </c>
      <c r="D209" s="29" t="s">
        <v>22</v>
      </c>
      <c r="E209" s="29" t="s">
        <v>23</v>
      </c>
      <c r="F209" s="29" t="s">
        <v>24</v>
      </c>
      <c r="G209" s="29" t="s">
        <v>25</v>
      </c>
      <c r="H209" s="29" t="s">
        <v>26</v>
      </c>
      <c r="I209" s="29" t="s">
        <v>27</v>
      </c>
      <c r="J209" s="29" t="s">
        <v>28</v>
      </c>
      <c r="K209" s="29" t="s">
        <v>29</v>
      </c>
      <c r="L209" s="29" t="s">
        <v>30</v>
      </c>
      <c r="M209" s="29" t="s">
        <v>31</v>
      </c>
      <c r="N209" s="29" t="s">
        <v>32</v>
      </c>
      <c r="O209" s="29" t="s">
        <v>33</v>
      </c>
      <c r="P209" s="30" t="s">
        <v>34</v>
      </c>
    </row>
    <row r="210">
      <c r="A210" s="32">
        <f>PRICING!AH7</f>
        <v>0</v>
      </c>
      <c r="B210" s="46">
        <v>2.03</v>
      </c>
      <c r="C210" s="46">
        <v>1.24</v>
      </c>
      <c r="D210" s="46">
        <v>1.12</v>
      </c>
      <c r="E210" s="46">
        <v>1.06</v>
      </c>
      <c r="F210" s="46">
        <v>1.06</v>
      </c>
      <c r="G210" s="33">
        <v>1</v>
      </c>
      <c r="H210" s="33">
        <v>1</v>
      </c>
      <c r="I210" s="33">
        <v>1</v>
      </c>
      <c r="J210" s="33">
        <v>1</v>
      </c>
      <c r="K210" s="33">
        <v>1</v>
      </c>
      <c r="L210" s="33">
        <v>1</v>
      </c>
      <c r="M210" s="33">
        <v>1</v>
      </c>
      <c r="N210" s="33">
        <v>1</v>
      </c>
      <c r="O210" s="33">
        <v>1</v>
      </c>
      <c r="P210" s="33">
        <v>1</v>
      </c>
    </row>
    <row r="211">
      <c r="A211" s="31" t="str">
        <f>A198</f>
        <v>ESMS</v>
      </c>
      <c r="B211" s="28">
        <f ref="B211:B221" t="shared" si="239">($H211/7)*$B$210</f>
        <v>0</v>
      </c>
      <c r="C211" s="28">
        <f ref="C211:C221" t="shared" si="240">($H211/7)*2*$C$210</f>
        <v>0</v>
      </c>
      <c r="D211" s="28">
        <f ref="D211:D221" t="shared" si="241">($H211/7)*3*$D$210</f>
        <v>0</v>
      </c>
      <c r="E211" s="28">
        <f ref="E211:E221" t="shared" si="242">($H211/7)*4*$E$210</f>
        <v>0</v>
      </c>
      <c r="F211" s="28">
        <f ref="F211:F221" t="shared" si="243">($H211/7)*5*$F$210</f>
        <v>0</v>
      </c>
      <c r="G211" s="28">
        <f ref="G211:G221" t="shared" si="244">($H211/7)*6*$G$210</f>
        <v>0</v>
      </c>
      <c r="H211" s="28">
        <f>VLOOKUP(A211,PRICING!$A$8:$BI$31,34,FALSE)</f>
        <v>0</v>
      </c>
      <c r="I211" s="28">
        <f ref="I211:I221" t="shared" si="245">($H211/7)*8*$I$210</f>
        <v>0</v>
      </c>
      <c r="J211" s="28">
        <f ref="J211:J221" t="shared" si="246">($H211/7)*9*$J$210</f>
        <v>0</v>
      </c>
      <c r="K211" s="28">
        <f ref="K211:K221" t="shared" si="247">($H211/7)*10*$K$210</f>
        <v>0</v>
      </c>
      <c r="L211" s="28">
        <f ref="L211:L221" t="shared" si="248">($H211/7)*11*$L$210</f>
        <v>0</v>
      </c>
      <c r="M211" s="28">
        <f ref="M211:M221" t="shared" si="249">($H211/7)*12*$M$210</f>
        <v>0</v>
      </c>
      <c r="N211" s="28">
        <f ref="N211:N221" t="shared" si="250">($H211/7)*13*$N$210</f>
        <v>0</v>
      </c>
      <c r="O211" s="28">
        <f ref="O211:O221" t="shared" si="251">($H211/7)*14*$O$210</f>
        <v>0</v>
      </c>
      <c r="P211" s="28">
        <f ref="P211:P221" t="shared" si="252">($H211/7)*15*$P$210</f>
        <v>0</v>
      </c>
    </row>
    <row r="212">
      <c r="A212" s="31" t="str">
        <f ref="A212:A221" t="shared" si="253">A199</f>
        <v>EMMS</v>
      </c>
      <c r="B212" s="28">
        <f t="shared" si="239"/>
        <v>0</v>
      </c>
      <c r="C212" s="28">
        <f t="shared" si="240"/>
        <v>0</v>
      </c>
      <c r="D212" s="28">
        <f t="shared" si="241"/>
        <v>0</v>
      </c>
      <c r="E212" s="28">
        <f t="shared" si="242"/>
        <v>0</v>
      </c>
      <c r="F212" s="28">
        <f t="shared" si="243"/>
        <v>0</v>
      </c>
      <c r="G212" s="28">
        <f t="shared" si="244"/>
        <v>0</v>
      </c>
      <c r="H212" s="28">
        <f>VLOOKUP(A212,PRICING!$A$8:$BI$31,34,FALSE)</f>
        <v>0</v>
      </c>
      <c r="I212" s="28">
        <f t="shared" si="245"/>
        <v>0</v>
      </c>
      <c r="J212" s="28">
        <f t="shared" si="246"/>
        <v>0</v>
      </c>
      <c r="K212" s="28">
        <f t="shared" si="247"/>
        <v>0</v>
      </c>
      <c r="L212" s="28">
        <f t="shared" si="248"/>
        <v>0</v>
      </c>
      <c r="M212" s="28">
        <f t="shared" si="249"/>
        <v>0</v>
      </c>
      <c r="N212" s="28">
        <f t="shared" si="250"/>
        <v>0</v>
      </c>
      <c r="O212" s="28">
        <f t="shared" si="251"/>
        <v>0</v>
      </c>
      <c r="P212" s="28">
        <f t="shared" si="252"/>
        <v>0</v>
      </c>
    </row>
    <row r="213">
      <c r="A213" s="31" t="str">
        <f t="shared" si="253"/>
        <v>PSMS</v>
      </c>
      <c r="B213" s="28">
        <f t="shared" si="239"/>
        <v>0</v>
      </c>
      <c r="C213" s="28">
        <f t="shared" si="240"/>
        <v>0</v>
      </c>
      <c r="D213" s="28">
        <f t="shared" si="241"/>
        <v>0</v>
      </c>
      <c r="E213" s="28">
        <f t="shared" si="242"/>
        <v>0</v>
      </c>
      <c r="F213" s="28">
        <f t="shared" si="243"/>
        <v>0</v>
      </c>
      <c r="G213" s="28">
        <f t="shared" si="244"/>
        <v>0</v>
      </c>
      <c r="H213" s="28">
        <f>VLOOKUP(A213,PRICING!$A$8:$BI$31,34,FALSE)</f>
        <v>0</v>
      </c>
      <c r="I213" s="28">
        <f t="shared" si="245"/>
        <v>0</v>
      </c>
      <c r="J213" s="28">
        <f t="shared" si="246"/>
        <v>0</v>
      </c>
      <c r="K213" s="28">
        <f t="shared" si="247"/>
        <v>0</v>
      </c>
      <c r="L213" s="28">
        <f t="shared" si="248"/>
        <v>0</v>
      </c>
      <c r="M213" s="28">
        <f t="shared" si="249"/>
        <v>0</v>
      </c>
      <c r="N213" s="28">
        <f t="shared" si="250"/>
        <v>0</v>
      </c>
      <c r="O213" s="28">
        <f t="shared" si="251"/>
        <v>0</v>
      </c>
      <c r="P213" s="28">
        <f t="shared" si="252"/>
        <v>0</v>
      </c>
    </row>
    <row r="214">
      <c r="A214" s="31" t="str">
        <f t="shared" si="253"/>
        <v>SSMS</v>
      </c>
      <c r="B214" s="28">
        <f t="shared" si="239"/>
        <v>0</v>
      </c>
      <c r="C214" s="28">
        <f t="shared" si="240"/>
        <v>0</v>
      </c>
      <c r="D214" s="28">
        <f t="shared" si="241"/>
        <v>0</v>
      </c>
      <c r="E214" s="28">
        <f t="shared" si="242"/>
        <v>0</v>
      </c>
      <c r="F214" s="28">
        <f t="shared" si="243"/>
        <v>0</v>
      </c>
      <c r="G214" s="28">
        <f t="shared" si="244"/>
        <v>0</v>
      </c>
      <c r="H214" s="28">
        <f>VLOOKUP(A214,PRICING!$A$8:$BI$31,34,FALSE)</f>
        <v>0</v>
      </c>
      <c r="I214" s="28">
        <f t="shared" si="245"/>
        <v>0</v>
      </c>
      <c r="J214" s="28">
        <f t="shared" si="246"/>
        <v>0</v>
      </c>
      <c r="K214" s="28">
        <f t="shared" si="247"/>
        <v>0</v>
      </c>
      <c r="L214" s="28">
        <f t="shared" si="248"/>
        <v>0</v>
      </c>
      <c r="M214" s="28">
        <f t="shared" si="249"/>
        <v>0</v>
      </c>
      <c r="N214" s="28">
        <f t="shared" si="250"/>
        <v>0</v>
      </c>
      <c r="O214" s="28">
        <f t="shared" si="251"/>
        <v>0</v>
      </c>
      <c r="P214" s="28">
        <f t="shared" si="252"/>
        <v>0</v>
      </c>
    </row>
    <row r="215">
      <c r="A215" s="31" t="str">
        <f t="shared" si="253"/>
        <v>PMMS</v>
      </c>
      <c r="B215" s="28">
        <f t="shared" si="239"/>
        <v>0</v>
      </c>
      <c r="C215" s="28">
        <f t="shared" si="240"/>
        <v>0</v>
      </c>
      <c r="D215" s="28">
        <f t="shared" si="241"/>
        <v>0</v>
      </c>
      <c r="E215" s="28">
        <f t="shared" si="242"/>
        <v>0</v>
      </c>
      <c r="F215" s="28">
        <f t="shared" si="243"/>
        <v>0</v>
      </c>
      <c r="G215" s="28">
        <f t="shared" si="244"/>
        <v>0</v>
      </c>
      <c r="H215" s="28">
        <f>VLOOKUP(A215,PRICING!$A$8:$BI$31,34,FALSE)</f>
        <v>0</v>
      </c>
      <c r="I215" s="28">
        <f t="shared" si="245"/>
        <v>0</v>
      </c>
      <c r="J215" s="28">
        <f t="shared" si="246"/>
        <v>0</v>
      </c>
      <c r="K215" s="28">
        <f t="shared" si="247"/>
        <v>0</v>
      </c>
      <c r="L215" s="28">
        <f t="shared" si="248"/>
        <v>0</v>
      </c>
      <c r="M215" s="28">
        <f t="shared" si="249"/>
        <v>0</v>
      </c>
      <c r="N215" s="28">
        <f t="shared" si="250"/>
        <v>0</v>
      </c>
      <c r="O215" s="28">
        <f t="shared" si="251"/>
        <v>0</v>
      </c>
      <c r="P215" s="28">
        <f t="shared" si="252"/>
        <v>0</v>
      </c>
    </row>
    <row r="216">
      <c r="A216" s="31" t="str">
        <f t="shared" si="253"/>
        <v>EMAS</v>
      </c>
      <c r="B216" s="28">
        <f t="shared" si="239"/>
        <v>0</v>
      </c>
      <c r="C216" s="28">
        <f t="shared" si="240"/>
        <v>0</v>
      </c>
      <c r="D216" s="28">
        <f t="shared" si="241"/>
        <v>0</v>
      </c>
      <c r="E216" s="28">
        <f t="shared" si="242"/>
        <v>0</v>
      </c>
      <c r="F216" s="28">
        <f t="shared" si="243"/>
        <v>0</v>
      </c>
      <c r="G216" s="28">
        <f t="shared" si="244"/>
        <v>0</v>
      </c>
      <c r="H216" s="28">
        <f>VLOOKUP(A216,PRICING!$A$8:$BI$31,34,FALSE)</f>
        <v>0</v>
      </c>
      <c r="I216" s="28">
        <f t="shared" si="245"/>
        <v>0</v>
      </c>
      <c r="J216" s="28">
        <f t="shared" si="246"/>
        <v>0</v>
      </c>
      <c r="K216" s="28">
        <f t="shared" si="247"/>
        <v>0</v>
      </c>
      <c r="L216" s="28">
        <f t="shared" si="248"/>
        <v>0</v>
      </c>
      <c r="M216" s="28">
        <f t="shared" si="249"/>
        <v>0</v>
      </c>
      <c r="N216" s="28">
        <f t="shared" si="250"/>
        <v>0</v>
      </c>
      <c r="O216" s="28">
        <f t="shared" si="251"/>
        <v>0</v>
      </c>
      <c r="P216" s="28">
        <f t="shared" si="252"/>
        <v>0</v>
      </c>
    </row>
    <row r="217">
      <c r="A217" s="31" t="str">
        <f t="shared" si="253"/>
        <v>PSAS</v>
      </c>
      <c r="B217" s="28">
        <f t="shared" si="239"/>
        <v>0</v>
      </c>
      <c r="C217" s="28">
        <f t="shared" si="240"/>
        <v>0</v>
      </c>
      <c r="D217" s="28">
        <f t="shared" si="241"/>
        <v>0</v>
      </c>
      <c r="E217" s="28">
        <f t="shared" si="242"/>
        <v>0</v>
      </c>
      <c r="F217" s="28">
        <f t="shared" si="243"/>
        <v>0</v>
      </c>
      <c r="G217" s="28">
        <f t="shared" si="244"/>
        <v>0</v>
      </c>
      <c r="H217" s="28">
        <f>VLOOKUP(A217,PRICING!$A$8:$BI$31,34,FALSE)</f>
        <v>0</v>
      </c>
      <c r="I217" s="28">
        <f t="shared" si="245"/>
        <v>0</v>
      </c>
      <c r="J217" s="28">
        <f t="shared" si="246"/>
        <v>0</v>
      </c>
      <c r="K217" s="28">
        <f t="shared" si="247"/>
        <v>0</v>
      </c>
      <c r="L217" s="28">
        <f t="shared" si="248"/>
        <v>0</v>
      </c>
      <c r="M217" s="28">
        <f t="shared" si="249"/>
        <v>0</v>
      </c>
      <c r="N217" s="28">
        <f t="shared" si="250"/>
        <v>0</v>
      </c>
      <c r="O217" s="28">
        <f t="shared" si="251"/>
        <v>0</v>
      </c>
      <c r="P217" s="28">
        <f t="shared" si="252"/>
        <v>0</v>
      </c>
    </row>
    <row r="218">
      <c r="A218" s="31" t="str">
        <f t="shared" si="253"/>
        <v>SSAS</v>
      </c>
      <c r="B218" s="28">
        <f t="shared" si="239"/>
        <v>0</v>
      </c>
      <c r="C218" s="28">
        <f t="shared" si="240"/>
        <v>0</v>
      </c>
      <c r="D218" s="28">
        <f t="shared" si="241"/>
        <v>0</v>
      </c>
      <c r="E218" s="28">
        <f t="shared" si="242"/>
        <v>0</v>
      </c>
      <c r="F218" s="28">
        <f t="shared" si="243"/>
        <v>0</v>
      </c>
      <c r="G218" s="28">
        <f t="shared" si="244"/>
        <v>0</v>
      </c>
      <c r="H218" s="28">
        <f>VLOOKUP(A218,PRICING!$A$8:$BI$31,34,FALSE)</f>
        <v>0</v>
      </c>
      <c r="I218" s="28">
        <f t="shared" si="245"/>
        <v>0</v>
      </c>
      <c r="J218" s="28">
        <f t="shared" si="246"/>
        <v>0</v>
      </c>
      <c r="K218" s="28">
        <f t="shared" si="247"/>
        <v>0</v>
      </c>
      <c r="L218" s="28">
        <f t="shared" si="248"/>
        <v>0</v>
      </c>
      <c r="M218" s="28">
        <f t="shared" si="249"/>
        <v>0</v>
      </c>
      <c r="N218" s="28">
        <f t="shared" si="250"/>
        <v>0</v>
      </c>
      <c r="O218" s="28">
        <f t="shared" si="251"/>
        <v>0</v>
      </c>
      <c r="P218" s="28">
        <f t="shared" si="252"/>
        <v>0</v>
      </c>
    </row>
    <row r="219">
      <c r="A219" s="31" t="str">
        <f t="shared" si="253"/>
        <v>PMAS</v>
      </c>
      <c r="B219" s="28">
        <f t="shared" si="239"/>
        <v>0</v>
      </c>
      <c r="C219" s="28">
        <f t="shared" si="240"/>
        <v>0</v>
      </c>
      <c r="D219" s="28">
        <f t="shared" si="241"/>
        <v>0</v>
      </c>
      <c r="E219" s="28">
        <f t="shared" si="242"/>
        <v>0</v>
      </c>
      <c r="F219" s="28">
        <f t="shared" si="243"/>
        <v>0</v>
      </c>
      <c r="G219" s="28">
        <f t="shared" si="244"/>
        <v>0</v>
      </c>
      <c r="H219" s="28">
        <f>VLOOKUP(A219,PRICING!$A$8:$BI$31,34,FALSE)</f>
        <v>0</v>
      </c>
      <c r="I219" s="28">
        <f t="shared" si="245"/>
        <v>0</v>
      </c>
      <c r="J219" s="28">
        <f t="shared" si="246"/>
        <v>0</v>
      </c>
      <c r="K219" s="28">
        <f t="shared" si="247"/>
        <v>0</v>
      </c>
      <c r="L219" s="28">
        <f t="shared" si="248"/>
        <v>0</v>
      </c>
      <c r="M219" s="28">
        <f t="shared" si="249"/>
        <v>0</v>
      </c>
      <c r="N219" s="28">
        <f t="shared" si="250"/>
        <v>0</v>
      </c>
      <c r="O219" s="28">
        <f t="shared" si="251"/>
        <v>0</v>
      </c>
      <c r="P219" s="28">
        <f t="shared" si="252"/>
        <v>0</v>
      </c>
    </row>
    <row r="220">
      <c r="A220" s="31" t="str">
        <f t="shared" si="253"/>
        <v>CMAS</v>
      </c>
      <c r="B220" s="28">
        <f t="shared" si="239"/>
        <v>0</v>
      </c>
      <c r="C220" s="28">
        <f t="shared" si="240"/>
        <v>0</v>
      </c>
      <c r="D220" s="28">
        <f t="shared" si="241"/>
        <v>0</v>
      </c>
      <c r="E220" s="28">
        <f t="shared" si="242"/>
        <v>0</v>
      </c>
      <c r="F220" s="28">
        <f t="shared" si="243"/>
        <v>0</v>
      </c>
      <c r="G220" s="28">
        <f t="shared" si="244"/>
        <v>0</v>
      </c>
      <c r="H220" s="28">
        <f>VLOOKUP(A220,PRICING!$A$8:$BI$31,34,FALSE)</f>
        <v>0</v>
      </c>
      <c r="I220" s="28">
        <f t="shared" si="245"/>
        <v>0</v>
      </c>
      <c r="J220" s="28">
        <f t="shared" si="246"/>
        <v>0</v>
      </c>
      <c r="K220" s="28">
        <f t="shared" si="247"/>
        <v>0</v>
      </c>
      <c r="L220" s="28">
        <f t="shared" si="248"/>
        <v>0</v>
      </c>
      <c r="M220" s="28">
        <f t="shared" si="249"/>
        <v>0</v>
      </c>
      <c r="N220" s="28">
        <f t="shared" si="250"/>
        <v>0</v>
      </c>
      <c r="O220" s="28">
        <f t="shared" si="251"/>
        <v>0</v>
      </c>
      <c r="P220" s="28">
        <f t="shared" si="252"/>
        <v>0</v>
      </c>
    </row>
    <row r="221" ht="15">
      <c r="A221" s="31" t="str">
        <f t="shared" si="253"/>
        <v>SMAS</v>
      </c>
      <c r="B221" s="28">
        <f t="shared" si="239"/>
        <v>0</v>
      </c>
      <c r="C221" s="28">
        <f t="shared" si="240"/>
        <v>0</v>
      </c>
      <c r="D221" s="28">
        <f t="shared" si="241"/>
        <v>0</v>
      </c>
      <c r="E221" s="28">
        <f t="shared" si="242"/>
        <v>0</v>
      </c>
      <c r="F221" s="28">
        <f t="shared" si="243"/>
        <v>0</v>
      </c>
      <c r="G221" s="28">
        <f t="shared" si="244"/>
        <v>0</v>
      </c>
      <c r="H221" s="28">
        <f>VLOOKUP(A221,PRICING!$A$8:$BI$31,34,FALSE)</f>
        <v>0</v>
      </c>
      <c r="I221" s="28">
        <f t="shared" si="245"/>
        <v>0</v>
      </c>
      <c r="J221" s="28">
        <f t="shared" si="246"/>
        <v>0</v>
      </c>
      <c r="K221" s="28">
        <f t="shared" si="247"/>
        <v>0</v>
      </c>
      <c r="L221" s="28">
        <f t="shared" si="248"/>
        <v>0</v>
      </c>
      <c r="M221" s="28">
        <f t="shared" si="249"/>
        <v>0</v>
      </c>
      <c r="N221" s="28">
        <f t="shared" si="250"/>
        <v>0</v>
      </c>
      <c r="O221" s="28">
        <f t="shared" si="251"/>
        <v>0</v>
      </c>
      <c r="P221" s="28">
        <f t="shared" si="252"/>
        <v>0</v>
      </c>
    </row>
    <row r="222" ht="15">
      <c r="A222" s="32">
        <f>PRICING!AJ6</f>
        <v>0</v>
      </c>
      <c r="B222" s="29" t="s">
        <v>20</v>
      </c>
      <c r="C222" s="29" t="s">
        <v>21</v>
      </c>
      <c r="D222" s="29" t="s">
        <v>22</v>
      </c>
      <c r="E222" s="29" t="s">
        <v>23</v>
      </c>
      <c r="F222" s="29" t="s">
        <v>24</v>
      </c>
      <c r="G222" s="29" t="s">
        <v>25</v>
      </c>
      <c r="H222" s="29" t="s">
        <v>26</v>
      </c>
      <c r="I222" s="29" t="s">
        <v>27</v>
      </c>
      <c r="J222" s="29" t="s">
        <v>28</v>
      </c>
      <c r="K222" s="29" t="s">
        <v>29</v>
      </c>
      <c r="L222" s="29" t="s">
        <v>30</v>
      </c>
      <c r="M222" s="29" t="s">
        <v>31</v>
      </c>
      <c r="N222" s="29" t="s">
        <v>32</v>
      </c>
      <c r="O222" s="29" t="s">
        <v>33</v>
      </c>
      <c r="P222" s="30" t="s">
        <v>34</v>
      </c>
    </row>
    <row r="223">
      <c r="A223" s="32">
        <f>PRICING!AJ7</f>
        <v>0</v>
      </c>
      <c r="B223" s="46">
        <v>2.07</v>
      </c>
      <c r="C223" s="46">
        <v>1.24</v>
      </c>
      <c r="D223" s="46">
        <v>1.12</v>
      </c>
      <c r="E223" s="46">
        <v>1.04</v>
      </c>
      <c r="F223" s="46">
        <v>1.04</v>
      </c>
      <c r="G223" s="33">
        <v>1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 s="33">
        <v>1</v>
      </c>
      <c r="N223" s="33">
        <v>1</v>
      </c>
      <c r="O223" s="33">
        <v>1</v>
      </c>
      <c r="P223" s="33">
        <v>1</v>
      </c>
    </row>
    <row r="224">
      <c r="A224" s="31" t="str">
        <f>A211</f>
        <v>ESMS</v>
      </c>
      <c r="B224" s="28">
        <f ref="B224:B234" t="shared" si="254">($H224/7)*$B$223</f>
        <v>0</v>
      </c>
      <c r="C224" s="28">
        <f ref="C224:C234" t="shared" si="255">($H224/7)*2*$C$223</f>
        <v>0</v>
      </c>
      <c r="D224" s="28">
        <f ref="D224:D234" t="shared" si="256">($H224/7)*3*$D$223</f>
        <v>0</v>
      </c>
      <c r="E224" s="28">
        <f ref="E224:E234" t="shared" si="257">($H224/7)*4*$E$223</f>
        <v>0</v>
      </c>
      <c r="F224" s="28">
        <f ref="F224:F234" t="shared" si="258">($H224/7)*5*$F$223</f>
        <v>0</v>
      </c>
      <c r="G224" s="28">
        <f ref="G224:G234" t="shared" si="259">($H224/7)*6*$G$223</f>
        <v>0</v>
      </c>
      <c r="H224" s="28">
        <f>VLOOKUP(A224,PRICING!$A$8:$BI$31,36,FALSE)</f>
        <v>0</v>
      </c>
      <c r="I224" s="28">
        <f ref="I224:I234" t="shared" si="260">($H224/7)*8*$I$223</f>
        <v>0</v>
      </c>
      <c r="J224" s="28">
        <f ref="J224:J234" t="shared" si="261">($H224/7)*9*$J$223</f>
        <v>0</v>
      </c>
      <c r="K224" s="28">
        <f ref="K224:K234" t="shared" si="262">($H224/7)*10*$K$223</f>
        <v>0</v>
      </c>
      <c r="L224" s="28">
        <f ref="L224:L234" t="shared" si="263">($H224/7)*11*$L$223</f>
        <v>0</v>
      </c>
      <c r="M224" s="28">
        <f ref="M224:M234" t="shared" si="264">($H224/7)*12*$M$223</f>
        <v>0</v>
      </c>
      <c r="N224" s="28">
        <f ref="N224:N234" t="shared" si="265">($H224/7)*13*$N$223</f>
        <v>0</v>
      </c>
      <c r="O224" s="28">
        <f ref="O224:O234" t="shared" si="266">($H224/7)*14*$O$223</f>
        <v>0</v>
      </c>
      <c r="P224" s="28">
        <f ref="P224:P234" t="shared" si="267">($H224/7)*15*$P$223</f>
        <v>0</v>
      </c>
    </row>
    <row r="225">
      <c r="A225" s="31" t="str">
        <f ref="A225:A234" t="shared" si="268">A212</f>
        <v>EMMS</v>
      </c>
      <c r="B225" s="28">
        <f t="shared" si="254"/>
        <v>0</v>
      </c>
      <c r="C225" s="28">
        <f t="shared" si="255"/>
        <v>0</v>
      </c>
      <c r="D225" s="28">
        <f t="shared" si="256"/>
        <v>0</v>
      </c>
      <c r="E225" s="28">
        <f t="shared" si="257"/>
        <v>0</v>
      </c>
      <c r="F225" s="28">
        <f t="shared" si="258"/>
        <v>0</v>
      </c>
      <c r="G225" s="28">
        <f t="shared" si="259"/>
        <v>0</v>
      </c>
      <c r="H225" s="28">
        <f>VLOOKUP(A225,PRICING!$A$8:$BI$31,36,FALSE)</f>
        <v>0</v>
      </c>
      <c r="I225" s="28">
        <f t="shared" si="260"/>
        <v>0</v>
      </c>
      <c r="J225" s="28">
        <f t="shared" si="261"/>
        <v>0</v>
      </c>
      <c r="K225" s="28">
        <f t="shared" si="262"/>
        <v>0</v>
      </c>
      <c r="L225" s="28">
        <f t="shared" si="263"/>
        <v>0</v>
      </c>
      <c r="M225" s="28">
        <f t="shared" si="264"/>
        <v>0</v>
      </c>
      <c r="N225" s="28">
        <f t="shared" si="265"/>
        <v>0</v>
      </c>
      <c r="O225" s="28">
        <f t="shared" si="266"/>
        <v>0</v>
      </c>
      <c r="P225" s="28">
        <f t="shared" si="267"/>
        <v>0</v>
      </c>
    </row>
    <row r="226">
      <c r="A226" s="31" t="str">
        <f t="shared" si="268"/>
        <v>PSMS</v>
      </c>
      <c r="B226" s="28">
        <f t="shared" si="254"/>
        <v>0</v>
      </c>
      <c r="C226" s="28">
        <f t="shared" si="255"/>
        <v>0</v>
      </c>
      <c r="D226" s="28">
        <f t="shared" si="256"/>
        <v>0</v>
      </c>
      <c r="E226" s="28">
        <f t="shared" si="257"/>
        <v>0</v>
      </c>
      <c r="F226" s="28">
        <f t="shared" si="258"/>
        <v>0</v>
      </c>
      <c r="G226" s="28">
        <f t="shared" si="259"/>
        <v>0</v>
      </c>
      <c r="H226" s="28">
        <f>VLOOKUP(A226,PRICING!$A$8:$BI$31,36,FALSE)</f>
        <v>0</v>
      </c>
      <c r="I226" s="28">
        <f t="shared" si="260"/>
        <v>0</v>
      </c>
      <c r="J226" s="28">
        <f t="shared" si="261"/>
        <v>0</v>
      </c>
      <c r="K226" s="28">
        <f t="shared" si="262"/>
        <v>0</v>
      </c>
      <c r="L226" s="28">
        <f t="shared" si="263"/>
        <v>0</v>
      </c>
      <c r="M226" s="28">
        <f t="shared" si="264"/>
        <v>0</v>
      </c>
      <c r="N226" s="28">
        <f t="shared" si="265"/>
        <v>0</v>
      </c>
      <c r="O226" s="28">
        <f t="shared" si="266"/>
        <v>0</v>
      </c>
      <c r="P226" s="28">
        <f t="shared" si="267"/>
        <v>0</v>
      </c>
    </row>
    <row r="227">
      <c r="A227" s="31" t="str">
        <f t="shared" si="268"/>
        <v>SSMS</v>
      </c>
      <c r="B227" s="28">
        <f t="shared" si="254"/>
        <v>0</v>
      </c>
      <c r="C227" s="28">
        <f t="shared" si="255"/>
        <v>0</v>
      </c>
      <c r="D227" s="28">
        <f t="shared" si="256"/>
        <v>0</v>
      </c>
      <c r="E227" s="28">
        <f t="shared" si="257"/>
        <v>0</v>
      </c>
      <c r="F227" s="28">
        <f t="shared" si="258"/>
        <v>0</v>
      </c>
      <c r="G227" s="28">
        <f t="shared" si="259"/>
        <v>0</v>
      </c>
      <c r="H227" s="28">
        <f>VLOOKUP(A227,PRICING!$A$8:$BI$31,36,FALSE)</f>
        <v>0</v>
      </c>
      <c r="I227" s="28">
        <f t="shared" si="260"/>
        <v>0</v>
      </c>
      <c r="J227" s="28">
        <f t="shared" si="261"/>
        <v>0</v>
      </c>
      <c r="K227" s="28">
        <f t="shared" si="262"/>
        <v>0</v>
      </c>
      <c r="L227" s="28">
        <f t="shared" si="263"/>
        <v>0</v>
      </c>
      <c r="M227" s="28">
        <f t="shared" si="264"/>
        <v>0</v>
      </c>
      <c r="N227" s="28">
        <f t="shared" si="265"/>
        <v>0</v>
      </c>
      <c r="O227" s="28">
        <f t="shared" si="266"/>
        <v>0</v>
      </c>
      <c r="P227" s="28">
        <f t="shared" si="267"/>
        <v>0</v>
      </c>
    </row>
    <row r="228">
      <c r="A228" s="31" t="str">
        <f t="shared" si="268"/>
        <v>PMMS</v>
      </c>
      <c r="B228" s="28">
        <f t="shared" si="254"/>
        <v>0</v>
      </c>
      <c r="C228" s="28">
        <f t="shared" si="255"/>
        <v>0</v>
      </c>
      <c r="D228" s="28">
        <f t="shared" si="256"/>
        <v>0</v>
      </c>
      <c r="E228" s="28">
        <f t="shared" si="257"/>
        <v>0</v>
      </c>
      <c r="F228" s="28">
        <f t="shared" si="258"/>
        <v>0</v>
      </c>
      <c r="G228" s="28">
        <f t="shared" si="259"/>
        <v>0</v>
      </c>
      <c r="H228" s="28">
        <f>VLOOKUP(A228,PRICING!$A$8:$BI$31,36,FALSE)</f>
        <v>0</v>
      </c>
      <c r="I228" s="28">
        <f t="shared" si="260"/>
        <v>0</v>
      </c>
      <c r="J228" s="28">
        <f t="shared" si="261"/>
        <v>0</v>
      </c>
      <c r="K228" s="28">
        <f t="shared" si="262"/>
        <v>0</v>
      </c>
      <c r="L228" s="28">
        <f t="shared" si="263"/>
        <v>0</v>
      </c>
      <c r="M228" s="28">
        <f t="shared" si="264"/>
        <v>0</v>
      </c>
      <c r="N228" s="28">
        <f t="shared" si="265"/>
        <v>0</v>
      </c>
      <c r="O228" s="28">
        <f t="shared" si="266"/>
        <v>0</v>
      </c>
      <c r="P228" s="28">
        <f t="shared" si="267"/>
        <v>0</v>
      </c>
    </row>
    <row r="229">
      <c r="A229" s="31" t="str">
        <f t="shared" si="268"/>
        <v>EMAS</v>
      </c>
      <c r="B229" s="28">
        <f t="shared" si="254"/>
        <v>0</v>
      </c>
      <c r="C229" s="28">
        <f t="shared" si="255"/>
        <v>0</v>
      </c>
      <c r="D229" s="28">
        <f t="shared" si="256"/>
        <v>0</v>
      </c>
      <c r="E229" s="28">
        <f t="shared" si="257"/>
        <v>0</v>
      </c>
      <c r="F229" s="28">
        <f t="shared" si="258"/>
        <v>0</v>
      </c>
      <c r="G229" s="28">
        <f t="shared" si="259"/>
        <v>0</v>
      </c>
      <c r="H229" s="28">
        <f>VLOOKUP(A229,PRICING!$A$8:$BI$31,36,FALSE)</f>
        <v>0</v>
      </c>
      <c r="I229" s="28">
        <f t="shared" si="260"/>
        <v>0</v>
      </c>
      <c r="J229" s="28">
        <f t="shared" si="261"/>
        <v>0</v>
      </c>
      <c r="K229" s="28">
        <f t="shared" si="262"/>
        <v>0</v>
      </c>
      <c r="L229" s="28">
        <f t="shared" si="263"/>
        <v>0</v>
      </c>
      <c r="M229" s="28">
        <f t="shared" si="264"/>
        <v>0</v>
      </c>
      <c r="N229" s="28">
        <f t="shared" si="265"/>
        <v>0</v>
      </c>
      <c r="O229" s="28">
        <f t="shared" si="266"/>
        <v>0</v>
      </c>
      <c r="P229" s="28">
        <f t="shared" si="267"/>
        <v>0</v>
      </c>
    </row>
    <row r="230">
      <c r="A230" s="31" t="str">
        <f t="shared" si="268"/>
        <v>PSAS</v>
      </c>
      <c r="B230" s="28">
        <f t="shared" si="254"/>
        <v>0</v>
      </c>
      <c r="C230" s="28">
        <f t="shared" si="255"/>
        <v>0</v>
      </c>
      <c r="D230" s="28">
        <f t="shared" si="256"/>
        <v>0</v>
      </c>
      <c r="E230" s="28">
        <f t="shared" si="257"/>
        <v>0</v>
      </c>
      <c r="F230" s="28">
        <f t="shared" si="258"/>
        <v>0</v>
      </c>
      <c r="G230" s="28">
        <f t="shared" si="259"/>
        <v>0</v>
      </c>
      <c r="H230" s="28">
        <f>VLOOKUP(A230,PRICING!$A$8:$BI$31,36,FALSE)</f>
        <v>0</v>
      </c>
      <c r="I230" s="28">
        <f t="shared" si="260"/>
        <v>0</v>
      </c>
      <c r="J230" s="28">
        <f t="shared" si="261"/>
        <v>0</v>
      </c>
      <c r="K230" s="28">
        <f t="shared" si="262"/>
        <v>0</v>
      </c>
      <c r="L230" s="28">
        <f t="shared" si="263"/>
        <v>0</v>
      </c>
      <c r="M230" s="28">
        <f t="shared" si="264"/>
        <v>0</v>
      </c>
      <c r="N230" s="28">
        <f t="shared" si="265"/>
        <v>0</v>
      </c>
      <c r="O230" s="28">
        <f t="shared" si="266"/>
        <v>0</v>
      </c>
      <c r="P230" s="28">
        <f t="shared" si="267"/>
        <v>0</v>
      </c>
    </row>
    <row r="231">
      <c r="A231" s="31" t="str">
        <f t="shared" si="268"/>
        <v>SSAS</v>
      </c>
      <c r="B231" s="28">
        <f t="shared" si="254"/>
        <v>0</v>
      </c>
      <c r="C231" s="28">
        <f t="shared" si="255"/>
        <v>0</v>
      </c>
      <c r="D231" s="28">
        <f t="shared" si="256"/>
        <v>0</v>
      </c>
      <c r="E231" s="28">
        <f t="shared" si="257"/>
        <v>0</v>
      </c>
      <c r="F231" s="28">
        <f t="shared" si="258"/>
        <v>0</v>
      </c>
      <c r="G231" s="28">
        <f t="shared" si="259"/>
        <v>0</v>
      </c>
      <c r="H231" s="28">
        <f>VLOOKUP(A231,PRICING!$A$8:$BI$31,36,FALSE)</f>
        <v>0</v>
      </c>
      <c r="I231" s="28">
        <f t="shared" si="260"/>
        <v>0</v>
      </c>
      <c r="J231" s="28">
        <f t="shared" si="261"/>
        <v>0</v>
      </c>
      <c r="K231" s="28">
        <f t="shared" si="262"/>
        <v>0</v>
      </c>
      <c r="L231" s="28">
        <f t="shared" si="263"/>
        <v>0</v>
      </c>
      <c r="M231" s="28">
        <f t="shared" si="264"/>
        <v>0</v>
      </c>
      <c r="N231" s="28">
        <f t="shared" si="265"/>
        <v>0</v>
      </c>
      <c r="O231" s="28">
        <f t="shared" si="266"/>
        <v>0</v>
      </c>
      <c r="P231" s="28">
        <f t="shared" si="267"/>
        <v>0</v>
      </c>
    </row>
    <row r="232">
      <c r="A232" s="31" t="str">
        <f t="shared" si="268"/>
        <v>PMAS</v>
      </c>
      <c r="B232" s="28">
        <f t="shared" si="254"/>
        <v>0</v>
      </c>
      <c r="C232" s="28">
        <f t="shared" si="255"/>
        <v>0</v>
      </c>
      <c r="D232" s="28">
        <f t="shared" si="256"/>
        <v>0</v>
      </c>
      <c r="E232" s="28">
        <f t="shared" si="257"/>
        <v>0</v>
      </c>
      <c r="F232" s="28">
        <f t="shared" si="258"/>
        <v>0</v>
      </c>
      <c r="G232" s="28">
        <f t="shared" si="259"/>
        <v>0</v>
      </c>
      <c r="H232" s="28">
        <f>VLOOKUP(A232,PRICING!$A$8:$BI$31,36,FALSE)</f>
        <v>0</v>
      </c>
      <c r="I232" s="28">
        <f t="shared" si="260"/>
        <v>0</v>
      </c>
      <c r="J232" s="28">
        <f t="shared" si="261"/>
        <v>0</v>
      </c>
      <c r="K232" s="28">
        <f t="shared" si="262"/>
        <v>0</v>
      </c>
      <c r="L232" s="28">
        <f t="shared" si="263"/>
        <v>0</v>
      </c>
      <c r="M232" s="28">
        <f t="shared" si="264"/>
        <v>0</v>
      </c>
      <c r="N232" s="28">
        <f t="shared" si="265"/>
        <v>0</v>
      </c>
      <c r="O232" s="28">
        <f t="shared" si="266"/>
        <v>0</v>
      </c>
      <c r="P232" s="28">
        <f t="shared" si="267"/>
        <v>0</v>
      </c>
    </row>
    <row r="233">
      <c r="A233" s="31" t="str">
        <f t="shared" si="268"/>
        <v>CMAS</v>
      </c>
      <c r="B233" s="28">
        <f t="shared" si="254"/>
        <v>0</v>
      </c>
      <c r="C233" s="28">
        <f t="shared" si="255"/>
        <v>0</v>
      </c>
      <c r="D233" s="28">
        <f t="shared" si="256"/>
        <v>0</v>
      </c>
      <c r="E233" s="28">
        <f t="shared" si="257"/>
        <v>0</v>
      </c>
      <c r="F233" s="28">
        <f t="shared" si="258"/>
        <v>0</v>
      </c>
      <c r="G233" s="28">
        <f t="shared" si="259"/>
        <v>0</v>
      </c>
      <c r="H233" s="28">
        <f>VLOOKUP(A233,PRICING!$A$8:$BI$31,36,FALSE)</f>
        <v>0</v>
      </c>
      <c r="I233" s="28">
        <f t="shared" si="260"/>
        <v>0</v>
      </c>
      <c r="J233" s="28">
        <f t="shared" si="261"/>
        <v>0</v>
      </c>
      <c r="K233" s="28">
        <f t="shared" si="262"/>
        <v>0</v>
      </c>
      <c r="L233" s="28">
        <f t="shared" si="263"/>
        <v>0</v>
      </c>
      <c r="M233" s="28">
        <f t="shared" si="264"/>
        <v>0</v>
      </c>
      <c r="N233" s="28">
        <f t="shared" si="265"/>
        <v>0</v>
      </c>
      <c r="O233" s="28">
        <f t="shared" si="266"/>
        <v>0</v>
      </c>
      <c r="P233" s="28">
        <f t="shared" si="267"/>
        <v>0</v>
      </c>
    </row>
    <row r="234" ht="15">
      <c r="A234" s="31" t="str">
        <f t="shared" si="268"/>
        <v>SMAS</v>
      </c>
      <c r="B234" s="28">
        <f t="shared" si="254"/>
        <v>0</v>
      </c>
      <c r="C234" s="28">
        <f t="shared" si="255"/>
        <v>0</v>
      </c>
      <c r="D234" s="28">
        <f t="shared" si="256"/>
        <v>0</v>
      </c>
      <c r="E234" s="28">
        <f t="shared" si="257"/>
        <v>0</v>
      </c>
      <c r="F234" s="28">
        <f t="shared" si="258"/>
        <v>0</v>
      </c>
      <c r="G234" s="28">
        <f t="shared" si="259"/>
        <v>0</v>
      </c>
      <c r="H234" s="28">
        <f>VLOOKUP(A234,PRICING!$A$8:$BI$31,36,FALSE)</f>
        <v>0</v>
      </c>
      <c r="I234" s="28">
        <f t="shared" si="260"/>
        <v>0</v>
      </c>
      <c r="J234" s="28">
        <f t="shared" si="261"/>
        <v>0</v>
      </c>
      <c r="K234" s="28">
        <f t="shared" si="262"/>
        <v>0</v>
      </c>
      <c r="L234" s="28">
        <f t="shared" si="263"/>
        <v>0</v>
      </c>
      <c r="M234" s="28">
        <f t="shared" si="264"/>
        <v>0</v>
      </c>
      <c r="N234" s="28">
        <f t="shared" si="265"/>
        <v>0</v>
      </c>
      <c r="O234" s="28">
        <f t="shared" si="266"/>
        <v>0</v>
      </c>
      <c r="P234" s="28">
        <f t="shared" si="267"/>
        <v>0</v>
      </c>
    </row>
    <row r="235" ht="15">
      <c r="A235" s="32">
        <f>PRICING!AL6</f>
        <v>0</v>
      </c>
      <c r="B235" s="29" t="s">
        <v>20</v>
      </c>
      <c r="C235" s="29" t="s">
        <v>21</v>
      </c>
      <c r="D235" s="29" t="s">
        <v>22</v>
      </c>
      <c r="E235" s="29" t="s">
        <v>23</v>
      </c>
      <c r="F235" s="29" t="s">
        <v>24</v>
      </c>
      <c r="G235" s="29" t="s">
        <v>25</v>
      </c>
      <c r="H235" s="29" t="s">
        <v>26</v>
      </c>
      <c r="I235" s="29" t="s">
        <v>27</v>
      </c>
      <c r="J235" s="29" t="s">
        <v>28</v>
      </c>
      <c r="K235" s="29" t="s">
        <v>29</v>
      </c>
      <c r="L235" s="29" t="s">
        <v>30</v>
      </c>
      <c r="M235" s="29" t="s">
        <v>31</v>
      </c>
      <c r="N235" s="29" t="s">
        <v>32</v>
      </c>
      <c r="O235" s="29" t="s">
        <v>33</v>
      </c>
      <c r="P235" s="30" t="s">
        <v>34</v>
      </c>
    </row>
    <row r="236">
      <c r="A236" s="32">
        <f>PRICING!AL7</f>
        <v>0</v>
      </c>
      <c r="B236" s="46">
        <v>2.07</v>
      </c>
      <c r="C236" s="46">
        <v>1.24</v>
      </c>
      <c r="D236" s="46">
        <v>1.16</v>
      </c>
      <c r="E236" s="46">
        <v>1.04</v>
      </c>
      <c r="F236" s="46">
        <v>1.04</v>
      </c>
      <c r="G236" s="33">
        <v>1</v>
      </c>
      <c r="H236" s="33">
        <v>1</v>
      </c>
      <c r="I236" s="33">
        <v>1</v>
      </c>
      <c r="J236" s="33">
        <v>1</v>
      </c>
      <c r="K236" s="33">
        <v>1</v>
      </c>
      <c r="L236" s="33">
        <v>1</v>
      </c>
      <c r="M236" s="33">
        <v>1</v>
      </c>
      <c r="N236" s="33">
        <v>1</v>
      </c>
      <c r="O236" s="33">
        <v>1</v>
      </c>
      <c r="P236" s="33">
        <v>1</v>
      </c>
    </row>
    <row r="237">
      <c r="A237" s="31" t="str">
        <f>A224</f>
        <v>ESMS</v>
      </c>
      <c r="B237" s="28">
        <f ref="B237:B247" t="shared" si="269">($H237/7)*$B$236</f>
        <v>0</v>
      </c>
      <c r="C237" s="28">
        <f ref="C237:C247" t="shared" si="270">($H237/7)*2*$C$236</f>
        <v>0</v>
      </c>
      <c r="D237" s="28">
        <f ref="D237:D247" t="shared" si="271">($H237/7)*3*$D$236</f>
        <v>0</v>
      </c>
      <c r="E237" s="28">
        <f ref="E237:E247" t="shared" si="272">($H237/7)*4*$E$236</f>
        <v>0</v>
      </c>
      <c r="F237" s="28">
        <f ref="F237:F247" t="shared" si="273">($H237/7)*5*$F$236</f>
        <v>0</v>
      </c>
      <c r="G237" s="28">
        <f ref="G237:G247" t="shared" si="274">($H237/7)*6*$G$236</f>
        <v>0</v>
      </c>
      <c r="H237" s="28">
        <f>VLOOKUP(A237,PRICING!$A$8:$BI$31,38,FALSE)</f>
        <v>0</v>
      </c>
      <c r="I237" s="28">
        <f ref="I237:I247" t="shared" si="275">($H237/7)*8*$I$236</f>
        <v>0</v>
      </c>
      <c r="J237" s="28">
        <f ref="J237:J247" t="shared" si="276">($H237/7)*9*$J$236</f>
        <v>0</v>
      </c>
      <c r="K237" s="28">
        <f ref="K237:K247" t="shared" si="277">($H237/7)*10*$K$236</f>
        <v>0</v>
      </c>
      <c r="L237" s="28">
        <f ref="L237:L247" t="shared" si="278">($H237/7)*11*$L$236</f>
        <v>0</v>
      </c>
      <c r="M237" s="28">
        <f ref="M237:M247" t="shared" si="279">($H237/7)*12*$M$236</f>
        <v>0</v>
      </c>
      <c r="N237" s="28">
        <f ref="N237:N247" t="shared" si="280">($H237/7)*13*$N$236</f>
        <v>0</v>
      </c>
      <c r="O237" s="28">
        <f ref="O237:O247" t="shared" si="281">($H237/7)*14*$O$236</f>
        <v>0</v>
      </c>
      <c r="P237" s="28">
        <f ref="P237:P247" t="shared" si="282">($H237/7)*15*$P$236</f>
        <v>0</v>
      </c>
    </row>
    <row r="238">
      <c r="A238" s="31" t="str">
        <f ref="A238:A247" t="shared" si="283">A225</f>
        <v>EMMS</v>
      </c>
      <c r="B238" s="28">
        <f t="shared" si="269"/>
        <v>0</v>
      </c>
      <c r="C238" s="28">
        <f t="shared" si="270"/>
        <v>0</v>
      </c>
      <c r="D238" s="28">
        <f t="shared" si="271"/>
        <v>0</v>
      </c>
      <c r="E238" s="28">
        <f t="shared" si="272"/>
        <v>0</v>
      </c>
      <c r="F238" s="28">
        <f t="shared" si="273"/>
        <v>0</v>
      </c>
      <c r="G238" s="28">
        <f t="shared" si="274"/>
        <v>0</v>
      </c>
      <c r="H238" s="28">
        <f>VLOOKUP(A238,PRICING!$A$8:$BI$31,38,FALSE)</f>
        <v>0</v>
      </c>
      <c r="I238" s="28">
        <f t="shared" si="275"/>
        <v>0</v>
      </c>
      <c r="J238" s="28">
        <f t="shared" si="276"/>
        <v>0</v>
      </c>
      <c r="K238" s="28">
        <f t="shared" si="277"/>
        <v>0</v>
      </c>
      <c r="L238" s="28">
        <f t="shared" si="278"/>
        <v>0</v>
      </c>
      <c r="M238" s="28">
        <f t="shared" si="279"/>
        <v>0</v>
      </c>
      <c r="N238" s="28">
        <f t="shared" si="280"/>
        <v>0</v>
      </c>
      <c r="O238" s="28">
        <f t="shared" si="281"/>
        <v>0</v>
      </c>
      <c r="P238" s="28">
        <f t="shared" si="282"/>
        <v>0</v>
      </c>
    </row>
    <row r="239">
      <c r="A239" s="31" t="str">
        <f t="shared" si="283"/>
        <v>PSMS</v>
      </c>
      <c r="B239" s="28">
        <f t="shared" si="269"/>
        <v>0</v>
      </c>
      <c r="C239" s="28">
        <f t="shared" si="270"/>
        <v>0</v>
      </c>
      <c r="D239" s="28">
        <f t="shared" si="271"/>
        <v>0</v>
      </c>
      <c r="E239" s="28">
        <f t="shared" si="272"/>
        <v>0</v>
      </c>
      <c r="F239" s="28">
        <f t="shared" si="273"/>
        <v>0</v>
      </c>
      <c r="G239" s="28">
        <f t="shared" si="274"/>
        <v>0</v>
      </c>
      <c r="H239" s="28">
        <f>VLOOKUP(A239,PRICING!$A$8:$BI$31,38,FALSE)</f>
        <v>0</v>
      </c>
      <c r="I239" s="28">
        <f t="shared" si="275"/>
        <v>0</v>
      </c>
      <c r="J239" s="28">
        <f t="shared" si="276"/>
        <v>0</v>
      </c>
      <c r="K239" s="28">
        <f t="shared" si="277"/>
        <v>0</v>
      </c>
      <c r="L239" s="28">
        <f t="shared" si="278"/>
        <v>0</v>
      </c>
      <c r="M239" s="28">
        <f t="shared" si="279"/>
        <v>0</v>
      </c>
      <c r="N239" s="28">
        <f t="shared" si="280"/>
        <v>0</v>
      </c>
      <c r="O239" s="28">
        <f t="shared" si="281"/>
        <v>0</v>
      </c>
      <c r="P239" s="28">
        <f t="shared" si="282"/>
        <v>0</v>
      </c>
    </row>
    <row r="240">
      <c r="A240" s="31" t="str">
        <f t="shared" si="283"/>
        <v>SSMS</v>
      </c>
      <c r="B240" s="28">
        <f t="shared" si="269"/>
        <v>0</v>
      </c>
      <c r="C240" s="28">
        <f t="shared" si="270"/>
        <v>0</v>
      </c>
      <c r="D240" s="28">
        <f t="shared" si="271"/>
        <v>0</v>
      </c>
      <c r="E240" s="28">
        <f t="shared" si="272"/>
        <v>0</v>
      </c>
      <c r="F240" s="28">
        <f t="shared" si="273"/>
        <v>0</v>
      </c>
      <c r="G240" s="28">
        <f t="shared" si="274"/>
        <v>0</v>
      </c>
      <c r="H240" s="28">
        <f>VLOOKUP(A240,PRICING!$A$8:$BI$31,38,FALSE)</f>
        <v>0</v>
      </c>
      <c r="I240" s="28">
        <f t="shared" si="275"/>
        <v>0</v>
      </c>
      <c r="J240" s="28">
        <f t="shared" si="276"/>
        <v>0</v>
      </c>
      <c r="K240" s="28">
        <f t="shared" si="277"/>
        <v>0</v>
      </c>
      <c r="L240" s="28">
        <f t="shared" si="278"/>
        <v>0</v>
      </c>
      <c r="M240" s="28">
        <f t="shared" si="279"/>
        <v>0</v>
      </c>
      <c r="N240" s="28">
        <f t="shared" si="280"/>
        <v>0</v>
      </c>
      <c r="O240" s="28">
        <f t="shared" si="281"/>
        <v>0</v>
      </c>
      <c r="P240" s="28">
        <f t="shared" si="282"/>
        <v>0</v>
      </c>
    </row>
    <row r="241">
      <c r="A241" s="31" t="str">
        <f t="shared" si="283"/>
        <v>PMMS</v>
      </c>
      <c r="B241" s="28">
        <f t="shared" si="269"/>
        <v>0</v>
      </c>
      <c r="C241" s="28">
        <f t="shared" si="270"/>
        <v>0</v>
      </c>
      <c r="D241" s="28">
        <f t="shared" si="271"/>
        <v>0</v>
      </c>
      <c r="E241" s="28">
        <f t="shared" si="272"/>
        <v>0</v>
      </c>
      <c r="F241" s="28">
        <f t="shared" si="273"/>
        <v>0</v>
      </c>
      <c r="G241" s="28">
        <f t="shared" si="274"/>
        <v>0</v>
      </c>
      <c r="H241" s="28">
        <f>VLOOKUP(A241,PRICING!$A$8:$BI$31,38,FALSE)</f>
        <v>0</v>
      </c>
      <c r="I241" s="28">
        <f t="shared" si="275"/>
        <v>0</v>
      </c>
      <c r="J241" s="28">
        <f t="shared" si="276"/>
        <v>0</v>
      </c>
      <c r="K241" s="28">
        <f t="shared" si="277"/>
        <v>0</v>
      </c>
      <c r="L241" s="28">
        <f t="shared" si="278"/>
        <v>0</v>
      </c>
      <c r="M241" s="28">
        <f t="shared" si="279"/>
        <v>0</v>
      </c>
      <c r="N241" s="28">
        <f t="shared" si="280"/>
        <v>0</v>
      </c>
      <c r="O241" s="28">
        <f t="shared" si="281"/>
        <v>0</v>
      </c>
      <c r="P241" s="28">
        <f t="shared" si="282"/>
        <v>0</v>
      </c>
    </row>
    <row r="242">
      <c r="A242" s="31" t="str">
        <f t="shared" si="283"/>
        <v>EMAS</v>
      </c>
      <c r="B242" s="28">
        <f t="shared" si="269"/>
        <v>0</v>
      </c>
      <c r="C242" s="28">
        <f t="shared" si="270"/>
        <v>0</v>
      </c>
      <c r="D242" s="28">
        <f t="shared" si="271"/>
        <v>0</v>
      </c>
      <c r="E242" s="28">
        <f t="shared" si="272"/>
        <v>0</v>
      </c>
      <c r="F242" s="28">
        <f t="shared" si="273"/>
        <v>0</v>
      </c>
      <c r="G242" s="28">
        <f t="shared" si="274"/>
        <v>0</v>
      </c>
      <c r="H242" s="28">
        <f>VLOOKUP(A242,PRICING!$A$8:$BI$31,38,FALSE)</f>
        <v>0</v>
      </c>
      <c r="I242" s="28">
        <f t="shared" si="275"/>
        <v>0</v>
      </c>
      <c r="J242" s="28">
        <f t="shared" si="276"/>
        <v>0</v>
      </c>
      <c r="K242" s="28">
        <f t="shared" si="277"/>
        <v>0</v>
      </c>
      <c r="L242" s="28">
        <f t="shared" si="278"/>
        <v>0</v>
      </c>
      <c r="M242" s="28">
        <f t="shared" si="279"/>
        <v>0</v>
      </c>
      <c r="N242" s="28">
        <f t="shared" si="280"/>
        <v>0</v>
      </c>
      <c r="O242" s="28">
        <f t="shared" si="281"/>
        <v>0</v>
      </c>
      <c r="P242" s="28">
        <f t="shared" si="282"/>
        <v>0</v>
      </c>
    </row>
    <row r="243">
      <c r="A243" s="31" t="str">
        <f t="shared" si="283"/>
        <v>PSAS</v>
      </c>
      <c r="B243" s="28">
        <f t="shared" si="269"/>
        <v>0</v>
      </c>
      <c r="C243" s="28">
        <f t="shared" si="270"/>
        <v>0</v>
      </c>
      <c r="D243" s="28">
        <f t="shared" si="271"/>
        <v>0</v>
      </c>
      <c r="E243" s="28">
        <f t="shared" si="272"/>
        <v>0</v>
      </c>
      <c r="F243" s="28">
        <f t="shared" si="273"/>
        <v>0</v>
      </c>
      <c r="G243" s="28">
        <f t="shared" si="274"/>
        <v>0</v>
      </c>
      <c r="H243" s="28">
        <f>VLOOKUP(A243,PRICING!$A$8:$BI$31,38,FALSE)</f>
        <v>0</v>
      </c>
      <c r="I243" s="28">
        <f t="shared" si="275"/>
        <v>0</v>
      </c>
      <c r="J243" s="28">
        <f t="shared" si="276"/>
        <v>0</v>
      </c>
      <c r="K243" s="28">
        <f t="shared" si="277"/>
        <v>0</v>
      </c>
      <c r="L243" s="28">
        <f t="shared" si="278"/>
        <v>0</v>
      </c>
      <c r="M243" s="28">
        <f t="shared" si="279"/>
        <v>0</v>
      </c>
      <c r="N243" s="28">
        <f t="shared" si="280"/>
        <v>0</v>
      </c>
      <c r="O243" s="28">
        <f t="shared" si="281"/>
        <v>0</v>
      </c>
      <c r="P243" s="28">
        <f t="shared" si="282"/>
        <v>0</v>
      </c>
    </row>
    <row r="244">
      <c r="A244" s="31" t="str">
        <f t="shared" si="283"/>
        <v>SSAS</v>
      </c>
      <c r="B244" s="28">
        <f t="shared" si="269"/>
        <v>0</v>
      </c>
      <c r="C244" s="28">
        <f t="shared" si="270"/>
        <v>0</v>
      </c>
      <c r="D244" s="28">
        <f t="shared" si="271"/>
        <v>0</v>
      </c>
      <c r="E244" s="28">
        <f t="shared" si="272"/>
        <v>0</v>
      </c>
      <c r="F244" s="28">
        <f t="shared" si="273"/>
        <v>0</v>
      </c>
      <c r="G244" s="28">
        <f t="shared" si="274"/>
        <v>0</v>
      </c>
      <c r="H244" s="28">
        <f>VLOOKUP(A244,PRICING!$A$8:$BI$31,38,FALSE)</f>
        <v>0</v>
      </c>
      <c r="I244" s="28">
        <f t="shared" si="275"/>
        <v>0</v>
      </c>
      <c r="J244" s="28">
        <f t="shared" si="276"/>
        <v>0</v>
      </c>
      <c r="K244" s="28">
        <f t="shared" si="277"/>
        <v>0</v>
      </c>
      <c r="L244" s="28">
        <f t="shared" si="278"/>
        <v>0</v>
      </c>
      <c r="M244" s="28">
        <f t="shared" si="279"/>
        <v>0</v>
      </c>
      <c r="N244" s="28">
        <f t="shared" si="280"/>
        <v>0</v>
      </c>
      <c r="O244" s="28">
        <f t="shared" si="281"/>
        <v>0</v>
      </c>
      <c r="P244" s="28">
        <f t="shared" si="282"/>
        <v>0</v>
      </c>
    </row>
    <row r="245">
      <c r="A245" s="31" t="str">
        <f t="shared" si="283"/>
        <v>PMAS</v>
      </c>
      <c r="B245" s="28">
        <f t="shared" si="269"/>
        <v>0</v>
      </c>
      <c r="C245" s="28">
        <f t="shared" si="270"/>
        <v>0</v>
      </c>
      <c r="D245" s="28">
        <f t="shared" si="271"/>
        <v>0</v>
      </c>
      <c r="E245" s="28">
        <f t="shared" si="272"/>
        <v>0</v>
      </c>
      <c r="F245" s="28">
        <f t="shared" si="273"/>
        <v>0</v>
      </c>
      <c r="G245" s="28">
        <f t="shared" si="274"/>
        <v>0</v>
      </c>
      <c r="H245" s="28">
        <f>VLOOKUP(A245,PRICING!$A$8:$BI$31,38,FALSE)</f>
        <v>0</v>
      </c>
      <c r="I245" s="28">
        <f t="shared" si="275"/>
        <v>0</v>
      </c>
      <c r="J245" s="28">
        <f t="shared" si="276"/>
        <v>0</v>
      </c>
      <c r="K245" s="28">
        <f t="shared" si="277"/>
        <v>0</v>
      </c>
      <c r="L245" s="28">
        <f t="shared" si="278"/>
        <v>0</v>
      </c>
      <c r="M245" s="28">
        <f t="shared" si="279"/>
        <v>0</v>
      </c>
      <c r="N245" s="28">
        <f t="shared" si="280"/>
        <v>0</v>
      </c>
      <c r="O245" s="28">
        <f t="shared" si="281"/>
        <v>0</v>
      </c>
      <c r="P245" s="28">
        <f t="shared" si="282"/>
        <v>0</v>
      </c>
    </row>
    <row r="246">
      <c r="A246" s="31" t="str">
        <f t="shared" si="283"/>
        <v>CMAS</v>
      </c>
      <c r="B246" s="28">
        <f t="shared" si="269"/>
        <v>0</v>
      </c>
      <c r="C246" s="28">
        <f t="shared" si="270"/>
        <v>0</v>
      </c>
      <c r="D246" s="28">
        <f t="shared" si="271"/>
        <v>0</v>
      </c>
      <c r="E246" s="28">
        <f t="shared" si="272"/>
        <v>0</v>
      </c>
      <c r="F246" s="28">
        <f t="shared" si="273"/>
        <v>0</v>
      </c>
      <c r="G246" s="28">
        <f t="shared" si="274"/>
        <v>0</v>
      </c>
      <c r="H246" s="28">
        <f>VLOOKUP(A246,PRICING!$A$8:$BI$31,38,FALSE)</f>
        <v>0</v>
      </c>
      <c r="I246" s="28">
        <f t="shared" si="275"/>
        <v>0</v>
      </c>
      <c r="J246" s="28">
        <f t="shared" si="276"/>
        <v>0</v>
      </c>
      <c r="K246" s="28">
        <f t="shared" si="277"/>
        <v>0</v>
      </c>
      <c r="L246" s="28">
        <f t="shared" si="278"/>
        <v>0</v>
      </c>
      <c r="M246" s="28">
        <f t="shared" si="279"/>
        <v>0</v>
      </c>
      <c r="N246" s="28">
        <f t="shared" si="280"/>
        <v>0</v>
      </c>
      <c r="O246" s="28">
        <f t="shared" si="281"/>
        <v>0</v>
      </c>
      <c r="P246" s="28">
        <f t="shared" si="282"/>
        <v>0</v>
      </c>
    </row>
    <row r="247" ht="15">
      <c r="A247" s="31" t="str">
        <f t="shared" si="283"/>
        <v>SMAS</v>
      </c>
      <c r="B247" s="28">
        <f t="shared" si="269"/>
        <v>0</v>
      </c>
      <c r="C247" s="28">
        <f t="shared" si="270"/>
        <v>0</v>
      </c>
      <c r="D247" s="28">
        <f t="shared" si="271"/>
        <v>0</v>
      </c>
      <c r="E247" s="28">
        <f t="shared" si="272"/>
        <v>0</v>
      </c>
      <c r="F247" s="28">
        <f t="shared" si="273"/>
        <v>0</v>
      </c>
      <c r="G247" s="28">
        <f t="shared" si="274"/>
        <v>0</v>
      </c>
      <c r="H247" s="28">
        <f>VLOOKUP(A247,PRICING!$A$8:$BI$31,38,FALSE)</f>
        <v>0</v>
      </c>
      <c r="I247" s="28">
        <f t="shared" si="275"/>
        <v>0</v>
      </c>
      <c r="J247" s="28">
        <f t="shared" si="276"/>
        <v>0</v>
      </c>
      <c r="K247" s="28">
        <f t="shared" si="277"/>
        <v>0</v>
      </c>
      <c r="L247" s="28">
        <f t="shared" si="278"/>
        <v>0</v>
      </c>
      <c r="M247" s="28">
        <f t="shared" si="279"/>
        <v>0</v>
      </c>
      <c r="N247" s="28">
        <f t="shared" si="280"/>
        <v>0</v>
      </c>
      <c r="O247" s="28">
        <f t="shared" si="281"/>
        <v>0</v>
      </c>
      <c r="P247" s="28">
        <f t="shared" si="282"/>
        <v>0</v>
      </c>
    </row>
    <row r="248" ht="15">
      <c r="A248" s="32">
        <f>PRICING!AN6</f>
        <v>0</v>
      </c>
      <c r="B248" s="29" t="s">
        <v>20</v>
      </c>
      <c r="C248" s="29" t="s">
        <v>21</v>
      </c>
      <c r="D248" s="29" t="s">
        <v>22</v>
      </c>
      <c r="E248" s="29" t="s">
        <v>23</v>
      </c>
      <c r="F248" s="29" t="s">
        <v>24</v>
      </c>
      <c r="G248" s="29" t="s">
        <v>25</v>
      </c>
      <c r="H248" s="29" t="s">
        <v>26</v>
      </c>
      <c r="I248" s="29" t="s">
        <v>27</v>
      </c>
      <c r="J248" s="29" t="s">
        <v>28</v>
      </c>
      <c r="K248" s="29" t="s">
        <v>29</v>
      </c>
      <c r="L248" s="29" t="s">
        <v>30</v>
      </c>
      <c r="M248" s="29" t="s">
        <v>31</v>
      </c>
      <c r="N248" s="29" t="s">
        <v>32</v>
      </c>
      <c r="O248" s="29" t="s">
        <v>33</v>
      </c>
      <c r="P248" s="30" t="s">
        <v>34</v>
      </c>
    </row>
    <row r="249">
      <c r="A249" s="32">
        <f>PRICING!AN7</f>
        <v>0</v>
      </c>
      <c r="B249" s="46">
        <v>1.92</v>
      </c>
      <c r="C249" s="46">
        <v>1.15</v>
      </c>
      <c r="D249" s="46">
        <v>1.08</v>
      </c>
      <c r="E249" s="46">
        <v>1.03</v>
      </c>
      <c r="F249" s="46">
        <v>1.03</v>
      </c>
      <c r="G249" s="33">
        <v>1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 s="33">
        <v>1</v>
      </c>
      <c r="N249" s="33">
        <v>1</v>
      </c>
      <c r="O249" s="33">
        <v>1</v>
      </c>
      <c r="P249" s="33">
        <v>1</v>
      </c>
    </row>
    <row r="250">
      <c r="A250" s="31" t="str">
        <f>A237</f>
        <v>ESMS</v>
      </c>
      <c r="B250" s="28">
        <f>($H250/7)*$B$249</f>
        <v>0</v>
      </c>
      <c r="C250" s="28">
        <f>($H250/7)*2*$C$249</f>
        <v>0</v>
      </c>
      <c r="D250" s="28">
        <f>($H250/7)*3*$D$249</f>
        <v>0</v>
      </c>
      <c r="E250" s="28">
        <f>($H250/7)*4*$E$249</f>
        <v>0</v>
      </c>
      <c r="F250" s="28">
        <f>($H250/7)*5*$F$249</f>
        <v>0</v>
      </c>
      <c r="G250" s="28">
        <f>($H250/7)*6*$G$249</f>
        <v>0</v>
      </c>
      <c r="H250" s="28">
        <f>VLOOKUP(A250,PRICING!$A$8:$BI$31,40,FALSE)</f>
        <v>0</v>
      </c>
      <c r="I250" s="28">
        <f>($H250/7)*8*$I$249</f>
        <v>0</v>
      </c>
      <c r="J250" s="28">
        <f>($H250/7)*9*$J$249</f>
        <v>0</v>
      </c>
      <c r="K250" s="28">
        <f>($H250/7)*10*$K$249</f>
        <v>0</v>
      </c>
      <c r="L250" s="28">
        <f>($H250/7)*11*$L$249</f>
        <v>0</v>
      </c>
      <c r="M250" s="28">
        <f>($H250/7)*12*$M$249</f>
        <v>0</v>
      </c>
      <c r="N250" s="28">
        <f>($H250/7)*13*$N$249</f>
        <v>0</v>
      </c>
      <c r="O250" s="28">
        <f>($H250/7)*14*$O$249</f>
        <v>0</v>
      </c>
      <c r="P250" s="28">
        <f>($H250/7)*15*$P$249</f>
        <v>0</v>
      </c>
    </row>
    <row r="251">
      <c r="A251" s="31" t="str">
        <f ref="A251:A260" t="shared" si="284">A238</f>
        <v>EMMS</v>
      </c>
      <c r="B251" s="28">
        <f ref="B251:B260" t="shared" si="285">($H251/7)*$B$249</f>
        <v>0</v>
      </c>
      <c r="C251" s="28">
        <f ref="C251:C260" t="shared" si="286">($H251/7)*2*$C$249</f>
        <v>0</v>
      </c>
      <c r="D251" s="28">
        <f ref="D251:D260" t="shared" si="287">($H251/7)*3*$D$249</f>
        <v>0</v>
      </c>
      <c r="E251" s="28">
        <f ref="E251:E260" t="shared" si="288">($H251/7)*4*$E$249</f>
        <v>0</v>
      </c>
      <c r="F251" s="28">
        <f ref="F251:F260" t="shared" si="289">($H251/7)*5*$F$249</f>
        <v>0</v>
      </c>
      <c r="G251" s="28">
        <f ref="G251:G260" t="shared" si="290">($H251/7)*6*$G$249</f>
        <v>0</v>
      </c>
      <c r="H251" s="28">
        <f>VLOOKUP(A251,PRICING!$A$8:$BI$31,40,FALSE)</f>
        <v>0</v>
      </c>
      <c r="I251" s="28">
        <f ref="I251:I260" t="shared" si="291">($H251/7)*8*$I$249</f>
        <v>0</v>
      </c>
      <c r="J251" s="28">
        <f ref="J251:J260" t="shared" si="292">($H251/7)*9*$J$249</f>
        <v>0</v>
      </c>
      <c r="K251" s="28">
        <f ref="K251:K260" t="shared" si="293">($H251/7)*10*$K$249</f>
        <v>0</v>
      </c>
      <c r="L251" s="28">
        <f ref="L251:L260" t="shared" si="294">($H251/7)*11*$L$249</f>
        <v>0</v>
      </c>
      <c r="M251" s="28">
        <f ref="M251:M260" t="shared" si="295">($H251/7)*12*$M$249</f>
        <v>0</v>
      </c>
      <c r="N251" s="28">
        <f ref="N251:N260" t="shared" si="296">($H251/7)*13*$N$249</f>
        <v>0</v>
      </c>
      <c r="O251" s="28">
        <f ref="O251:O260" t="shared" si="297">($H251/7)*14*$O$249</f>
        <v>0</v>
      </c>
      <c r="P251" s="28">
        <f ref="P251:P260" t="shared" si="298">($H251/7)*15*$P$249</f>
        <v>0</v>
      </c>
    </row>
    <row r="252">
      <c r="A252" s="31" t="str">
        <f t="shared" si="284"/>
        <v>PSMS</v>
      </c>
      <c r="B252" s="28">
        <f t="shared" si="285"/>
        <v>0</v>
      </c>
      <c r="C252" s="28">
        <f t="shared" si="286"/>
        <v>0</v>
      </c>
      <c r="D252" s="28">
        <f t="shared" si="287"/>
        <v>0</v>
      </c>
      <c r="E252" s="28">
        <f t="shared" si="288"/>
        <v>0</v>
      </c>
      <c r="F252" s="28">
        <f t="shared" si="289"/>
        <v>0</v>
      </c>
      <c r="G252" s="28">
        <f t="shared" si="290"/>
        <v>0</v>
      </c>
      <c r="H252" s="28">
        <f>VLOOKUP(A252,PRICING!$A$8:$BI$31,40,FALSE)</f>
        <v>0</v>
      </c>
      <c r="I252" s="28">
        <f t="shared" si="291"/>
        <v>0</v>
      </c>
      <c r="J252" s="28">
        <f t="shared" si="292"/>
        <v>0</v>
      </c>
      <c r="K252" s="28">
        <f t="shared" si="293"/>
        <v>0</v>
      </c>
      <c r="L252" s="28">
        <f t="shared" si="294"/>
        <v>0</v>
      </c>
      <c r="M252" s="28">
        <f t="shared" si="295"/>
        <v>0</v>
      </c>
      <c r="N252" s="28">
        <f t="shared" si="296"/>
        <v>0</v>
      </c>
      <c r="O252" s="28">
        <f t="shared" si="297"/>
        <v>0</v>
      </c>
      <c r="P252" s="28">
        <f t="shared" si="298"/>
        <v>0</v>
      </c>
    </row>
    <row r="253">
      <c r="A253" s="31" t="str">
        <f t="shared" si="284"/>
        <v>SSMS</v>
      </c>
      <c r="B253" s="28">
        <f t="shared" si="285"/>
        <v>0</v>
      </c>
      <c r="C253" s="28">
        <f t="shared" si="286"/>
        <v>0</v>
      </c>
      <c r="D253" s="28">
        <f t="shared" si="287"/>
        <v>0</v>
      </c>
      <c r="E253" s="28">
        <f t="shared" si="288"/>
        <v>0</v>
      </c>
      <c r="F253" s="28">
        <f t="shared" si="289"/>
        <v>0</v>
      </c>
      <c r="G253" s="28">
        <f t="shared" si="290"/>
        <v>0</v>
      </c>
      <c r="H253" s="28">
        <f>VLOOKUP(A253,PRICING!$A$8:$BI$31,40,FALSE)</f>
        <v>0</v>
      </c>
      <c r="I253" s="28">
        <f t="shared" si="291"/>
        <v>0</v>
      </c>
      <c r="J253" s="28">
        <f t="shared" si="292"/>
        <v>0</v>
      </c>
      <c r="K253" s="28">
        <f t="shared" si="293"/>
        <v>0</v>
      </c>
      <c r="L253" s="28">
        <f t="shared" si="294"/>
        <v>0</v>
      </c>
      <c r="M253" s="28">
        <f t="shared" si="295"/>
        <v>0</v>
      </c>
      <c r="N253" s="28">
        <f t="shared" si="296"/>
        <v>0</v>
      </c>
      <c r="O253" s="28">
        <f t="shared" si="297"/>
        <v>0</v>
      </c>
      <c r="P253" s="28">
        <f t="shared" si="298"/>
        <v>0</v>
      </c>
    </row>
    <row r="254">
      <c r="A254" s="31" t="str">
        <f t="shared" si="284"/>
        <v>PMMS</v>
      </c>
      <c r="B254" s="28">
        <f t="shared" si="285"/>
        <v>0</v>
      </c>
      <c r="C254" s="28">
        <f t="shared" si="286"/>
        <v>0</v>
      </c>
      <c r="D254" s="28">
        <f t="shared" si="287"/>
        <v>0</v>
      </c>
      <c r="E254" s="28">
        <f t="shared" si="288"/>
        <v>0</v>
      </c>
      <c r="F254" s="28">
        <f t="shared" si="289"/>
        <v>0</v>
      </c>
      <c r="G254" s="28">
        <f t="shared" si="290"/>
        <v>0</v>
      </c>
      <c r="H254" s="28">
        <f>VLOOKUP(A254,PRICING!$A$8:$BI$31,40,FALSE)</f>
        <v>0</v>
      </c>
      <c r="I254" s="28">
        <f t="shared" si="291"/>
        <v>0</v>
      </c>
      <c r="J254" s="28">
        <f t="shared" si="292"/>
        <v>0</v>
      </c>
      <c r="K254" s="28">
        <f t="shared" si="293"/>
        <v>0</v>
      </c>
      <c r="L254" s="28">
        <f t="shared" si="294"/>
        <v>0</v>
      </c>
      <c r="M254" s="28">
        <f t="shared" si="295"/>
        <v>0</v>
      </c>
      <c r="N254" s="28">
        <f t="shared" si="296"/>
        <v>0</v>
      </c>
      <c r="O254" s="28">
        <f t="shared" si="297"/>
        <v>0</v>
      </c>
      <c r="P254" s="28">
        <f t="shared" si="298"/>
        <v>0</v>
      </c>
    </row>
    <row r="255">
      <c r="A255" s="31" t="str">
        <f t="shared" si="284"/>
        <v>EMAS</v>
      </c>
      <c r="B255" s="28">
        <f t="shared" si="285"/>
        <v>0</v>
      </c>
      <c r="C255" s="28">
        <f t="shared" si="286"/>
        <v>0</v>
      </c>
      <c r="D255" s="28">
        <f t="shared" si="287"/>
        <v>0</v>
      </c>
      <c r="E255" s="28">
        <f t="shared" si="288"/>
        <v>0</v>
      </c>
      <c r="F255" s="28">
        <f t="shared" si="289"/>
        <v>0</v>
      </c>
      <c r="G255" s="28">
        <f t="shared" si="290"/>
        <v>0</v>
      </c>
      <c r="H255" s="28">
        <f>VLOOKUP(A255,PRICING!$A$8:$BI$31,40,FALSE)</f>
        <v>0</v>
      </c>
      <c r="I255" s="28">
        <f t="shared" si="291"/>
        <v>0</v>
      </c>
      <c r="J255" s="28">
        <f t="shared" si="292"/>
        <v>0</v>
      </c>
      <c r="K255" s="28">
        <f t="shared" si="293"/>
        <v>0</v>
      </c>
      <c r="L255" s="28">
        <f t="shared" si="294"/>
        <v>0</v>
      </c>
      <c r="M255" s="28">
        <f t="shared" si="295"/>
        <v>0</v>
      </c>
      <c r="N255" s="28">
        <f t="shared" si="296"/>
        <v>0</v>
      </c>
      <c r="O255" s="28">
        <f t="shared" si="297"/>
        <v>0</v>
      </c>
      <c r="P255" s="28">
        <f t="shared" si="298"/>
        <v>0</v>
      </c>
    </row>
    <row r="256">
      <c r="A256" s="31" t="str">
        <f t="shared" si="284"/>
        <v>PSAS</v>
      </c>
      <c r="B256" s="28">
        <f t="shared" si="285"/>
        <v>0</v>
      </c>
      <c r="C256" s="28">
        <f t="shared" si="286"/>
        <v>0</v>
      </c>
      <c r="D256" s="28">
        <f t="shared" si="287"/>
        <v>0</v>
      </c>
      <c r="E256" s="28">
        <f t="shared" si="288"/>
        <v>0</v>
      </c>
      <c r="F256" s="28">
        <f t="shared" si="289"/>
        <v>0</v>
      </c>
      <c r="G256" s="28">
        <f t="shared" si="290"/>
        <v>0</v>
      </c>
      <c r="H256" s="28">
        <f>VLOOKUP(A256,PRICING!$A$8:$BI$31,40,FALSE)</f>
        <v>0</v>
      </c>
      <c r="I256" s="28">
        <f t="shared" si="291"/>
        <v>0</v>
      </c>
      <c r="J256" s="28">
        <f t="shared" si="292"/>
        <v>0</v>
      </c>
      <c r="K256" s="28">
        <f t="shared" si="293"/>
        <v>0</v>
      </c>
      <c r="L256" s="28">
        <f t="shared" si="294"/>
        <v>0</v>
      </c>
      <c r="M256" s="28">
        <f t="shared" si="295"/>
        <v>0</v>
      </c>
      <c r="N256" s="28">
        <f t="shared" si="296"/>
        <v>0</v>
      </c>
      <c r="O256" s="28">
        <f t="shared" si="297"/>
        <v>0</v>
      </c>
      <c r="P256" s="28">
        <f t="shared" si="298"/>
        <v>0</v>
      </c>
    </row>
    <row r="257">
      <c r="A257" s="31" t="str">
        <f t="shared" si="284"/>
        <v>SSAS</v>
      </c>
      <c r="B257" s="28">
        <f t="shared" si="285"/>
        <v>0</v>
      </c>
      <c r="C257" s="28">
        <f t="shared" si="286"/>
        <v>0</v>
      </c>
      <c r="D257" s="28">
        <f t="shared" si="287"/>
        <v>0</v>
      </c>
      <c r="E257" s="28">
        <f t="shared" si="288"/>
        <v>0</v>
      </c>
      <c r="F257" s="28">
        <f t="shared" si="289"/>
        <v>0</v>
      </c>
      <c r="G257" s="28">
        <f t="shared" si="290"/>
        <v>0</v>
      </c>
      <c r="H257" s="28">
        <f>VLOOKUP(A257,PRICING!$A$8:$BI$31,40,FALSE)</f>
        <v>0</v>
      </c>
      <c r="I257" s="28">
        <f t="shared" si="291"/>
        <v>0</v>
      </c>
      <c r="J257" s="28">
        <f t="shared" si="292"/>
        <v>0</v>
      </c>
      <c r="K257" s="28">
        <f t="shared" si="293"/>
        <v>0</v>
      </c>
      <c r="L257" s="28">
        <f t="shared" si="294"/>
        <v>0</v>
      </c>
      <c r="M257" s="28">
        <f t="shared" si="295"/>
        <v>0</v>
      </c>
      <c r="N257" s="28">
        <f t="shared" si="296"/>
        <v>0</v>
      </c>
      <c r="O257" s="28">
        <f t="shared" si="297"/>
        <v>0</v>
      </c>
      <c r="P257" s="28">
        <f t="shared" si="298"/>
        <v>0</v>
      </c>
    </row>
    <row r="258">
      <c r="A258" s="31" t="str">
        <f t="shared" si="284"/>
        <v>PMAS</v>
      </c>
      <c r="B258" s="28">
        <f t="shared" si="285"/>
        <v>0</v>
      </c>
      <c r="C258" s="28">
        <f t="shared" si="286"/>
        <v>0</v>
      </c>
      <c r="D258" s="28">
        <f t="shared" si="287"/>
        <v>0</v>
      </c>
      <c r="E258" s="28">
        <f t="shared" si="288"/>
        <v>0</v>
      </c>
      <c r="F258" s="28">
        <f t="shared" si="289"/>
        <v>0</v>
      </c>
      <c r="G258" s="28">
        <f t="shared" si="290"/>
        <v>0</v>
      </c>
      <c r="H258" s="28">
        <f>VLOOKUP(A258,PRICING!$A$8:$BI$31,40,FALSE)</f>
        <v>0</v>
      </c>
      <c r="I258" s="28">
        <f t="shared" si="291"/>
        <v>0</v>
      </c>
      <c r="J258" s="28">
        <f t="shared" si="292"/>
        <v>0</v>
      </c>
      <c r="K258" s="28">
        <f t="shared" si="293"/>
        <v>0</v>
      </c>
      <c r="L258" s="28">
        <f t="shared" si="294"/>
        <v>0</v>
      </c>
      <c r="M258" s="28">
        <f t="shared" si="295"/>
        <v>0</v>
      </c>
      <c r="N258" s="28">
        <f t="shared" si="296"/>
        <v>0</v>
      </c>
      <c r="O258" s="28">
        <f t="shared" si="297"/>
        <v>0</v>
      </c>
      <c r="P258" s="28">
        <f t="shared" si="298"/>
        <v>0</v>
      </c>
    </row>
    <row r="259">
      <c r="A259" s="31" t="str">
        <f t="shared" si="284"/>
        <v>CMAS</v>
      </c>
      <c r="B259" s="28">
        <f t="shared" si="285"/>
        <v>0</v>
      </c>
      <c r="C259" s="28">
        <f t="shared" si="286"/>
        <v>0</v>
      </c>
      <c r="D259" s="28">
        <f t="shared" si="287"/>
        <v>0</v>
      </c>
      <c r="E259" s="28">
        <f t="shared" si="288"/>
        <v>0</v>
      </c>
      <c r="F259" s="28">
        <f t="shared" si="289"/>
        <v>0</v>
      </c>
      <c r="G259" s="28">
        <f t="shared" si="290"/>
        <v>0</v>
      </c>
      <c r="H259" s="28">
        <f>VLOOKUP(A259,PRICING!$A$8:$BI$31,40,FALSE)</f>
        <v>0</v>
      </c>
      <c r="I259" s="28">
        <f t="shared" si="291"/>
        <v>0</v>
      </c>
      <c r="J259" s="28">
        <f t="shared" si="292"/>
        <v>0</v>
      </c>
      <c r="K259" s="28">
        <f t="shared" si="293"/>
        <v>0</v>
      </c>
      <c r="L259" s="28">
        <f t="shared" si="294"/>
        <v>0</v>
      </c>
      <c r="M259" s="28">
        <f t="shared" si="295"/>
        <v>0</v>
      </c>
      <c r="N259" s="28">
        <f t="shared" si="296"/>
        <v>0</v>
      </c>
      <c r="O259" s="28">
        <f t="shared" si="297"/>
        <v>0</v>
      </c>
      <c r="P259" s="28">
        <f t="shared" si="298"/>
        <v>0</v>
      </c>
    </row>
    <row r="260" ht="15">
      <c r="A260" s="31" t="str">
        <f t="shared" si="284"/>
        <v>SMAS</v>
      </c>
      <c r="B260" s="28">
        <f t="shared" si="285"/>
        <v>0</v>
      </c>
      <c r="C260" s="28">
        <f t="shared" si="286"/>
        <v>0</v>
      </c>
      <c r="D260" s="28">
        <f t="shared" si="287"/>
        <v>0</v>
      </c>
      <c r="E260" s="28">
        <f t="shared" si="288"/>
        <v>0</v>
      </c>
      <c r="F260" s="28">
        <f t="shared" si="289"/>
        <v>0</v>
      </c>
      <c r="G260" s="28">
        <f t="shared" si="290"/>
        <v>0</v>
      </c>
      <c r="H260" s="28">
        <f>VLOOKUP(A260,PRICING!$A$8:$BI$31,40,FALSE)</f>
        <v>0</v>
      </c>
      <c r="I260" s="28">
        <f t="shared" si="291"/>
        <v>0</v>
      </c>
      <c r="J260" s="28">
        <f t="shared" si="292"/>
        <v>0</v>
      </c>
      <c r="K260" s="28">
        <f t="shared" si="293"/>
        <v>0</v>
      </c>
      <c r="L260" s="28">
        <f t="shared" si="294"/>
        <v>0</v>
      </c>
      <c r="M260" s="28">
        <f t="shared" si="295"/>
        <v>0</v>
      </c>
      <c r="N260" s="28">
        <f t="shared" si="296"/>
        <v>0</v>
      </c>
      <c r="O260" s="28">
        <f t="shared" si="297"/>
        <v>0</v>
      </c>
      <c r="P260" s="28">
        <f t="shared" si="298"/>
        <v>0</v>
      </c>
    </row>
    <row r="261" ht="15">
      <c r="A261" s="32">
        <f>PRICING!AP6</f>
        <v>0</v>
      </c>
      <c r="B261" s="29" t="s">
        <v>20</v>
      </c>
      <c r="C261" s="29" t="s">
        <v>21</v>
      </c>
      <c r="D261" s="29" t="s">
        <v>22</v>
      </c>
      <c r="E261" s="29" t="s">
        <v>23</v>
      </c>
      <c r="F261" s="29" t="s">
        <v>24</v>
      </c>
      <c r="G261" s="29" t="s">
        <v>25</v>
      </c>
      <c r="H261" s="29" t="s">
        <v>26</v>
      </c>
      <c r="I261" s="29" t="s">
        <v>27</v>
      </c>
      <c r="J261" s="29" t="s">
        <v>28</v>
      </c>
      <c r="K261" s="29" t="s">
        <v>29</v>
      </c>
      <c r="L261" s="29" t="s">
        <v>30</v>
      </c>
      <c r="M261" s="29" t="s">
        <v>31</v>
      </c>
      <c r="N261" s="29" t="s">
        <v>32</v>
      </c>
      <c r="O261" s="29" t="s">
        <v>33</v>
      </c>
      <c r="P261" s="30" t="s">
        <v>34</v>
      </c>
    </row>
    <row r="262">
      <c r="A262" s="32">
        <f>PRICING!AP7</f>
        <v>0</v>
      </c>
      <c r="B262" s="46">
        <v>2</v>
      </c>
      <c r="C262" s="46">
        <v>1.15</v>
      </c>
      <c r="D262" s="46">
        <v>1.08</v>
      </c>
      <c r="E262" s="46">
        <v>1.03</v>
      </c>
      <c r="F262" s="46">
        <v>1.03</v>
      </c>
      <c r="G262" s="33">
        <v>1</v>
      </c>
      <c r="H262" s="33">
        <v>1</v>
      </c>
      <c r="I262" s="33">
        <v>1</v>
      </c>
      <c r="J262" s="33">
        <v>1</v>
      </c>
      <c r="K262" s="33">
        <v>1</v>
      </c>
      <c r="L262" s="33">
        <v>1</v>
      </c>
      <c r="M262" s="33">
        <v>1</v>
      </c>
      <c r="N262" s="33">
        <v>1</v>
      </c>
      <c r="O262" s="33">
        <v>1</v>
      </c>
      <c r="P262" s="33">
        <v>1</v>
      </c>
    </row>
    <row r="263">
      <c r="A263" s="31" t="str">
        <f>A250</f>
        <v>ESMS</v>
      </c>
      <c r="B263" s="28">
        <f ref="B263:B273" t="shared" si="299">($H263/7)*$B$262</f>
        <v>0</v>
      </c>
      <c r="C263" s="28">
        <f ref="C263:C273" t="shared" si="300">($H263/7)*2*$C$262</f>
        <v>0</v>
      </c>
      <c r="D263" s="28">
        <f ref="D263:D273" t="shared" si="301">($H263/7)*3*$D$262</f>
        <v>0</v>
      </c>
      <c r="E263" s="28">
        <f ref="E263:E273" t="shared" si="302">($H263/7)*4*$E$262</f>
        <v>0</v>
      </c>
      <c r="F263" s="28">
        <f ref="F263:F273" t="shared" si="303">($H263/7)*5*$F$262</f>
        <v>0</v>
      </c>
      <c r="G263" s="28">
        <f ref="G263:G273" t="shared" si="304">($H263/7)*6*$G$262</f>
        <v>0</v>
      </c>
      <c r="H263" s="28">
        <f>VLOOKUP(A263,PRICING!$A$8:$BI$31,42,FALSE)</f>
        <v>0</v>
      </c>
      <c r="I263" s="28">
        <f ref="I263:I273" t="shared" si="305">($H263/7)*8*$I$262</f>
        <v>0</v>
      </c>
      <c r="J263" s="28">
        <f ref="J263:J273" t="shared" si="306">($H263/7)*9*$J$262</f>
        <v>0</v>
      </c>
      <c r="K263" s="28">
        <f ref="K263:K273" t="shared" si="307">($H263/7)*10*$K$262</f>
        <v>0</v>
      </c>
      <c r="L263" s="28">
        <f ref="L263:L273" t="shared" si="308">($H263/7)*11*$L$262</f>
        <v>0</v>
      </c>
      <c r="M263" s="28">
        <f ref="M263:M273" t="shared" si="309">($H263/7)*12*$M$262</f>
        <v>0</v>
      </c>
      <c r="N263" s="28">
        <f ref="N263:N273" t="shared" si="310">($H263/7)*13*$N$262</f>
        <v>0</v>
      </c>
      <c r="O263" s="28">
        <f ref="O263:O273" t="shared" si="311">($H263/7)*14*$O$262</f>
        <v>0</v>
      </c>
      <c r="P263" s="28">
        <f ref="P263:P273" t="shared" si="312">($H263/7)*15*$P$262</f>
        <v>0</v>
      </c>
    </row>
    <row r="264">
      <c r="A264" s="31" t="str">
        <f ref="A264:A273" t="shared" si="313">A251</f>
        <v>EMMS</v>
      </c>
      <c r="B264" s="28">
        <f t="shared" si="299"/>
        <v>0</v>
      </c>
      <c r="C264" s="28">
        <f t="shared" si="300"/>
        <v>0</v>
      </c>
      <c r="D264" s="28">
        <f t="shared" si="301"/>
        <v>0</v>
      </c>
      <c r="E264" s="28">
        <f t="shared" si="302"/>
        <v>0</v>
      </c>
      <c r="F264" s="28">
        <f t="shared" si="303"/>
        <v>0</v>
      </c>
      <c r="G264" s="28">
        <f t="shared" si="304"/>
        <v>0</v>
      </c>
      <c r="H264" s="28">
        <f>VLOOKUP(A264,PRICING!$A$8:$BI$31,42,FALSE)</f>
        <v>0</v>
      </c>
      <c r="I264" s="28">
        <f t="shared" si="305"/>
        <v>0</v>
      </c>
      <c r="J264" s="28">
        <f t="shared" si="306"/>
        <v>0</v>
      </c>
      <c r="K264" s="28">
        <f t="shared" si="307"/>
        <v>0</v>
      </c>
      <c r="L264" s="28">
        <f t="shared" si="308"/>
        <v>0</v>
      </c>
      <c r="M264" s="28">
        <f t="shared" si="309"/>
        <v>0</v>
      </c>
      <c r="N264" s="28">
        <f t="shared" si="310"/>
        <v>0</v>
      </c>
      <c r="O264" s="28">
        <f t="shared" si="311"/>
        <v>0</v>
      </c>
      <c r="P264" s="28">
        <f t="shared" si="312"/>
        <v>0</v>
      </c>
    </row>
    <row r="265">
      <c r="A265" s="31" t="str">
        <f t="shared" si="313"/>
        <v>PSMS</v>
      </c>
      <c r="B265" s="28">
        <f t="shared" si="299"/>
        <v>0</v>
      </c>
      <c r="C265" s="28">
        <f t="shared" si="300"/>
        <v>0</v>
      </c>
      <c r="D265" s="28">
        <f t="shared" si="301"/>
        <v>0</v>
      </c>
      <c r="E265" s="28">
        <f t="shared" si="302"/>
        <v>0</v>
      </c>
      <c r="F265" s="28">
        <f t="shared" si="303"/>
        <v>0</v>
      </c>
      <c r="G265" s="28">
        <f t="shared" si="304"/>
        <v>0</v>
      </c>
      <c r="H265" s="28">
        <f>VLOOKUP(A265,PRICING!$A$8:$BI$31,42,FALSE)</f>
        <v>0</v>
      </c>
      <c r="I265" s="28">
        <f t="shared" si="305"/>
        <v>0</v>
      </c>
      <c r="J265" s="28">
        <f t="shared" si="306"/>
        <v>0</v>
      </c>
      <c r="K265" s="28">
        <f t="shared" si="307"/>
        <v>0</v>
      </c>
      <c r="L265" s="28">
        <f t="shared" si="308"/>
        <v>0</v>
      </c>
      <c r="M265" s="28">
        <f t="shared" si="309"/>
        <v>0</v>
      </c>
      <c r="N265" s="28">
        <f t="shared" si="310"/>
        <v>0</v>
      </c>
      <c r="O265" s="28">
        <f t="shared" si="311"/>
        <v>0</v>
      </c>
      <c r="P265" s="28">
        <f t="shared" si="312"/>
        <v>0</v>
      </c>
    </row>
    <row r="266">
      <c r="A266" s="31" t="str">
        <f t="shared" si="313"/>
        <v>SSMS</v>
      </c>
      <c r="B266" s="28">
        <f t="shared" si="299"/>
        <v>0</v>
      </c>
      <c r="C266" s="28">
        <f t="shared" si="300"/>
        <v>0</v>
      </c>
      <c r="D266" s="28">
        <f t="shared" si="301"/>
        <v>0</v>
      </c>
      <c r="E266" s="28">
        <f t="shared" si="302"/>
        <v>0</v>
      </c>
      <c r="F266" s="28">
        <f t="shared" si="303"/>
        <v>0</v>
      </c>
      <c r="G266" s="28">
        <f t="shared" si="304"/>
        <v>0</v>
      </c>
      <c r="H266" s="28">
        <f>VLOOKUP(A266,PRICING!$A$8:$BI$31,42,FALSE)</f>
        <v>0</v>
      </c>
      <c r="I266" s="28">
        <f t="shared" si="305"/>
        <v>0</v>
      </c>
      <c r="J266" s="28">
        <f t="shared" si="306"/>
        <v>0</v>
      </c>
      <c r="K266" s="28">
        <f t="shared" si="307"/>
        <v>0</v>
      </c>
      <c r="L266" s="28">
        <f t="shared" si="308"/>
        <v>0</v>
      </c>
      <c r="M266" s="28">
        <f t="shared" si="309"/>
        <v>0</v>
      </c>
      <c r="N266" s="28">
        <f t="shared" si="310"/>
        <v>0</v>
      </c>
      <c r="O266" s="28">
        <f t="shared" si="311"/>
        <v>0</v>
      </c>
      <c r="P266" s="28">
        <f t="shared" si="312"/>
        <v>0</v>
      </c>
    </row>
    <row r="267">
      <c r="A267" s="31" t="str">
        <f t="shared" si="313"/>
        <v>PMMS</v>
      </c>
      <c r="B267" s="28">
        <f t="shared" si="299"/>
        <v>0</v>
      </c>
      <c r="C267" s="28">
        <f t="shared" si="300"/>
        <v>0</v>
      </c>
      <c r="D267" s="28">
        <f t="shared" si="301"/>
        <v>0</v>
      </c>
      <c r="E267" s="28">
        <f t="shared" si="302"/>
        <v>0</v>
      </c>
      <c r="F267" s="28">
        <f t="shared" si="303"/>
        <v>0</v>
      </c>
      <c r="G267" s="28">
        <f t="shared" si="304"/>
        <v>0</v>
      </c>
      <c r="H267" s="28">
        <f>VLOOKUP(A267,PRICING!$A$8:$BI$31,42,FALSE)</f>
        <v>0</v>
      </c>
      <c r="I267" s="28">
        <f t="shared" si="305"/>
        <v>0</v>
      </c>
      <c r="J267" s="28">
        <f t="shared" si="306"/>
        <v>0</v>
      </c>
      <c r="K267" s="28">
        <f t="shared" si="307"/>
        <v>0</v>
      </c>
      <c r="L267" s="28">
        <f t="shared" si="308"/>
        <v>0</v>
      </c>
      <c r="M267" s="28">
        <f t="shared" si="309"/>
        <v>0</v>
      </c>
      <c r="N267" s="28">
        <f t="shared" si="310"/>
        <v>0</v>
      </c>
      <c r="O267" s="28">
        <f t="shared" si="311"/>
        <v>0</v>
      </c>
      <c r="P267" s="28">
        <f t="shared" si="312"/>
        <v>0</v>
      </c>
    </row>
    <row r="268">
      <c r="A268" s="31" t="str">
        <f t="shared" si="313"/>
        <v>EMAS</v>
      </c>
      <c r="B268" s="28">
        <f t="shared" si="299"/>
        <v>0</v>
      </c>
      <c r="C268" s="28">
        <f t="shared" si="300"/>
        <v>0</v>
      </c>
      <c r="D268" s="28">
        <f t="shared" si="301"/>
        <v>0</v>
      </c>
      <c r="E268" s="28">
        <f t="shared" si="302"/>
        <v>0</v>
      </c>
      <c r="F268" s="28">
        <f t="shared" si="303"/>
        <v>0</v>
      </c>
      <c r="G268" s="28">
        <f t="shared" si="304"/>
        <v>0</v>
      </c>
      <c r="H268" s="28">
        <f>VLOOKUP(A268,PRICING!$A$8:$BI$31,42,FALSE)</f>
        <v>0</v>
      </c>
      <c r="I268" s="28">
        <f t="shared" si="305"/>
        <v>0</v>
      </c>
      <c r="J268" s="28">
        <f t="shared" si="306"/>
        <v>0</v>
      </c>
      <c r="K268" s="28">
        <f t="shared" si="307"/>
        <v>0</v>
      </c>
      <c r="L268" s="28">
        <f t="shared" si="308"/>
        <v>0</v>
      </c>
      <c r="M268" s="28">
        <f t="shared" si="309"/>
        <v>0</v>
      </c>
      <c r="N268" s="28">
        <f t="shared" si="310"/>
        <v>0</v>
      </c>
      <c r="O268" s="28">
        <f t="shared" si="311"/>
        <v>0</v>
      </c>
      <c r="P268" s="28">
        <f t="shared" si="312"/>
        <v>0</v>
      </c>
    </row>
    <row r="269">
      <c r="A269" s="31" t="str">
        <f t="shared" si="313"/>
        <v>PSAS</v>
      </c>
      <c r="B269" s="28">
        <f t="shared" si="299"/>
        <v>0</v>
      </c>
      <c r="C269" s="28">
        <f t="shared" si="300"/>
        <v>0</v>
      </c>
      <c r="D269" s="28">
        <f t="shared" si="301"/>
        <v>0</v>
      </c>
      <c r="E269" s="28">
        <f t="shared" si="302"/>
        <v>0</v>
      </c>
      <c r="F269" s="28">
        <f t="shared" si="303"/>
        <v>0</v>
      </c>
      <c r="G269" s="28">
        <f t="shared" si="304"/>
        <v>0</v>
      </c>
      <c r="H269" s="28">
        <f>VLOOKUP(A269,PRICING!$A$8:$BI$31,42,FALSE)</f>
        <v>0</v>
      </c>
      <c r="I269" s="28">
        <f t="shared" si="305"/>
        <v>0</v>
      </c>
      <c r="J269" s="28">
        <f t="shared" si="306"/>
        <v>0</v>
      </c>
      <c r="K269" s="28">
        <f t="shared" si="307"/>
        <v>0</v>
      </c>
      <c r="L269" s="28">
        <f t="shared" si="308"/>
        <v>0</v>
      </c>
      <c r="M269" s="28">
        <f t="shared" si="309"/>
        <v>0</v>
      </c>
      <c r="N269" s="28">
        <f t="shared" si="310"/>
        <v>0</v>
      </c>
      <c r="O269" s="28">
        <f t="shared" si="311"/>
        <v>0</v>
      </c>
      <c r="P269" s="28">
        <f t="shared" si="312"/>
        <v>0</v>
      </c>
    </row>
    <row r="270">
      <c r="A270" s="31" t="str">
        <f t="shared" si="313"/>
        <v>SSAS</v>
      </c>
      <c r="B270" s="28">
        <f t="shared" si="299"/>
        <v>0</v>
      </c>
      <c r="C270" s="28">
        <f t="shared" si="300"/>
        <v>0</v>
      </c>
      <c r="D270" s="28">
        <f t="shared" si="301"/>
        <v>0</v>
      </c>
      <c r="E270" s="28">
        <f t="shared" si="302"/>
        <v>0</v>
      </c>
      <c r="F270" s="28">
        <f t="shared" si="303"/>
        <v>0</v>
      </c>
      <c r="G270" s="28">
        <f t="shared" si="304"/>
        <v>0</v>
      </c>
      <c r="H270" s="28">
        <f>VLOOKUP(A270,PRICING!$A$8:$BI$31,42,FALSE)</f>
        <v>0</v>
      </c>
      <c r="I270" s="28">
        <f t="shared" si="305"/>
        <v>0</v>
      </c>
      <c r="J270" s="28">
        <f t="shared" si="306"/>
        <v>0</v>
      </c>
      <c r="K270" s="28">
        <f t="shared" si="307"/>
        <v>0</v>
      </c>
      <c r="L270" s="28">
        <f t="shared" si="308"/>
        <v>0</v>
      </c>
      <c r="M270" s="28">
        <f t="shared" si="309"/>
        <v>0</v>
      </c>
      <c r="N270" s="28">
        <f t="shared" si="310"/>
        <v>0</v>
      </c>
      <c r="O270" s="28">
        <f t="shared" si="311"/>
        <v>0</v>
      </c>
      <c r="P270" s="28">
        <f t="shared" si="312"/>
        <v>0</v>
      </c>
    </row>
    <row r="271">
      <c r="A271" s="31" t="str">
        <f t="shared" si="313"/>
        <v>PMAS</v>
      </c>
      <c r="B271" s="28">
        <f t="shared" si="299"/>
        <v>0</v>
      </c>
      <c r="C271" s="28">
        <f t="shared" si="300"/>
        <v>0</v>
      </c>
      <c r="D271" s="28">
        <f t="shared" si="301"/>
        <v>0</v>
      </c>
      <c r="E271" s="28">
        <f t="shared" si="302"/>
        <v>0</v>
      </c>
      <c r="F271" s="28">
        <f t="shared" si="303"/>
        <v>0</v>
      </c>
      <c r="G271" s="28">
        <f t="shared" si="304"/>
        <v>0</v>
      </c>
      <c r="H271" s="28">
        <f>VLOOKUP(A271,PRICING!$A$8:$BI$31,42,FALSE)</f>
        <v>0</v>
      </c>
      <c r="I271" s="28">
        <f t="shared" si="305"/>
        <v>0</v>
      </c>
      <c r="J271" s="28">
        <f t="shared" si="306"/>
        <v>0</v>
      </c>
      <c r="K271" s="28">
        <f t="shared" si="307"/>
        <v>0</v>
      </c>
      <c r="L271" s="28">
        <f t="shared" si="308"/>
        <v>0</v>
      </c>
      <c r="M271" s="28">
        <f t="shared" si="309"/>
        <v>0</v>
      </c>
      <c r="N271" s="28">
        <f t="shared" si="310"/>
        <v>0</v>
      </c>
      <c r="O271" s="28">
        <f t="shared" si="311"/>
        <v>0</v>
      </c>
      <c r="P271" s="28">
        <f t="shared" si="312"/>
        <v>0</v>
      </c>
    </row>
    <row r="272">
      <c r="A272" s="31" t="str">
        <f t="shared" si="313"/>
        <v>CMAS</v>
      </c>
      <c r="B272" s="28">
        <f t="shared" si="299"/>
        <v>0</v>
      </c>
      <c r="C272" s="28">
        <f t="shared" si="300"/>
        <v>0</v>
      </c>
      <c r="D272" s="28">
        <f t="shared" si="301"/>
        <v>0</v>
      </c>
      <c r="E272" s="28">
        <f t="shared" si="302"/>
        <v>0</v>
      </c>
      <c r="F272" s="28">
        <f t="shared" si="303"/>
        <v>0</v>
      </c>
      <c r="G272" s="28">
        <f t="shared" si="304"/>
        <v>0</v>
      </c>
      <c r="H272" s="28">
        <f>VLOOKUP(A272,PRICING!$A$8:$BI$31,42,FALSE)</f>
        <v>0</v>
      </c>
      <c r="I272" s="28">
        <f t="shared" si="305"/>
        <v>0</v>
      </c>
      <c r="J272" s="28">
        <f t="shared" si="306"/>
        <v>0</v>
      </c>
      <c r="K272" s="28">
        <f t="shared" si="307"/>
        <v>0</v>
      </c>
      <c r="L272" s="28">
        <f t="shared" si="308"/>
        <v>0</v>
      </c>
      <c r="M272" s="28">
        <f t="shared" si="309"/>
        <v>0</v>
      </c>
      <c r="N272" s="28">
        <f t="shared" si="310"/>
        <v>0</v>
      </c>
      <c r="O272" s="28">
        <f t="shared" si="311"/>
        <v>0</v>
      </c>
      <c r="P272" s="28">
        <f t="shared" si="312"/>
        <v>0</v>
      </c>
    </row>
    <row r="273" ht="15">
      <c r="A273" s="31" t="str">
        <f t="shared" si="313"/>
        <v>SMAS</v>
      </c>
      <c r="B273" s="28">
        <f t="shared" si="299"/>
        <v>0</v>
      </c>
      <c r="C273" s="28">
        <f t="shared" si="300"/>
        <v>0</v>
      </c>
      <c r="D273" s="28">
        <f t="shared" si="301"/>
        <v>0</v>
      </c>
      <c r="E273" s="28">
        <f t="shared" si="302"/>
        <v>0</v>
      </c>
      <c r="F273" s="28">
        <f t="shared" si="303"/>
        <v>0</v>
      </c>
      <c r="G273" s="28">
        <f t="shared" si="304"/>
        <v>0</v>
      </c>
      <c r="H273" s="28">
        <f>VLOOKUP(A273,PRICING!$A$8:$BI$31,42,FALSE)</f>
        <v>0</v>
      </c>
      <c r="I273" s="28">
        <f t="shared" si="305"/>
        <v>0</v>
      </c>
      <c r="J273" s="28">
        <f t="shared" si="306"/>
        <v>0</v>
      </c>
      <c r="K273" s="28">
        <f t="shared" si="307"/>
        <v>0</v>
      </c>
      <c r="L273" s="28">
        <f t="shared" si="308"/>
        <v>0</v>
      </c>
      <c r="M273" s="28">
        <f t="shared" si="309"/>
        <v>0</v>
      </c>
      <c r="N273" s="28">
        <f t="shared" si="310"/>
        <v>0</v>
      </c>
      <c r="O273" s="28">
        <f t="shared" si="311"/>
        <v>0</v>
      </c>
      <c r="P273" s="28">
        <f t="shared" si="312"/>
        <v>0</v>
      </c>
    </row>
    <row r="274" ht="15">
      <c r="A274" s="32">
        <f>PRICING!AR6</f>
        <v>0</v>
      </c>
      <c r="B274" s="29" t="s">
        <v>20</v>
      </c>
      <c r="C274" s="29" t="s">
        <v>21</v>
      </c>
      <c r="D274" s="29" t="s">
        <v>22</v>
      </c>
      <c r="E274" s="29" t="s">
        <v>23</v>
      </c>
      <c r="F274" s="29" t="s">
        <v>24</v>
      </c>
      <c r="G274" s="29" t="s">
        <v>25</v>
      </c>
      <c r="H274" s="29" t="s">
        <v>26</v>
      </c>
      <c r="I274" s="29" t="s">
        <v>27</v>
      </c>
      <c r="J274" s="29" t="s">
        <v>28</v>
      </c>
      <c r="K274" s="29" t="s">
        <v>29</v>
      </c>
      <c r="L274" s="29" t="s">
        <v>30</v>
      </c>
      <c r="M274" s="29" t="s">
        <v>31</v>
      </c>
      <c r="N274" s="29" t="s">
        <v>32</v>
      </c>
      <c r="O274" s="29" t="s">
        <v>33</v>
      </c>
      <c r="P274" s="30" t="s">
        <v>34</v>
      </c>
    </row>
    <row r="275">
      <c r="A275" s="32">
        <f>PRICING!AR7</f>
        <v>0</v>
      </c>
      <c r="B275" s="46">
        <v>2.11</v>
      </c>
      <c r="C275" s="46">
        <v>1.15</v>
      </c>
      <c r="D275" s="46">
        <v>1.03</v>
      </c>
      <c r="E275" s="46">
        <v>1.03</v>
      </c>
      <c r="F275" s="46">
        <v>1.03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</row>
    <row r="276">
      <c r="A276" s="31" t="str">
        <f>A263</f>
        <v>ESMS</v>
      </c>
      <c r="B276" s="28">
        <f ref="B276:B286" t="shared" si="314">($H276/7)*$B$275</f>
        <v>0</v>
      </c>
      <c r="C276" s="28">
        <f ref="C276:C286" t="shared" si="315">($H276/7)*2*$C$275</f>
        <v>0</v>
      </c>
      <c r="D276" s="28">
        <f ref="D276:D286" t="shared" si="316">($H276/7)*3*$D$275</f>
        <v>0</v>
      </c>
      <c r="E276" s="28">
        <f ref="E276:E286" t="shared" si="317">($H276/7)*4*$E$275</f>
        <v>0</v>
      </c>
      <c r="F276" s="28">
        <f ref="F276:F286" t="shared" si="318">($H276/7)*5*$F$275</f>
        <v>0</v>
      </c>
      <c r="G276" s="28">
        <f ref="G276:G286" t="shared" si="319">($H276/7)*6*$G$275</f>
        <v>0</v>
      </c>
      <c r="H276" s="28">
        <f>VLOOKUP(A276,PRICING!$A$8:$BI$31,44,FALSE)</f>
        <v>0</v>
      </c>
      <c r="I276" s="28">
        <f ref="I276:I286" t="shared" si="320">($H276/7)*8*$I$275</f>
        <v>0</v>
      </c>
      <c r="J276" s="28">
        <f ref="J276:J286" t="shared" si="321">($H276/7)*9*$J$275</f>
        <v>0</v>
      </c>
      <c r="K276" s="28">
        <f ref="K276:K286" t="shared" si="322">($H276/7)*10*$K$275</f>
        <v>0</v>
      </c>
      <c r="L276" s="28">
        <f ref="L276:L286" t="shared" si="323">($H276/7)*11*$L$275</f>
        <v>0</v>
      </c>
      <c r="M276" s="28">
        <f ref="M276:M286" t="shared" si="324">($H276/7)*12*$M$275</f>
        <v>0</v>
      </c>
      <c r="N276" s="28">
        <f ref="N276:N286" t="shared" si="325">($H276/7)*13*$N$275</f>
        <v>0</v>
      </c>
      <c r="O276" s="28">
        <f ref="O276:O286" t="shared" si="326">($H276/7)*14*$O$275</f>
        <v>0</v>
      </c>
      <c r="P276" s="28">
        <f ref="P276:P286" t="shared" si="327">($H276/7)*15*$P$275</f>
        <v>0</v>
      </c>
    </row>
    <row r="277">
      <c r="A277" s="31" t="str">
        <f ref="A277:A286" t="shared" si="328">A264</f>
        <v>EMMS</v>
      </c>
      <c r="B277" s="28">
        <f t="shared" si="314"/>
        <v>0</v>
      </c>
      <c r="C277" s="28">
        <f t="shared" si="315"/>
        <v>0</v>
      </c>
      <c r="D277" s="28">
        <f t="shared" si="316"/>
        <v>0</v>
      </c>
      <c r="E277" s="28">
        <f t="shared" si="317"/>
        <v>0</v>
      </c>
      <c r="F277" s="28">
        <f t="shared" si="318"/>
        <v>0</v>
      </c>
      <c r="G277" s="28">
        <f t="shared" si="319"/>
        <v>0</v>
      </c>
      <c r="H277" s="28">
        <f>VLOOKUP(A277,PRICING!$A$8:$BI$31,44,FALSE)</f>
        <v>0</v>
      </c>
      <c r="I277" s="28">
        <f t="shared" si="320"/>
        <v>0</v>
      </c>
      <c r="J277" s="28">
        <f t="shared" si="321"/>
        <v>0</v>
      </c>
      <c r="K277" s="28">
        <f t="shared" si="322"/>
        <v>0</v>
      </c>
      <c r="L277" s="28">
        <f t="shared" si="323"/>
        <v>0</v>
      </c>
      <c r="M277" s="28">
        <f t="shared" si="324"/>
        <v>0</v>
      </c>
      <c r="N277" s="28">
        <f t="shared" si="325"/>
        <v>0</v>
      </c>
      <c r="O277" s="28">
        <f t="shared" si="326"/>
        <v>0</v>
      </c>
      <c r="P277" s="28">
        <f t="shared" si="327"/>
        <v>0</v>
      </c>
    </row>
    <row r="278">
      <c r="A278" s="31" t="str">
        <f t="shared" si="328"/>
        <v>PSMS</v>
      </c>
      <c r="B278" s="28">
        <f t="shared" si="314"/>
        <v>0</v>
      </c>
      <c r="C278" s="28">
        <f t="shared" si="315"/>
        <v>0</v>
      </c>
      <c r="D278" s="28">
        <f t="shared" si="316"/>
        <v>0</v>
      </c>
      <c r="E278" s="28">
        <f t="shared" si="317"/>
        <v>0</v>
      </c>
      <c r="F278" s="28">
        <f t="shared" si="318"/>
        <v>0</v>
      </c>
      <c r="G278" s="28">
        <f t="shared" si="319"/>
        <v>0</v>
      </c>
      <c r="H278" s="28">
        <f>VLOOKUP(A278,PRICING!$A$8:$BI$31,44,FALSE)</f>
        <v>0</v>
      </c>
      <c r="I278" s="28">
        <f t="shared" si="320"/>
        <v>0</v>
      </c>
      <c r="J278" s="28">
        <f t="shared" si="321"/>
        <v>0</v>
      </c>
      <c r="K278" s="28">
        <f t="shared" si="322"/>
        <v>0</v>
      </c>
      <c r="L278" s="28">
        <f t="shared" si="323"/>
        <v>0</v>
      </c>
      <c r="M278" s="28">
        <f t="shared" si="324"/>
        <v>0</v>
      </c>
      <c r="N278" s="28">
        <f t="shared" si="325"/>
        <v>0</v>
      </c>
      <c r="O278" s="28">
        <f t="shared" si="326"/>
        <v>0</v>
      </c>
      <c r="P278" s="28">
        <f t="shared" si="327"/>
        <v>0</v>
      </c>
    </row>
    <row r="279">
      <c r="A279" s="31" t="str">
        <f t="shared" si="328"/>
        <v>SSMS</v>
      </c>
      <c r="B279" s="28">
        <f t="shared" si="314"/>
        <v>0</v>
      </c>
      <c r="C279" s="28">
        <f t="shared" si="315"/>
        <v>0</v>
      </c>
      <c r="D279" s="28">
        <f t="shared" si="316"/>
        <v>0</v>
      </c>
      <c r="E279" s="28">
        <f t="shared" si="317"/>
        <v>0</v>
      </c>
      <c r="F279" s="28">
        <f t="shared" si="318"/>
        <v>0</v>
      </c>
      <c r="G279" s="28">
        <f t="shared" si="319"/>
        <v>0</v>
      </c>
      <c r="H279" s="28">
        <f>VLOOKUP(A279,PRICING!$A$8:$BI$31,44,FALSE)</f>
        <v>0</v>
      </c>
      <c r="I279" s="28">
        <f t="shared" si="320"/>
        <v>0</v>
      </c>
      <c r="J279" s="28">
        <f t="shared" si="321"/>
        <v>0</v>
      </c>
      <c r="K279" s="28">
        <f t="shared" si="322"/>
        <v>0</v>
      </c>
      <c r="L279" s="28">
        <f t="shared" si="323"/>
        <v>0</v>
      </c>
      <c r="M279" s="28">
        <f t="shared" si="324"/>
        <v>0</v>
      </c>
      <c r="N279" s="28">
        <f t="shared" si="325"/>
        <v>0</v>
      </c>
      <c r="O279" s="28">
        <f t="shared" si="326"/>
        <v>0</v>
      </c>
      <c r="P279" s="28">
        <f t="shared" si="327"/>
        <v>0</v>
      </c>
    </row>
    <row r="280">
      <c r="A280" s="31" t="str">
        <f t="shared" si="328"/>
        <v>PMMS</v>
      </c>
      <c r="B280" s="28">
        <f t="shared" si="314"/>
        <v>0</v>
      </c>
      <c r="C280" s="28">
        <f t="shared" si="315"/>
        <v>0</v>
      </c>
      <c r="D280" s="28">
        <f t="shared" si="316"/>
        <v>0</v>
      </c>
      <c r="E280" s="28">
        <f t="shared" si="317"/>
        <v>0</v>
      </c>
      <c r="F280" s="28">
        <f t="shared" si="318"/>
        <v>0</v>
      </c>
      <c r="G280" s="28">
        <f t="shared" si="319"/>
        <v>0</v>
      </c>
      <c r="H280" s="28">
        <f>VLOOKUP(A280,PRICING!$A$8:$BI$31,44,FALSE)</f>
        <v>0</v>
      </c>
      <c r="I280" s="28">
        <f t="shared" si="320"/>
        <v>0</v>
      </c>
      <c r="J280" s="28">
        <f t="shared" si="321"/>
        <v>0</v>
      </c>
      <c r="K280" s="28">
        <f t="shared" si="322"/>
        <v>0</v>
      </c>
      <c r="L280" s="28">
        <f t="shared" si="323"/>
        <v>0</v>
      </c>
      <c r="M280" s="28">
        <f t="shared" si="324"/>
        <v>0</v>
      </c>
      <c r="N280" s="28">
        <f t="shared" si="325"/>
        <v>0</v>
      </c>
      <c r="O280" s="28">
        <f t="shared" si="326"/>
        <v>0</v>
      </c>
      <c r="P280" s="28">
        <f t="shared" si="327"/>
        <v>0</v>
      </c>
    </row>
    <row r="281">
      <c r="A281" s="31" t="str">
        <f t="shared" si="328"/>
        <v>EMAS</v>
      </c>
      <c r="B281" s="28">
        <f t="shared" si="314"/>
        <v>0</v>
      </c>
      <c r="C281" s="28">
        <f t="shared" si="315"/>
        <v>0</v>
      </c>
      <c r="D281" s="28">
        <f t="shared" si="316"/>
        <v>0</v>
      </c>
      <c r="E281" s="28">
        <f t="shared" si="317"/>
        <v>0</v>
      </c>
      <c r="F281" s="28">
        <f t="shared" si="318"/>
        <v>0</v>
      </c>
      <c r="G281" s="28">
        <f t="shared" si="319"/>
        <v>0</v>
      </c>
      <c r="H281" s="28">
        <f>VLOOKUP(A281,PRICING!$A$8:$BI$31,44,FALSE)</f>
        <v>0</v>
      </c>
      <c r="I281" s="28">
        <f t="shared" si="320"/>
        <v>0</v>
      </c>
      <c r="J281" s="28">
        <f t="shared" si="321"/>
        <v>0</v>
      </c>
      <c r="K281" s="28">
        <f t="shared" si="322"/>
        <v>0</v>
      </c>
      <c r="L281" s="28">
        <f t="shared" si="323"/>
        <v>0</v>
      </c>
      <c r="M281" s="28">
        <f t="shared" si="324"/>
        <v>0</v>
      </c>
      <c r="N281" s="28">
        <f t="shared" si="325"/>
        <v>0</v>
      </c>
      <c r="O281" s="28">
        <f t="shared" si="326"/>
        <v>0</v>
      </c>
      <c r="P281" s="28">
        <f t="shared" si="327"/>
        <v>0</v>
      </c>
    </row>
    <row r="282">
      <c r="A282" s="31" t="str">
        <f t="shared" si="328"/>
        <v>PSAS</v>
      </c>
      <c r="B282" s="28">
        <f t="shared" si="314"/>
        <v>0</v>
      </c>
      <c r="C282" s="28">
        <f t="shared" si="315"/>
        <v>0</v>
      </c>
      <c r="D282" s="28">
        <f t="shared" si="316"/>
        <v>0</v>
      </c>
      <c r="E282" s="28">
        <f t="shared" si="317"/>
        <v>0</v>
      </c>
      <c r="F282" s="28">
        <f t="shared" si="318"/>
        <v>0</v>
      </c>
      <c r="G282" s="28">
        <f t="shared" si="319"/>
        <v>0</v>
      </c>
      <c r="H282" s="28">
        <f>VLOOKUP(A282,PRICING!$A$8:$BI$31,44,FALSE)</f>
        <v>0</v>
      </c>
      <c r="I282" s="28">
        <f t="shared" si="320"/>
        <v>0</v>
      </c>
      <c r="J282" s="28">
        <f t="shared" si="321"/>
        <v>0</v>
      </c>
      <c r="K282" s="28">
        <f t="shared" si="322"/>
        <v>0</v>
      </c>
      <c r="L282" s="28">
        <f t="shared" si="323"/>
        <v>0</v>
      </c>
      <c r="M282" s="28">
        <f t="shared" si="324"/>
        <v>0</v>
      </c>
      <c r="N282" s="28">
        <f t="shared" si="325"/>
        <v>0</v>
      </c>
      <c r="O282" s="28">
        <f t="shared" si="326"/>
        <v>0</v>
      </c>
      <c r="P282" s="28">
        <f t="shared" si="327"/>
        <v>0</v>
      </c>
    </row>
    <row r="283">
      <c r="A283" s="31" t="str">
        <f t="shared" si="328"/>
        <v>SSAS</v>
      </c>
      <c r="B283" s="28">
        <f t="shared" si="314"/>
        <v>0</v>
      </c>
      <c r="C283" s="28">
        <f t="shared" si="315"/>
        <v>0</v>
      </c>
      <c r="D283" s="28">
        <f t="shared" si="316"/>
        <v>0</v>
      </c>
      <c r="E283" s="28">
        <f t="shared" si="317"/>
        <v>0</v>
      </c>
      <c r="F283" s="28">
        <f t="shared" si="318"/>
        <v>0</v>
      </c>
      <c r="G283" s="28">
        <f t="shared" si="319"/>
        <v>0</v>
      </c>
      <c r="H283" s="28">
        <f>VLOOKUP(A283,PRICING!$A$8:$BI$31,44,FALSE)</f>
        <v>0</v>
      </c>
      <c r="I283" s="28">
        <f t="shared" si="320"/>
        <v>0</v>
      </c>
      <c r="J283" s="28">
        <f t="shared" si="321"/>
        <v>0</v>
      </c>
      <c r="K283" s="28">
        <f t="shared" si="322"/>
        <v>0</v>
      </c>
      <c r="L283" s="28">
        <f t="shared" si="323"/>
        <v>0</v>
      </c>
      <c r="M283" s="28">
        <f t="shared" si="324"/>
        <v>0</v>
      </c>
      <c r="N283" s="28">
        <f t="shared" si="325"/>
        <v>0</v>
      </c>
      <c r="O283" s="28">
        <f t="shared" si="326"/>
        <v>0</v>
      </c>
      <c r="P283" s="28">
        <f t="shared" si="327"/>
        <v>0</v>
      </c>
    </row>
    <row r="284">
      <c r="A284" s="31" t="str">
        <f t="shared" si="328"/>
        <v>PMAS</v>
      </c>
      <c r="B284" s="28">
        <f t="shared" si="314"/>
        <v>0</v>
      </c>
      <c r="C284" s="28">
        <f t="shared" si="315"/>
        <v>0</v>
      </c>
      <c r="D284" s="28">
        <f t="shared" si="316"/>
        <v>0</v>
      </c>
      <c r="E284" s="28">
        <f t="shared" si="317"/>
        <v>0</v>
      </c>
      <c r="F284" s="28">
        <f t="shared" si="318"/>
        <v>0</v>
      </c>
      <c r="G284" s="28">
        <f t="shared" si="319"/>
        <v>0</v>
      </c>
      <c r="H284" s="28">
        <f>VLOOKUP(A284,PRICING!$A$8:$BI$31,44,FALSE)</f>
        <v>0</v>
      </c>
      <c r="I284" s="28">
        <f t="shared" si="320"/>
        <v>0</v>
      </c>
      <c r="J284" s="28">
        <f t="shared" si="321"/>
        <v>0</v>
      </c>
      <c r="K284" s="28">
        <f t="shared" si="322"/>
        <v>0</v>
      </c>
      <c r="L284" s="28">
        <f t="shared" si="323"/>
        <v>0</v>
      </c>
      <c r="M284" s="28">
        <f t="shared" si="324"/>
        <v>0</v>
      </c>
      <c r="N284" s="28">
        <f t="shared" si="325"/>
        <v>0</v>
      </c>
      <c r="O284" s="28">
        <f t="shared" si="326"/>
        <v>0</v>
      </c>
      <c r="P284" s="28">
        <f t="shared" si="327"/>
        <v>0</v>
      </c>
    </row>
    <row r="285">
      <c r="A285" s="31" t="str">
        <f t="shared" si="328"/>
        <v>CMAS</v>
      </c>
      <c r="B285" s="28">
        <f t="shared" si="314"/>
        <v>0</v>
      </c>
      <c r="C285" s="28">
        <f t="shared" si="315"/>
        <v>0</v>
      </c>
      <c r="D285" s="28">
        <f t="shared" si="316"/>
        <v>0</v>
      </c>
      <c r="E285" s="28">
        <f t="shared" si="317"/>
        <v>0</v>
      </c>
      <c r="F285" s="28">
        <f t="shared" si="318"/>
        <v>0</v>
      </c>
      <c r="G285" s="28">
        <f t="shared" si="319"/>
        <v>0</v>
      </c>
      <c r="H285" s="28">
        <f>VLOOKUP(A285,PRICING!$A$8:$BI$31,44,FALSE)</f>
        <v>0</v>
      </c>
      <c r="I285" s="28">
        <f t="shared" si="320"/>
        <v>0</v>
      </c>
      <c r="J285" s="28">
        <f t="shared" si="321"/>
        <v>0</v>
      </c>
      <c r="K285" s="28">
        <f t="shared" si="322"/>
        <v>0</v>
      </c>
      <c r="L285" s="28">
        <f t="shared" si="323"/>
        <v>0</v>
      </c>
      <c r="M285" s="28">
        <f t="shared" si="324"/>
        <v>0</v>
      </c>
      <c r="N285" s="28">
        <f t="shared" si="325"/>
        <v>0</v>
      </c>
      <c r="O285" s="28">
        <f t="shared" si="326"/>
        <v>0</v>
      </c>
      <c r="P285" s="28">
        <f t="shared" si="327"/>
        <v>0</v>
      </c>
    </row>
    <row r="286" ht="15">
      <c r="A286" s="31" t="str">
        <f t="shared" si="328"/>
        <v>SMAS</v>
      </c>
      <c r="B286" s="28">
        <f t="shared" si="314"/>
        <v>0</v>
      </c>
      <c r="C286" s="28">
        <f t="shared" si="315"/>
        <v>0</v>
      </c>
      <c r="D286" s="28">
        <f t="shared" si="316"/>
        <v>0</v>
      </c>
      <c r="E286" s="28">
        <f t="shared" si="317"/>
        <v>0</v>
      </c>
      <c r="F286" s="28">
        <f t="shared" si="318"/>
        <v>0</v>
      </c>
      <c r="G286" s="28">
        <f t="shared" si="319"/>
        <v>0</v>
      </c>
      <c r="H286" s="28">
        <f>VLOOKUP(A286,PRICING!$A$8:$BI$31,44,FALSE)</f>
        <v>0</v>
      </c>
      <c r="I286" s="28">
        <f t="shared" si="320"/>
        <v>0</v>
      </c>
      <c r="J286" s="28">
        <f t="shared" si="321"/>
        <v>0</v>
      </c>
      <c r="K286" s="28">
        <f t="shared" si="322"/>
        <v>0</v>
      </c>
      <c r="L286" s="28">
        <f t="shared" si="323"/>
        <v>0</v>
      </c>
      <c r="M286" s="28">
        <f t="shared" si="324"/>
        <v>0</v>
      </c>
      <c r="N286" s="28">
        <f t="shared" si="325"/>
        <v>0</v>
      </c>
      <c r="O286" s="28">
        <f t="shared" si="326"/>
        <v>0</v>
      </c>
      <c r="P286" s="28">
        <f t="shared" si="327"/>
        <v>0</v>
      </c>
    </row>
    <row r="287" ht="15">
      <c r="A287" s="32">
        <f>PRICING!AT6</f>
        <v>0</v>
      </c>
      <c r="B287" s="29" t="s">
        <v>20</v>
      </c>
      <c r="C287" s="29" t="s">
        <v>21</v>
      </c>
      <c r="D287" s="29" t="s">
        <v>22</v>
      </c>
      <c r="E287" s="29" t="s">
        <v>23</v>
      </c>
      <c r="F287" s="29" t="s">
        <v>24</v>
      </c>
      <c r="G287" s="29" t="s">
        <v>25</v>
      </c>
      <c r="H287" s="29" t="s">
        <v>26</v>
      </c>
      <c r="I287" s="29" t="s">
        <v>27</v>
      </c>
      <c r="J287" s="29" t="s">
        <v>28</v>
      </c>
      <c r="K287" s="29" t="s">
        <v>29</v>
      </c>
      <c r="L287" s="29" t="s">
        <v>30</v>
      </c>
      <c r="M287" s="29" t="s">
        <v>31</v>
      </c>
      <c r="N287" s="29" t="s">
        <v>32</v>
      </c>
      <c r="O287" s="29" t="s">
        <v>33</v>
      </c>
      <c r="P287" s="30" t="s">
        <v>34</v>
      </c>
    </row>
    <row r="288">
      <c r="A288" s="32">
        <f>PRICING!AT7</f>
        <v>0</v>
      </c>
      <c r="B288" s="46">
        <v>2.08</v>
      </c>
      <c r="C288" s="46">
        <v>1.33</v>
      </c>
      <c r="D288" s="46">
        <v>1.31</v>
      </c>
      <c r="E288" s="46">
        <v>1.02</v>
      </c>
      <c r="F288" s="46">
        <v>1.02</v>
      </c>
      <c r="G288" s="33">
        <v>1</v>
      </c>
      <c r="H288" s="33">
        <v>1</v>
      </c>
      <c r="I288" s="33">
        <v>1</v>
      </c>
      <c r="J288" s="33">
        <v>1</v>
      </c>
      <c r="K288" s="33">
        <v>1</v>
      </c>
      <c r="L288" s="33">
        <v>1</v>
      </c>
      <c r="M288" s="33">
        <v>1</v>
      </c>
      <c r="N288" s="33">
        <v>1</v>
      </c>
      <c r="O288" s="33">
        <v>1</v>
      </c>
      <c r="P288" s="33">
        <v>1</v>
      </c>
    </row>
    <row r="289">
      <c r="A289" s="31" t="str">
        <f>A276</f>
        <v>ESMS</v>
      </c>
      <c r="B289" s="28">
        <f ref="B289:B299" t="shared" si="329">($H289/7)*$B$288</f>
        <v>0</v>
      </c>
      <c r="C289" s="28">
        <f ref="C289:C299" t="shared" si="330">($H289/7)*2*$C$288</f>
        <v>0</v>
      </c>
      <c r="D289" s="28">
        <f ref="D289:D299" t="shared" si="331">($H289/7)*3*$D$288</f>
        <v>0</v>
      </c>
      <c r="E289" s="28">
        <f ref="E289:E299" t="shared" si="332">($H289/7)*4*$E$288</f>
        <v>0</v>
      </c>
      <c r="F289" s="28">
        <f ref="F289:F299" t="shared" si="333">($H289/7)*5*$F$288</f>
        <v>0</v>
      </c>
      <c r="G289" s="28">
        <f ref="G289:G299" t="shared" si="334">($H289/7)*6*$G$288</f>
        <v>0</v>
      </c>
      <c r="H289" s="28">
        <f>VLOOKUP(A289,PRICING!$A$8:$BI$31,46,FALSE)</f>
        <v>0</v>
      </c>
      <c r="I289" s="28">
        <f ref="I289:I299" t="shared" si="335">($H289/7)*8*$I$288</f>
        <v>0</v>
      </c>
      <c r="J289" s="28">
        <f ref="J289:J299" t="shared" si="336">($H289/7)*9*$J$288</f>
        <v>0</v>
      </c>
      <c r="K289" s="28">
        <f ref="K289:K299" t="shared" si="337">($H289/7)*10*$K$288</f>
        <v>0</v>
      </c>
      <c r="L289" s="28">
        <f ref="L289:L299" t="shared" si="338">($H289/7)*11*$L$288</f>
        <v>0</v>
      </c>
      <c r="M289" s="28">
        <f ref="M289:M299" t="shared" si="339">($H289/7)*12*$M$288</f>
        <v>0</v>
      </c>
      <c r="N289" s="28">
        <f ref="N289:N299" t="shared" si="340">($H289/7)*13*$N$288</f>
        <v>0</v>
      </c>
      <c r="O289" s="28">
        <f ref="O289:O299" t="shared" si="341">($H289/7)*14*$O$288</f>
        <v>0</v>
      </c>
      <c r="P289" s="28">
        <f ref="P289:P299" t="shared" si="342">($H289/7)*15*$P$288</f>
        <v>0</v>
      </c>
    </row>
    <row r="290">
      <c r="A290" s="31" t="str">
        <f ref="A290:A299" t="shared" si="343">A277</f>
        <v>EMMS</v>
      </c>
      <c r="B290" s="28">
        <f t="shared" si="329"/>
        <v>0</v>
      </c>
      <c r="C290" s="28">
        <f t="shared" si="330"/>
        <v>0</v>
      </c>
      <c r="D290" s="28">
        <f t="shared" si="331"/>
        <v>0</v>
      </c>
      <c r="E290" s="28">
        <f t="shared" si="332"/>
        <v>0</v>
      </c>
      <c r="F290" s="28">
        <f t="shared" si="333"/>
        <v>0</v>
      </c>
      <c r="G290" s="28">
        <f t="shared" si="334"/>
        <v>0</v>
      </c>
      <c r="H290" s="28">
        <f>VLOOKUP(A290,PRICING!$A$8:$BI$31,46,FALSE)</f>
        <v>0</v>
      </c>
      <c r="I290" s="28">
        <f t="shared" si="335"/>
        <v>0</v>
      </c>
      <c r="J290" s="28">
        <f t="shared" si="336"/>
        <v>0</v>
      </c>
      <c r="K290" s="28">
        <f t="shared" si="337"/>
        <v>0</v>
      </c>
      <c r="L290" s="28">
        <f t="shared" si="338"/>
        <v>0</v>
      </c>
      <c r="M290" s="28">
        <f t="shared" si="339"/>
        <v>0</v>
      </c>
      <c r="N290" s="28">
        <f t="shared" si="340"/>
        <v>0</v>
      </c>
      <c r="O290" s="28">
        <f t="shared" si="341"/>
        <v>0</v>
      </c>
      <c r="P290" s="28">
        <f t="shared" si="342"/>
        <v>0</v>
      </c>
    </row>
    <row r="291">
      <c r="A291" s="31" t="str">
        <f t="shared" si="343"/>
        <v>PSMS</v>
      </c>
      <c r="B291" s="28">
        <f t="shared" si="329"/>
        <v>0</v>
      </c>
      <c r="C291" s="28">
        <f t="shared" si="330"/>
        <v>0</v>
      </c>
      <c r="D291" s="28">
        <f t="shared" si="331"/>
        <v>0</v>
      </c>
      <c r="E291" s="28">
        <f t="shared" si="332"/>
        <v>0</v>
      </c>
      <c r="F291" s="28">
        <f t="shared" si="333"/>
        <v>0</v>
      </c>
      <c r="G291" s="28">
        <f t="shared" si="334"/>
        <v>0</v>
      </c>
      <c r="H291" s="28">
        <f>VLOOKUP(A291,PRICING!$A$8:$BI$31,46,FALSE)</f>
        <v>0</v>
      </c>
      <c r="I291" s="28">
        <f t="shared" si="335"/>
        <v>0</v>
      </c>
      <c r="J291" s="28">
        <f t="shared" si="336"/>
        <v>0</v>
      </c>
      <c r="K291" s="28">
        <f t="shared" si="337"/>
        <v>0</v>
      </c>
      <c r="L291" s="28">
        <f t="shared" si="338"/>
        <v>0</v>
      </c>
      <c r="M291" s="28">
        <f t="shared" si="339"/>
        <v>0</v>
      </c>
      <c r="N291" s="28">
        <f t="shared" si="340"/>
        <v>0</v>
      </c>
      <c r="O291" s="28">
        <f t="shared" si="341"/>
        <v>0</v>
      </c>
      <c r="P291" s="28">
        <f t="shared" si="342"/>
        <v>0</v>
      </c>
    </row>
    <row r="292">
      <c r="A292" s="31" t="str">
        <f t="shared" si="343"/>
        <v>SSMS</v>
      </c>
      <c r="B292" s="28">
        <f t="shared" si="329"/>
        <v>0</v>
      </c>
      <c r="C292" s="28">
        <f t="shared" si="330"/>
        <v>0</v>
      </c>
      <c r="D292" s="28">
        <f t="shared" si="331"/>
        <v>0</v>
      </c>
      <c r="E292" s="28">
        <f t="shared" si="332"/>
        <v>0</v>
      </c>
      <c r="F292" s="28">
        <f t="shared" si="333"/>
        <v>0</v>
      </c>
      <c r="G292" s="28">
        <f t="shared" si="334"/>
        <v>0</v>
      </c>
      <c r="H292" s="28">
        <f>VLOOKUP(A292,PRICING!$A$8:$BI$31,46,FALSE)</f>
        <v>0</v>
      </c>
      <c r="I292" s="28">
        <f t="shared" si="335"/>
        <v>0</v>
      </c>
      <c r="J292" s="28">
        <f t="shared" si="336"/>
        <v>0</v>
      </c>
      <c r="K292" s="28">
        <f t="shared" si="337"/>
        <v>0</v>
      </c>
      <c r="L292" s="28">
        <f t="shared" si="338"/>
        <v>0</v>
      </c>
      <c r="M292" s="28">
        <f t="shared" si="339"/>
        <v>0</v>
      </c>
      <c r="N292" s="28">
        <f t="shared" si="340"/>
        <v>0</v>
      </c>
      <c r="O292" s="28">
        <f t="shared" si="341"/>
        <v>0</v>
      </c>
      <c r="P292" s="28">
        <f t="shared" si="342"/>
        <v>0</v>
      </c>
    </row>
    <row r="293">
      <c r="A293" s="31" t="str">
        <f t="shared" si="343"/>
        <v>PMMS</v>
      </c>
      <c r="B293" s="28">
        <f t="shared" si="329"/>
        <v>0</v>
      </c>
      <c r="C293" s="28">
        <f t="shared" si="330"/>
        <v>0</v>
      </c>
      <c r="D293" s="28">
        <f t="shared" si="331"/>
        <v>0</v>
      </c>
      <c r="E293" s="28">
        <f t="shared" si="332"/>
        <v>0</v>
      </c>
      <c r="F293" s="28">
        <f t="shared" si="333"/>
        <v>0</v>
      </c>
      <c r="G293" s="28">
        <f t="shared" si="334"/>
        <v>0</v>
      </c>
      <c r="H293" s="28">
        <f>VLOOKUP(A293,PRICING!$A$8:$BI$31,46,FALSE)</f>
        <v>0</v>
      </c>
      <c r="I293" s="28">
        <f t="shared" si="335"/>
        <v>0</v>
      </c>
      <c r="J293" s="28">
        <f t="shared" si="336"/>
        <v>0</v>
      </c>
      <c r="K293" s="28">
        <f t="shared" si="337"/>
        <v>0</v>
      </c>
      <c r="L293" s="28">
        <f t="shared" si="338"/>
        <v>0</v>
      </c>
      <c r="M293" s="28">
        <f t="shared" si="339"/>
        <v>0</v>
      </c>
      <c r="N293" s="28">
        <f t="shared" si="340"/>
        <v>0</v>
      </c>
      <c r="O293" s="28">
        <f t="shared" si="341"/>
        <v>0</v>
      </c>
      <c r="P293" s="28">
        <f t="shared" si="342"/>
        <v>0</v>
      </c>
    </row>
    <row r="294">
      <c r="A294" s="31" t="str">
        <f t="shared" si="343"/>
        <v>EMAS</v>
      </c>
      <c r="B294" s="28">
        <f t="shared" si="329"/>
        <v>0</v>
      </c>
      <c r="C294" s="28">
        <f t="shared" si="330"/>
        <v>0</v>
      </c>
      <c r="D294" s="28">
        <f t="shared" si="331"/>
        <v>0</v>
      </c>
      <c r="E294" s="28">
        <f t="shared" si="332"/>
        <v>0</v>
      </c>
      <c r="F294" s="28">
        <f t="shared" si="333"/>
        <v>0</v>
      </c>
      <c r="G294" s="28">
        <f t="shared" si="334"/>
        <v>0</v>
      </c>
      <c r="H294" s="28">
        <f>VLOOKUP(A294,PRICING!$A$8:$BI$31,46,FALSE)</f>
        <v>0</v>
      </c>
      <c r="I294" s="28">
        <f t="shared" si="335"/>
        <v>0</v>
      </c>
      <c r="J294" s="28">
        <f t="shared" si="336"/>
        <v>0</v>
      </c>
      <c r="K294" s="28">
        <f t="shared" si="337"/>
        <v>0</v>
      </c>
      <c r="L294" s="28">
        <f t="shared" si="338"/>
        <v>0</v>
      </c>
      <c r="M294" s="28">
        <f t="shared" si="339"/>
        <v>0</v>
      </c>
      <c r="N294" s="28">
        <f t="shared" si="340"/>
        <v>0</v>
      </c>
      <c r="O294" s="28">
        <f t="shared" si="341"/>
        <v>0</v>
      </c>
      <c r="P294" s="28">
        <f t="shared" si="342"/>
        <v>0</v>
      </c>
    </row>
    <row r="295">
      <c r="A295" s="31" t="str">
        <f t="shared" si="343"/>
        <v>PSAS</v>
      </c>
      <c r="B295" s="28">
        <f t="shared" si="329"/>
        <v>0</v>
      </c>
      <c r="C295" s="28">
        <f t="shared" si="330"/>
        <v>0</v>
      </c>
      <c r="D295" s="28">
        <f t="shared" si="331"/>
        <v>0</v>
      </c>
      <c r="E295" s="28">
        <f t="shared" si="332"/>
        <v>0</v>
      </c>
      <c r="F295" s="28">
        <f t="shared" si="333"/>
        <v>0</v>
      </c>
      <c r="G295" s="28">
        <f t="shared" si="334"/>
        <v>0</v>
      </c>
      <c r="H295" s="28">
        <f>VLOOKUP(A295,PRICING!$A$8:$BI$31,46,FALSE)</f>
        <v>0</v>
      </c>
      <c r="I295" s="28">
        <f t="shared" si="335"/>
        <v>0</v>
      </c>
      <c r="J295" s="28">
        <f t="shared" si="336"/>
        <v>0</v>
      </c>
      <c r="K295" s="28">
        <f t="shared" si="337"/>
        <v>0</v>
      </c>
      <c r="L295" s="28">
        <f t="shared" si="338"/>
        <v>0</v>
      </c>
      <c r="M295" s="28">
        <f t="shared" si="339"/>
        <v>0</v>
      </c>
      <c r="N295" s="28">
        <f t="shared" si="340"/>
        <v>0</v>
      </c>
      <c r="O295" s="28">
        <f t="shared" si="341"/>
        <v>0</v>
      </c>
      <c r="P295" s="28">
        <f t="shared" si="342"/>
        <v>0</v>
      </c>
    </row>
    <row r="296">
      <c r="A296" s="31" t="str">
        <f t="shared" si="343"/>
        <v>SSAS</v>
      </c>
      <c r="B296" s="28">
        <f t="shared" si="329"/>
        <v>0</v>
      </c>
      <c r="C296" s="28">
        <f t="shared" si="330"/>
        <v>0</v>
      </c>
      <c r="D296" s="28">
        <f t="shared" si="331"/>
        <v>0</v>
      </c>
      <c r="E296" s="28">
        <f t="shared" si="332"/>
        <v>0</v>
      </c>
      <c r="F296" s="28">
        <f t="shared" si="333"/>
        <v>0</v>
      </c>
      <c r="G296" s="28">
        <f t="shared" si="334"/>
        <v>0</v>
      </c>
      <c r="H296" s="28">
        <f>VLOOKUP(A296,PRICING!$A$8:$BI$31,46,FALSE)</f>
        <v>0</v>
      </c>
      <c r="I296" s="28">
        <f t="shared" si="335"/>
        <v>0</v>
      </c>
      <c r="J296" s="28">
        <f t="shared" si="336"/>
        <v>0</v>
      </c>
      <c r="K296" s="28">
        <f t="shared" si="337"/>
        <v>0</v>
      </c>
      <c r="L296" s="28">
        <f t="shared" si="338"/>
        <v>0</v>
      </c>
      <c r="M296" s="28">
        <f t="shared" si="339"/>
        <v>0</v>
      </c>
      <c r="N296" s="28">
        <f t="shared" si="340"/>
        <v>0</v>
      </c>
      <c r="O296" s="28">
        <f t="shared" si="341"/>
        <v>0</v>
      </c>
      <c r="P296" s="28">
        <f t="shared" si="342"/>
        <v>0</v>
      </c>
    </row>
    <row r="297">
      <c r="A297" s="31" t="str">
        <f t="shared" si="343"/>
        <v>PMAS</v>
      </c>
      <c r="B297" s="28">
        <f t="shared" si="329"/>
        <v>0</v>
      </c>
      <c r="C297" s="28">
        <f t="shared" si="330"/>
        <v>0</v>
      </c>
      <c r="D297" s="28">
        <f t="shared" si="331"/>
        <v>0</v>
      </c>
      <c r="E297" s="28">
        <f t="shared" si="332"/>
        <v>0</v>
      </c>
      <c r="F297" s="28">
        <f t="shared" si="333"/>
        <v>0</v>
      </c>
      <c r="G297" s="28">
        <f t="shared" si="334"/>
        <v>0</v>
      </c>
      <c r="H297" s="28">
        <f>VLOOKUP(A297,PRICING!$A$8:$BI$31,46,FALSE)</f>
        <v>0</v>
      </c>
      <c r="I297" s="28">
        <f t="shared" si="335"/>
        <v>0</v>
      </c>
      <c r="J297" s="28">
        <f t="shared" si="336"/>
        <v>0</v>
      </c>
      <c r="K297" s="28">
        <f t="shared" si="337"/>
        <v>0</v>
      </c>
      <c r="L297" s="28">
        <f t="shared" si="338"/>
        <v>0</v>
      </c>
      <c r="M297" s="28">
        <f t="shared" si="339"/>
        <v>0</v>
      </c>
      <c r="N297" s="28">
        <f t="shared" si="340"/>
        <v>0</v>
      </c>
      <c r="O297" s="28">
        <f t="shared" si="341"/>
        <v>0</v>
      </c>
      <c r="P297" s="28">
        <f t="shared" si="342"/>
        <v>0</v>
      </c>
    </row>
    <row r="298">
      <c r="A298" s="31" t="str">
        <f t="shared" si="343"/>
        <v>CMAS</v>
      </c>
      <c r="B298" s="28">
        <f t="shared" si="329"/>
        <v>0</v>
      </c>
      <c r="C298" s="28">
        <f t="shared" si="330"/>
        <v>0</v>
      </c>
      <c r="D298" s="28">
        <f t="shared" si="331"/>
        <v>0</v>
      </c>
      <c r="E298" s="28">
        <f t="shared" si="332"/>
        <v>0</v>
      </c>
      <c r="F298" s="28">
        <f t="shared" si="333"/>
        <v>0</v>
      </c>
      <c r="G298" s="28">
        <f t="shared" si="334"/>
        <v>0</v>
      </c>
      <c r="H298" s="28">
        <f>VLOOKUP(A298,PRICING!$A$8:$BI$31,46,FALSE)</f>
        <v>0</v>
      </c>
      <c r="I298" s="28">
        <f t="shared" si="335"/>
        <v>0</v>
      </c>
      <c r="J298" s="28">
        <f t="shared" si="336"/>
        <v>0</v>
      </c>
      <c r="K298" s="28">
        <f t="shared" si="337"/>
        <v>0</v>
      </c>
      <c r="L298" s="28">
        <f t="shared" si="338"/>
        <v>0</v>
      </c>
      <c r="M298" s="28">
        <f t="shared" si="339"/>
        <v>0</v>
      </c>
      <c r="N298" s="28">
        <f t="shared" si="340"/>
        <v>0</v>
      </c>
      <c r="O298" s="28">
        <f t="shared" si="341"/>
        <v>0</v>
      </c>
      <c r="P298" s="28">
        <f t="shared" si="342"/>
        <v>0</v>
      </c>
    </row>
    <row r="299" ht="15">
      <c r="A299" s="31" t="str">
        <f t="shared" si="343"/>
        <v>SMAS</v>
      </c>
      <c r="B299" s="28">
        <f t="shared" si="329"/>
        <v>0</v>
      </c>
      <c r="C299" s="28">
        <f t="shared" si="330"/>
        <v>0</v>
      </c>
      <c r="D299" s="28">
        <f t="shared" si="331"/>
        <v>0</v>
      </c>
      <c r="E299" s="28">
        <f t="shared" si="332"/>
        <v>0</v>
      </c>
      <c r="F299" s="28">
        <f t="shared" si="333"/>
        <v>0</v>
      </c>
      <c r="G299" s="28">
        <f t="shared" si="334"/>
        <v>0</v>
      </c>
      <c r="H299" s="28">
        <f>VLOOKUP(A299,PRICING!$A$8:$BI$31,46,FALSE)</f>
        <v>0</v>
      </c>
      <c r="I299" s="28">
        <f t="shared" si="335"/>
        <v>0</v>
      </c>
      <c r="J299" s="28">
        <f t="shared" si="336"/>
        <v>0</v>
      </c>
      <c r="K299" s="28">
        <f t="shared" si="337"/>
        <v>0</v>
      </c>
      <c r="L299" s="28">
        <f t="shared" si="338"/>
        <v>0</v>
      </c>
      <c r="M299" s="28">
        <f t="shared" si="339"/>
        <v>0</v>
      </c>
      <c r="N299" s="28">
        <f t="shared" si="340"/>
        <v>0</v>
      </c>
      <c r="O299" s="28">
        <f t="shared" si="341"/>
        <v>0</v>
      </c>
      <c r="P299" s="28">
        <f t="shared" si="342"/>
        <v>0</v>
      </c>
    </row>
    <row r="300" ht="15">
      <c r="A300" s="32">
        <f>PRICING!AV6</f>
        <v>0</v>
      </c>
      <c r="B300" s="29" t="s">
        <v>20</v>
      </c>
      <c r="C300" s="29" t="s">
        <v>21</v>
      </c>
      <c r="D300" s="29" t="s">
        <v>22</v>
      </c>
      <c r="E300" s="29" t="s">
        <v>23</v>
      </c>
      <c r="F300" s="29" t="s">
        <v>24</v>
      </c>
      <c r="G300" s="29" t="s">
        <v>25</v>
      </c>
      <c r="H300" s="29" t="s">
        <v>26</v>
      </c>
      <c r="I300" s="29" t="s">
        <v>27</v>
      </c>
      <c r="J300" s="29" t="s">
        <v>28</v>
      </c>
      <c r="K300" s="29" t="s">
        <v>29</v>
      </c>
      <c r="L300" s="29" t="s">
        <v>30</v>
      </c>
      <c r="M300" s="29" t="s">
        <v>31</v>
      </c>
      <c r="N300" s="29" t="s">
        <v>32</v>
      </c>
      <c r="O300" s="29" t="s">
        <v>33</v>
      </c>
      <c r="P300" s="30" t="s">
        <v>34</v>
      </c>
    </row>
    <row r="301">
      <c r="A301" s="32">
        <f>PRICING!AV7</f>
        <v>0</v>
      </c>
      <c r="B301" s="46">
        <v>2.08</v>
      </c>
      <c r="C301" s="46">
        <v>1.33</v>
      </c>
      <c r="D301" s="46">
        <v>1.31</v>
      </c>
      <c r="E301" s="46">
        <v>1.02</v>
      </c>
      <c r="F301" s="46">
        <v>1.02</v>
      </c>
      <c r="G301" s="33">
        <v>1</v>
      </c>
      <c r="H301" s="33">
        <v>1</v>
      </c>
      <c r="I301" s="33">
        <v>1</v>
      </c>
      <c r="J301" s="33">
        <v>1</v>
      </c>
      <c r="K301" s="33">
        <v>1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</row>
    <row r="302">
      <c r="A302" s="31" t="str">
        <f>A289</f>
        <v>ESMS</v>
      </c>
      <c r="B302" s="28">
        <f ref="B302:B312" t="shared" si="344">($H302/7)*$B$301</f>
        <v>0</v>
      </c>
      <c r="C302" s="28">
        <f ref="C302:C312" t="shared" si="345">($H302/7)*2*$C$301</f>
        <v>0</v>
      </c>
      <c r="D302" s="28">
        <f ref="D302:D312" t="shared" si="346">($H302/7)*3*$D$301</f>
        <v>0</v>
      </c>
      <c r="E302" s="28">
        <f ref="E302:E312" t="shared" si="347">($H302/7)*4*$E$301</f>
        <v>0</v>
      </c>
      <c r="F302" s="28">
        <f ref="F302:F312" t="shared" si="348">($H302/7)*5*$F$301</f>
        <v>0</v>
      </c>
      <c r="G302" s="28">
        <f ref="G302:G312" t="shared" si="349">($H302/7)*6*$G$301</f>
        <v>0</v>
      </c>
      <c r="H302" s="28">
        <f>VLOOKUP(A302,PRICING!$A$8:$BI$31,48,FALSE)</f>
        <v>0</v>
      </c>
      <c r="I302" s="28">
        <f ref="I302:I312" t="shared" si="350">($H302/7)*8*$I$301</f>
        <v>0</v>
      </c>
      <c r="J302" s="28">
        <f ref="J302:J312" t="shared" si="351">($H302/7)*9*$J$301</f>
        <v>0</v>
      </c>
      <c r="K302" s="28">
        <f ref="K302:K312" t="shared" si="352">($H302/7)*10*$K$301</f>
        <v>0</v>
      </c>
      <c r="L302" s="28">
        <f ref="L302:L312" t="shared" si="353">($H302/7)*11*$L$301</f>
        <v>0</v>
      </c>
      <c r="M302" s="28">
        <f ref="M302:M312" t="shared" si="354">($H302/7)*12*$M$301</f>
        <v>0</v>
      </c>
      <c r="N302" s="28">
        <f ref="N302:N312" t="shared" si="355">($H302/7)*13*$N$301</f>
        <v>0</v>
      </c>
      <c r="O302" s="28">
        <f ref="O302:O312" t="shared" si="356">($H302/7)*14*$O$301</f>
        <v>0</v>
      </c>
      <c r="P302" s="28">
        <f ref="P302:P312" t="shared" si="357">($H302/7)*15*$P$301</f>
        <v>0</v>
      </c>
    </row>
    <row r="303">
      <c r="A303" s="31" t="str">
        <f ref="A303:A312" t="shared" si="358">A290</f>
        <v>EMMS</v>
      </c>
      <c r="B303" s="28">
        <f t="shared" si="344"/>
        <v>0</v>
      </c>
      <c r="C303" s="28">
        <f t="shared" si="345"/>
        <v>0</v>
      </c>
      <c r="D303" s="28">
        <f t="shared" si="346"/>
        <v>0</v>
      </c>
      <c r="E303" s="28">
        <f t="shared" si="347"/>
        <v>0</v>
      </c>
      <c r="F303" s="28">
        <f t="shared" si="348"/>
        <v>0</v>
      </c>
      <c r="G303" s="28">
        <f t="shared" si="349"/>
        <v>0</v>
      </c>
      <c r="H303" s="28">
        <f>VLOOKUP(A303,PRICING!$A$8:$BI$31,48,FALSE)</f>
        <v>0</v>
      </c>
      <c r="I303" s="28">
        <f t="shared" si="350"/>
        <v>0</v>
      </c>
      <c r="J303" s="28">
        <f t="shared" si="351"/>
        <v>0</v>
      </c>
      <c r="K303" s="28">
        <f t="shared" si="352"/>
        <v>0</v>
      </c>
      <c r="L303" s="28">
        <f t="shared" si="353"/>
        <v>0</v>
      </c>
      <c r="M303" s="28">
        <f t="shared" si="354"/>
        <v>0</v>
      </c>
      <c r="N303" s="28">
        <f t="shared" si="355"/>
        <v>0</v>
      </c>
      <c r="O303" s="28">
        <f t="shared" si="356"/>
        <v>0</v>
      </c>
      <c r="P303" s="28">
        <f t="shared" si="357"/>
        <v>0</v>
      </c>
    </row>
    <row r="304">
      <c r="A304" s="31" t="str">
        <f t="shared" si="358"/>
        <v>PSMS</v>
      </c>
      <c r="B304" s="28">
        <f t="shared" si="344"/>
        <v>0</v>
      </c>
      <c r="C304" s="28">
        <f t="shared" si="345"/>
        <v>0</v>
      </c>
      <c r="D304" s="28">
        <f t="shared" si="346"/>
        <v>0</v>
      </c>
      <c r="E304" s="28">
        <f t="shared" si="347"/>
        <v>0</v>
      </c>
      <c r="F304" s="28">
        <f t="shared" si="348"/>
        <v>0</v>
      </c>
      <c r="G304" s="28">
        <f t="shared" si="349"/>
        <v>0</v>
      </c>
      <c r="H304" s="28">
        <f>VLOOKUP(A304,PRICING!$A$8:$BI$31,48,FALSE)</f>
        <v>0</v>
      </c>
      <c r="I304" s="28">
        <f t="shared" si="350"/>
        <v>0</v>
      </c>
      <c r="J304" s="28">
        <f t="shared" si="351"/>
        <v>0</v>
      </c>
      <c r="K304" s="28">
        <f t="shared" si="352"/>
        <v>0</v>
      </c>
      <c r="L304" s="28">
        <f t="shared" si="353"/>
        <v>0</v>
      </c>
      <c r="M304" s="28">
        <f t="shared" si="354"/>
        <v>0</v>
      </c>
      <c r="N304" s="28">
        <f t="shared" si="355"/>
        <v>0</v>
      </c>
      <c r="O304" s="28">
        <f t="shared" si="356"/>
        <v>0</v>
      </c>
      <c r="P304" s="28">
        <f t="shared" si="357"/>
        <v>0</v>
      </c>
    </row>
    <row r="305">
      <c r="A305" s="31" t="str">
        <f t="shared" si="358"/>
        <v>SSMS</v>
      </c>
      <c r="B305" s="28">
        <f t="shared" si="344"/>
        <v>0</v>
      </c>
      <c r="C305" s="28">
        <f t="shared" si="345"/>
        <v>0</v>
      </c>
      <c r="D305" s="28">
        <f t="shared" si="346"/>
        <v>0</v>
      </c>
      <c r="E305" s="28">
        <f t="shared" si="347"/>
        <v>0</v>
      </c>
      <c r="F305" s="28">
        <f t="shared" si="348"/>
        <v>0</v>
      </c>
      <c r="G305" s="28">
        <f t="shared" si="349"/>
        <v>0</v>
      </c>
      <c r="H305" s="28">
        <f>VLOOKUP(A305,PRICING!$A$8:$BI$31,48,FALSE)</f>
        <v>0</v>
      </c>
      <c r="I305" s="28">
        <f t="shared" si="350"/>
        <v>0</v>
      </c>
      <c r="J305" s="28">
        <f t="shared" si="351"/>
        <v>0</v>
      </c>
      <c r="K305" s="28">
        <f t="shared" si="352"/>
        <v>0</v>
      </c>
      <c r="L305" s="28">
        <f t="shared" si="353"/>
        <v>0</v>
      </c>
      <c r="M305" s="28">
        <f t="shared" si="354"/>
        <v>0</v>
      </c>
      <c r="N305" s="28">
        <f t="shared" si="355"/>
        <v>0</v>
      </c>
      <c r="O305" s="28">
        <f t="shared" si="356"/>
        <v>0</v>
      </c>
      <c r="P305" s="28">
        <f t="shared" si="357"/>
        <v>0</v>
      </c>
    </row>
    <row r="306">
      <c r="A306" s="31" t="str">
        <f t="shared" si="358"/>
        <v>PMMS</v>
      </c>
      <c r="B306" s="28">
        <f t="shared" si="344"/>
        <v>0</v>
      </c>
      <c r="C306" s="28">
        <f t="shared" si="345"/>
        <v>0</v>
      </c>
      <c r="D306" s="28">
        <f t="shared" si="346"/>
        <v>0</v>
      </c>
      <c r="E306" s="28">
        <f t="shared" si="347"/>
        <v>0</v>
      </c>
      <c r="F306" s="28">
        <f t="shared" si="348"/>
        <v>0</v>
      </c>
      <c r="G306" s="28">
        <f t="shared" si="349"/>
        <v>0</v>
      </c>
      <c r="H306" s="28">
        <f>VLOOKUP(A306,PRICING!$A$8:$BI$31,48,FALSE)</f>
        <v>0</v>
      </c>
      <c r="I306" s="28">
        <f t="shared" si="350"/>
        <v>0</v>
      </c>
      <c r="J306" s="28">
        <f t="shared" si="351"/>
        <v>0</v>
      </c>
      <c r="K306" s="28">
        <f t="shared" si="352"/>
        <v>0</v>
      </c>
      <c r="L306" s="28">
        <f t="shared" si="353"/>
        <v>0</v>
      </c>
      <c r="M306" s="28">
        <f t="shared" si="354"/>
        <v>0</v>
      </c>
      <c r="N306" s="28">
        <f t="shared" si="355"/>
        <v>0</v>
      </c>
      <c r="O306" s="28">
        <f t="shared" si="356"/>
        <v>0</v>
      </c>
      <c r="P306" s="28">
        <f t="shared" si="357"/>
        <v>0</v>
      </c>
    </row>
    <row r="307">
      <c r="A307" s="31" t="str">
        <f t="shared" si="358"/>
        <v>EMAS</v>
      </c>
      <c r="B307" s="28">
        <f t="shared" si="344"/>
        <v>0</v>
      </c>
      <c r="C307" s="28">
        <f t="shared" si="345"/>
        <v>0</v>
      </c>
      <c r="D307" s="28">
        <f t="shared" si="346"/>
        <v>0</v>
      </c>
      <c r="E307" s="28">
        <f t="shared" si="347"/>
        <v>0</v>
      </c>
      <c r="F307" s="28">
        <f t="shared" si="348"/>
        <v>0</v>
      </c>
      <c r="G307" s="28">
        <f t="shared" si="349"/>
        <v>0</v>
      </c>
      <c r="H307" s="28">
        <f>VLOOKUP(A307,PRICING!$A$8:$BI$31,48,FALSE)</f>
        <v>0</v>
      </c>
      <c r="I307" s="28">
        <f t="shared" si="350"/>
        <v>0</v>
      </c>
      <c r="J307" s="28">
        <f t="shared" si="351"/>
        <v>0</v>
      </c>
      <c r="K307" s="28">
        <f t="shared" si="352"/>
        <v>0</v>
      </c>
      <c r="L307" s="28">
        <f t="shared" si="353"/>
        <v>0</v>
      </c>
      <c r="M307" s="28">
        <f t="shared" si="354"/>
        <v>0</v>
      </c>
      <c r="N307" s="28">
        <f t="shared" si="355"/>
        <v>0</v>
      </c>
      <c r="O307" s="28">
        <f t="shared" si="356"/>
        <v>0</v>
      </c>
      <c r="P307" s="28">
        <f t="shared" si="357"/>
        <v>0</v>
      </c>
    </row>
    <row r="308">
      <c r="A308" s="31" t="str">
        <f t="shared" si="358"/>
        <v>PSAS</v>
      </c>
      <c r="B308" s="28">
        <f t="shared" si="344"/>
        <v>0</v>
      </c>
      <c r="C308" s="28">
        <f t="shared" si="345"/>
        <v>0</v>
      </c>
      <c r="D308" s="28">
        <f t="shared" si="346"/>
        <v>0</v>
      </c>
      <c r="E308" s="28">
        <f t="shared" si="347"/>
        <v>0</v>
      </c>
      <c r="F308" s="28">
        <f t="shared" si="348"/>
        <v>0</v>
      </c>
      <c r="G308" s="28">
        <f t="shared" si="349"/>
        <v>0</v>
      </c>
      <c r="H308" s="28">
        <f>VLOOKUP(A308,PRICING!$A$8:$BI$31,48,FALSE)</f>
        <v>0</v>
      </c>
      <c r="I308" s="28">
        <f t="shared" si="350"/>
        <v>0</v>
      </c>
      <c r="J308" s="28">
        <f t="shared" si="351"/>
        <v>0</v>
      </c>
      <c r="K308" s="28">
        <f t="shared" si="352"/>
        <v>0</v>
      </c>
      <c r="L308" s="28">
        <f t="shared" si="353"/>
        <v>0</v>
      </c>
      <c r="M308" s="28">
        <f t="shared" si="354"/>
        <v>0</v>
      </c>
      <c r="N308" s="28">
        <f t="shared" si="355"/>
        <v>0</v>
      </c>
      <c r="O308" s="28">
        <f t="shared" si="356"/>
        <v>0</v>
      </c>
      <c r="P308" s="28">
        <f t="shared" si="357"/>
        <v>0</v>
      </c>
    </row>
    <row r="309">
      <c r="A309" s="31" t="str">
        <f t="shared" si="358"/>
        <v>SSAS</v>
      </c>
      <c r="B309" s="28">
        <f t="shared" si="344"/>
        <v>0</v>
      </c>
      <c r="C309" s="28">
        <f t="shared" si="345"/>
        <v>0</v>
      </c>
      <c r="D309" s="28">
        <f t="shared" si="346"/>
        <v>0</v>
      </c>
      <c r="E309" s="28">
        <f t="shared" si="347"/>
        <v>0</v>
      </c>
      <c r="F309" s="28">
        <f t="shared" si="348"/>
        <v>0</v>
      </c>
      <c r="G309" s="28">
        <f t="shared" si="349"/>
        <v>0</v>
      </c>
      <c r="H309" s="28">
        <f>VLOOKUP(A309,PRICING!$A$8:$BI$31,48,FALSE)</f>
        <v>0</v>
      </c>
      <c r="I309" s="28">
        <f t="shared" si="350"/>
        <v>0</v>
      </c>
      <c r="J309" s="28">
        <f t="shared" si="351"/>
        <v>0</v>
      </c>
      <c r="K309" s="28">
        <f t="shared" si="352"/>
        <v>0</v>
      </c>
      <c r="L309" s="28">
        <f t="shared" si="353"/>
        <v>0</v>
      </c>
      <c r="M309" s="28">
        <f t="shared" si="354"/>
        <v>0</v>
      </c>
      <c r="N309" s="28">
        <f t="shared" si="355"/>
        <v>0</v>
      </c>
      <c r="O309" s="28">
        <f t="shared" si="356"/>
        <v>0</v>
      </c>
      <c r="P309" s="28">
        <f t="shared" si="357"/>
        <v>0</v>
      </c>
    </row>
    <row r="310">
      <c r="A310" s="31" t="str">
        <f t="shared" si="358"/>
        <v>PMAS</v>
      </c>
      <c r="B310" s="28">
        <f t="shared" si="344"/>
        <v>0</v>
      </c>
      <c r="C310" s="28">
        <f t="shared" si="345"/>
        <v>0</v>
      </c>
      <c r="D310" s="28">
        <f t="shared" si="346"/>
        <v>0</v>
      </c>
      <c r="E310" s="28">
        <f t="shared" si="347"/>
        <v>0</v>
      </c>
      <c r="F310" s="28">
        <f t="shared" si="348"/>
        <v>0</v>
      </c>
      <c r="G310" s="28">
        <f t="shared" si="349"/>
        <v>0</v>
      </c>
      <c r="H310" s="28">
        <f>VLOOKUP(A310,PRICING!$A$8:$BI$31,48,FALSE)</f>
        <v>0</v>
      </c>
      <c r="I310" s="28">
        <f t="shared" si="350"/>
        <v>0</v>
      </c>
      <c r="J310" s="28">
        <f t="shared" si="351"/>
        <v>0</v>
      </c>
      <c r="K310" s="28">
        <f t="shared" si="352"/>
        <v>0</v>
      </c>
      <c r="L310" s="28">
        <f t="shared" si="353"/>
        <v>0</v>
      </c>
      <c r="M310" s="28">
        <f t="shared" si="354"/>
        <v>0</v>
      </c>
      <c r="N310" s="28">
        <f t="shared" si="355"/>
        <v>0</v>
      </c>
      <c r="O310" s="28">
        <f t="shared" si="356"/>
        <v>0</v>
      </c>
      <c r="P310" s="28">
        <f t="shared" si="357"/>
        <v>0</v>
      </c>
    </row>
    <row r="311">
      <c r="A311" s="31" t="str">
        <f t="shared" si="358"/>
        <v>CMAS</v>
      </c>
      <c r="B311" s="28">
        <f t="shared" si="344"/>
        <v>0</v>
      </c>
      <c r="C311" s="28">
        <f t="shared" si="345"/>
        <v>0</v>
      </c>
      <c r="D311" s="28">
        <f t="shared" si="346"/>
        <v>0</v>
      </c>
      <c r="E311" s="28">
        <f t="shared" si="347"/>
        <v>0</v>
      </c>
      <c r="F311" s="28">
        <f t="shared" si="348"/>
        <v>0</v>
      </c>
      <c r="G311" s="28">
        <f t="shared" si="349"/>
        <v>0</v>
      </c>
      <c r="H311" s="28">
        <f>VLOOKUP(A311,PRICING!$A$8:$BI$31,48,FALSE)</f>
        <v>0</v>
      </c>
      <c r="I311" s="28">
        <f t="shared" si="350"/>
        <v>0</v>
      </c>
      <c r="J311" s="28">
        <f t="shared" si="351"/>
        <v>0</v>
      </c>
      <c r="K311" s="28">
        <f t="shared" si="352"/>
        <v>0</v>
      </c>
      <c r="L311" s="28">
        <f t="shared" si="353"/>
        <v>0</v>
      </c>
      <c r="M311" s="28">
        <f t="shared" si="354"/>
        <v>0</v>
      </c>
      <c r="N311" s="28">
        <f t="shared" si="355"/>
        <v>0</v>
      </c>
      <c r="O311" s="28">
        <f t="shared" si="356"/>
        <v>0</v>
      </c>
      <c r="P311" s="28">
        <f t="shared" si="357"/>
        <v>0</v>
      </c>
    </row>
    <row r="312" ht="15">
      <c r="A312" s="31" t="str">
        <f t="shared" si="358"/>
        <v>SMAS</v>
      </c>
      <c r="B312" s="28">
        <f t="shared" si="344"/>
        <v>0</v>
      </c>
      <c r="C312" s="28">
        <f t="shared" si="345"/>
        <v>0</v>
      </c>
      <c r="D312" s="28">
        <f t="shared" si="346"/>
        <v>0</v>
      </c>
      <c r="E312" s="28">
        <f t="shared" si="347"/>
        <v>0</v>
      </c>
      <c r="F312" s="28">
        <f t="shared" si="348"/>
        <v>0</v>
      </c>
      <c r="G312" s="28">
        <f t="shared" si="349"/>
        <v>0</v>
      </c>
      <c r="H312" s="28">
        <f>VLOOKUP(A312,PRICING!$A$8:$BI$31,48,FALSE)</f>
        <v>0</v>
      </c>
      <c r="I312" s="28">
        <f t="shared" si="350"/>
        <v>0</v>
      </c>
      <c r="J312" s="28">
        <f t="shared" si="351"/>
        <v>0</v>
      </c>
      <c r="K312" s="28">
        <f t="shared" si="352"/>
        <v>0</v>
      </c>
      <c r="L312" s="28">
        <f t="shared" si="353"/>
        <v>0</v>
      </c>
      <c r="M312" s="28">
        <f t="shared" si="354"/>
        <v>0</v>
      </c>
      <c r="N312" s="28">
        <f t="shared" si="355"/>
        <v>0</v>
      </c>
      <c r="O312" s="28">
        <f t="shared" si="356"/>
        <v>0</v>
      </c>
      <c r="P312" s="28">
        <f t="shared" si="357"/>
        <v>0</v>
      </c>
    </row>
    <row r="313" ht="15">
      <c r="A313" s="32">
        <f>PRICING!AX6</f>
        <v>0</v>
      </c>
      <c r="B313" s="29" t="s">
        <v>20</v>
      </c>
      <c r="C313" s="29" t="s">
        <v>21</v>
      </c>
      <c r="D313" s="29" t="s">
        <v>22</v>
      </c>
      <c r="E313" s="29" t="s">
        <v>23</v>
      </c>
      <c r="F313" s="29" t="s">
        <v>24</v>
      </c>
      <c r="G313" s="29" t="s">
        <v>25</v>
      </c>
      <c r="H313" s="29" t="s">
        <v>26</v>
      </c>
      <c r="I313" s="29" t="s">
        <v>27</v>
      </c>
      <c r="J313" s="29" t="s">
        <v>28</v>
      </c>
      <c r="K313" s="29" t="s">
        <v>29</v>
      </c>
      <c r="L313" s="29" t="s">
        <v>30</v>
      </c>
      <c r="M313" s="29" t="s">
        <v>31</v>
      </c>
      <c r="N313" s="29" t="s">
        <v>32</v>
      </c>
      <c r="O313" s="29" t="s">
        <v>33</v>
      </c>
      <c r="P313" s="30" t="s">
        <v>34</v>
      </c>
    </row>
    <row r="314">
      <c r="A314" s="32">
        <f>PRICING!AX7</f>
        <v>0</v>
      </c>
      <c r="B314" s="33">
        <v>1</v>
      </c>
      <c r="C314" s="33">
        <v>1</v>
      </c>
      <c r="D314" s="33">
        <v>1</v>
      </c>
      <c r="E314" s="33">
        <v>1</v>
      </c>
      <c r="F314" s="33">
        <v>1</v>
      </c>
      <c r="G314" s="33">
        <v>1</v>
      </c>
      <c r="H314" s="33">
        <v>1</v>
      </c>
      <c r="I314" s="33">
        <v>1</v>
      </c>
      <c r="J314" s="33">
        <v>1</v>
      </c>
      <c r="K314" s="33">
        <v>1</v>
      </c>
      <c r="L314" s="33">
        <v>1</v>
      </c>
      <c r="M314" s="33">
        <v>1</v>
      </c>
      <c r="N314" s="33">
        <v>1</v>
      </c>
      <c r="O314" s="33">
        <v>1</v>
      </c>
      <c r="P314" s="33">
        <v>1</v>
      </c>
    </row>
    <row r="315">
      <c r="A315" s="31" t="str">
        <f>A302</f>
        <v>ESMS</v>
      </c>
      <c r="B315" s="28">
        <f ref="B315:B325" t="shared" si="359">($H315/7)*$B$314</f>
        <v>0</v>
      </c>
      <c r="C315" s="28">
        <f ref="C315:C325" t="shared" si="360">($H315/7)*2*$C$314</f>
        <v>0</v>
      </c>
      <c r="D315" s="28">
        <f ref="D315:D325" t="shared" si="361">($H315/7)*3*$D$314</f>
        <v>0</v>
      </c>
      <c r="E315" s="28">
        <f ref="E315:E325" t="shared" si="362">($H315/7)*4*$E$314</f>
        <v>0</v>
      </c>
      <c r="F315" s="28">
        <f ref="F315:F325" t="shared" si="363">($H315/7)*5*$F$314</f>
        <v>0</v>
      </c>
      <c r="G315" s="28">
        <f ref="G315:G325" t="shared" si="364">($H315/7)*6*$G$314</f>
        <v>0</v>
      </c>
      <c r="H315" s="28">
        <f>VLOOKUP(A315,PRICING!$A$8:$BI$31,50,FALSE)</f>
        <v>0</v>
      </c>
      <c r="I315" s="28">
        <f ref="I315:I325" t="shared" si="365">($H315/7)*8*$I$314</f>
        <v>0</v>
      </c>
      <c r="J315" s="28">
        <f ref="J315:J325" t="shared" si="366">($H315/7)*9*$J$314</f>
        <v>0</v>
      </c>
      <c r="K315" s="28">
        <f ref="K315:K325" t="shared" si="367">($H315/7)*10*$K$314</f>
        <v>0</v>
      </c>
      <c r="L315" s="28">
        <f ref="L315:L325" t="shared" si="368">($H315/7)*11*$L$314</f>
        <v>0</v>
      </c>
      <c r="M315" s="28">
        <f ref="M315:M325" t="shared" si="369">($H315/7)*12*$M$314</f>
        <v>0</v>
      </c>
      <c r="N315" s="28">
        <f ref="N315:N325" t="shared" si="370">($H315/7)*13*$N$314</f>
        <v>0</v>
      </c>
      <c r="O315" s="28">
        <f ref="O315:O325" t="shared" si="371">($H315/7)*14*$O$314</f>
        <v>0</v>
      </c>
      <c r="P315" s="28">
        <f ref="P315:P325" t="shared" si="372">($H315/7)*15*$P$314</f>
        <v>0</v>
      </c>
    </row>
    <row r="316">
      <c r="A316" s="31" t="str">
        <f ref="A316:A325" t="shared" si="373">A303</f>
        <v>EMMS</v>
      </c>
      <c r="B316" s="28">
        <f t="shared" si="359"/>
        <v>0</v>
      </c>
      <c r="C316" s="28">
        <f t="shared" si="360"/>
        <v>0</v>
      </c>
      <c r="D316" s="28">
        <f t="shared" si="361"/>
        <v>0</v>
      </c>
      <c r="E316" s="28">
        <f t="shared" si="362"/>
        <v>0</v>
      </c>
      <c r="F316" s="28">
        <f t="shared" si="363"/>
        <v>0</v>
      </c>
      <c r="G316" s="28">
        <f t="shared" si="364"/>
        <v>0</v>
      </c>
      <c r="H316" s="28">
        <f>VLOOKUP(A316,PRICING!$A$8:$BI$31,50,FALSE)</f>
        <v>0</v>
      </c>
      <c r="I316" s="28">
        <f t="shared" si="365"/>
        <v>0</v>
      </c>
      <c r="J316" s="28">
        <f t="shared" si="366"/>
        <v>0</v>
      </c>
      <c r="K316" s="28">
        <f t="shared" si="367"/>
        <v>0</v>
      </c>
      <c r="L316" s="28">
        <f t="shared" si="368"/>
        <v>0</v>
      </c>
      <c r="M316" s="28">
        <f t="shared" si="369"/>
        <v>0</v>
      </c>
      <c r="N316" s="28">
        <f t="shared" si="370"/>
        <v>0</v>
      </c>
      <c r="O316" s="28">
        <f t="shared" si="371"/>
        <v>0</v>
      </c>
      <c r="P316" s="28">
        <f t="shared" si="372"/>
        <v>0</v>
      </c>
    </row>
    <row r="317">
      <c r="A317" s="31" t="str">
        <f t="shared" si="373"/>
        <v>PSMS</v>
      </c>
      <c r="B317" s="28">
        <f t="shared" si="359"/>
        <v>0</v>
      </c>
      <c r="C317" s="28">
        <f t="shared" si="360"/>
        <v>0</v>
      </c>
      <c r="D317" s="28">
        <f t="shared" si="361"/>
        <v>0</v>
      </c>
      <c r="E317" s="28">
        <f t="shared" si="362"/>
        <v>0</v>
      </c>
      <c r="F317" s="28">
        <f t="shared" si="363"/>
        <v>0</v>
      </c>
      <c r="G317" s="28">
        <f t="shared" si="364"/>
        <v>0</v>
      </c>
      <c r="H317" s="28">
        <f>VLOOKUP(A317,PRICING!$A$8:$BI$31,50,FALSE)</f>
        <v>0</v>
      </c>
      <c r="I317" s="28">
        <f t="shared" si="365"/>
        <v>0</v>
      </c>
      <c r="J317" s="28">
        <f t="shared" si="366"/>
        <v>0</v>
      </c>
      <c r="K317" s="28">
        <f t="shared" si="367"/>
        <v>0</v>
      </c>
      <c r="L317" s="28">
        <f t="shared" si="368"/>
        <v>0</v>
      </c>
      <c r="M317" s="28">
        <f t="shared" si="369"/>
        <v>0</v>
      </c>
      <c r="N317" s="28">
        <f t="shared" si="370"/>
        <v>0</v>
      </c>
      <c r="O317" s="28">
        <f t="shared" si="371"/>
        <v>0</v>
      </c>
      <c r="P317" s="28">
        <f t="shared" si="372"/>
        <v>0</v>
      </c>
    </row>
    <row r="318">
      <c r="A318" s="31" t="str">
        <f t="shared" si="373"/>
        <v>SSMS</v>
      </c>
      <c r="B318" s="28">
        <f t="shared" si="359"/>
        <v>0</v>
      </c>
      <c r="C318" s="28">
        <f t="shared" si="360"/>
        <v>0</v>
      </c>
      <c r="D318" s="28">
        <f t="shared" si="361"/>
        <v>0</v>
      </c>
      <c r="E318" s="28">
        <f t="shared" si="362"/>
        <v>0</v>
      </c>
      <c r="F318" s="28">
        <f t="shared" si="363"/>
        <v>0</v>
      </c>
      <c r="G318" s="28">
        <f t="shared" si="364"/>
        <v>0</v>
      </c>
      <c r="H318" s="28">
        <f>VLOOKUP(A318,PRICING!$A$8:$BI$31,50,FALSE)</f>
        <v>0</v>
      </c>
      <c r="I318" s="28">
        <f t="shared" si="365"/>
        <v>0</v>
      </c>
      <c r="J318" s="28">
        <f t="shared" si="366"/>
        <v>0</v>
      </c>
      <c r="K318" s="28">
        <f t="shared" si="367"/>
        <v>0</v>
      </c>
      <c r="L318" s="28">
        <f t="shared" si="368"/>
        <v>0</v>
      </c>
      <c r="M318" s="28">
        <f t="shared" si="369"/>
        <v>0</v>
      </c>
      <c r="N318" s="28">
        <f t="shared" si="370"/>
        <v>0</v>
      </c>
      <c r="O318" s="28">
        <f t="shared" si="371"/>
        <v>0</v>
      </c>
      <c r="P318" s="28">
        <f t="shared" si="372"/>
        <v>0</v>
      </c>
    </row>
    <row r="319">
      <c r="A319" s="31" t="str">
        <f t="shared" si="373"/>
        <v>PMMS</v>
      </c>
      <c r="B319" s="28">
        <f t="shared" si="359"/>
        <v>0</v>
      </c>
      <c r="C319" s="28">
        <f t="shared" si="360"/>
        <v>0</v>
      </c>
      <c r="D319" s="28">
        <f t="shared" si="361"/>
        <v>0</v>
      </c>
      <c r="E319" s="28">
        <f t="shared" si="362"/>
        <v>0</v>
      </c>
      <c r="F319" s="28">
        <f t="shared" si="363"/>
        <v>0</v>
      </c>
      <c r="G319" s="28">
        <f t="shared" si="364"/>
        <v>0</v>
      </c>
      <c r="H319" s="28">
        <f>VLOOKUP(A319,PRICING!$A$8:$BI$31,50,FALSE)</f>
        <v>0</v>
      </c>
      <c r="I319" s="28">
        <f t="shared" si="365"/>
        <v>0</v>
      </c>
      <c r="J319" s="28">
        <f t="shared" si="366"/>
        <v>0</v>
      </c>
      <c r="K319" s="28">
        <f t="shared" si="367"/>
        <v>0</v>
      </c>
      <c r="L319" s="28">
        <f t="shared" si="368"/>
        <v>0</v>
      </c>
      <c r="M319" s="28">
        <f t="shared" si="369"/>
        <v>0</v>
      </c>
      <c r="N319" s="28">
        <f t="shared" si="370"/>
        <v>0</v>
      </c>
      <c r="O319" s="28">
        <f t="shared" si="371"/>
        <v>0</v>
      </c>
      <c r="P319" s="28">
        <f t="shared" si="372"/>
        <v>0</v>
      </c>
    </row>
    <row r="320">
      <c r="A320" s="31" t="str">
        <f t="shared" si="373"/>
        <v>EMAS</v>
      </c>
      <c r="B320" s="28">
        <f t="shared" si="359"/>
        <v>0</v>
      </c>
      <c r="C320" s="28">
        <f t="shared" si="360"/>
        <v>0</v>
      </c>
      <c r="D320" s="28">
        <f t="shared" si="361"/>
        <v>0</v>
      </c>
      <c r="E320" s="28">
        <f t="shared" si="362"/>
        <v>0</v>
      </c>
      <c r="F320" s="28">
        <f t="shared" si="363"/>
        <v>0</v>
      </c>
      <c r="G320" s="28">
        <f t="shared" si="364"/>
        <v>0</v>
      </c>
      <c r="H320" s="28">
        <f>VLOOKUP(A320,PRICING!$A$8:$BI$31,50,FALSE)</f>
        <v>0</v>
      </c>
      <c r="I320" s="28">
        <f t="shared" si="365"/>
        <v>0</v>
      </c>
      <c r="J320" s="28">
        <f t="shared" si="366"/>
        <v>0</v>
      </c>
      <c r="K320" s="28">
        <f t="shared" si="367"/>
        <v>0</v>
      </c>
      <c r="L320" s="28">
        <f t="shared" si="368"/>
        <v>0</v>
      </c>
      <c r="M320" s="28">
        <f t="shared" si="369"/>
        <v>0</v>
      </c>
      <c r="N320" s="28">
        <f t="shared" si="370"/>
        <v>0</v>
      </c>
      <c r="O320" s="28">
        <f t="shared" si="371"/>
        <v>0</v>
      </c>
      <c r="P320" s="28">
        <f t="shared" si="372"/>
        <v>0</v>
      </c>
    </row>
    <row r="321">
      <c r="A321" s="31" t="str">
        <f t="shared" si="373"/>
        <v>PSAS</v>
      </c>
      <c r="B321" s="28">
        <f t="shared" si="359"/>
        <v>0</v>
      </c>
      <c r="C321" s="28">
        <f t="shared" si="360"/>
        <v>0</v>
      </c>
      <c r="D321" s="28">
        <f t="shared" si="361"/>
        <v>0</v>
      </c>
      <c r="E321" s="28">
        <f t="shared" si="362"/>
        <v>0</v>
      </c>
      <c r="F321" s="28">
        <f t="shared" si="363"/>
        <v>0</v>
      </c>
      <c r="G321" s="28">
        <f t="shared" si="364"/>
        <v>0</v>
      </c>
      <c r="H321" s="28">
        <f>VLOOKUP(A321,PRICING!$A$8:$BI$31,50,FALSE)</f>
        <v>0</v>
      </c>
      <c r="I321" s="28">
        <f t="shared" si="365"/>
        <v>0</v>
      </c>
      <c r="J321" s="28">
        <f t="shared" si="366"/>
        <v>0</v>
      </c>
      <c r="K321" s="28">
        <f t="shared" si="367"/>
        <v>0</v>
      </c>
      <c r="L321" s="28">
        <f t="shared" si="368"/>
        <v>0</v>
      </c>
      <c r="M321" s="28">
        <f t="shared" si="369"/>
        <v>0</v>
      </c>
      <c r="N321" s="28">
        <f t="shared" si="370"/>
        <v>0</v>
      </c>
      <c r="O321" s="28">
        <f t="shared" si="371"/>
        <v>0</v>
      </c>
      <c r="P321" s="28">
        <f t="shared" si="372"/>
        <v>0</v>
      </c>
    </row>
    <row r="322">
      <c r="A322" s="31" t="str">
        <f t="shared" si="373"/>
        <v>SSAS</v>
      </c>
      <c r="B322" s="28">
        <f t="shared" si="359"/>
        <v>0</v>
      </c>
      <c r="C322" s="28">
        <f t="shared" si="360"/>
        <v>0</v>
      </c>
      <c r="D322" s="28">
        <f t="shared" si="361"/>
        <v>0</v>
      </c>
      <c r="E322" s="28">
        <f t="shared" si="362"/>
        <v>0</v>
      </c>
      <c r="F322" s="28">
        <f t="shared" si="363"/>
        <v>0</v>
      </c>
      <c r="G322" s="28">
        <f t="shared" si="364"/>
        <v>0</v>
      </c>
      <c r="H322" s="28">
        <f>VLOOKUP(A322,PRICING!$A$8:$BI$31,50,FALSE)</f>
        <v>0</v>
      </c>
      <c r="I322" s="28">
        <f t="shared" si="365"/>
        <v>0</v>
      </c>
      <c r="J322" s="28">
        <f t="shared" si="366"/>
        <v>0</v>
      </c>
      <c r="K322" s="28">
        <f t="shared" si="367"/>
        <v>0</v>
      </c>
      <c r="L322" s="28">
        <f t="shared" si="368"/>
        <v>0</v>
      </c>
      <c r="M322" s="28">
        <f t="shared" si="369"/>
        <v>0</v>
      </c>
      <c r="N322" s="28">
        <f t="shared" si="370"/>
        <v>0</v>
      </c>
      <c r="O322" s="28">
        <f t="shared" si="371"/>
        <v>0</v>
      </c>
      <c r="P322" s="28">
        <f t="shared" si="372"/>
        <v>0</v>
      </c>
    </row>
    <row r="323">
      <c r="A323" s="31" t="str">
        <f t="shared" si="373"/>
        <v>PMAS</v>
      </c>
      <c r="B323" s="28">
        <f t="shared" si="359"/>
        <v>0</v>
      </c>
      <c r="C323" s="28">
        <f t="shared" si="360"/>
        <v>0</v>
      </c>
      <c r="D323" s="28">
        <f t="shared" si="361"/>
        <v>0</v>
      </c>
      <c r="E323" s="28">
        <f t="shared" si="362"/>
        <v>0</v>
      </c>
      <c r="F323" s="28">
        <f t="shared" si="363"/>
        <v>0</v>
      </c>
      <c r="G323" s="28">
        <f t="shared" si="364"/>
        <v>0</v>
      </c>
      <c r="H323" s="28">
        <f>VLOOKUP(A323,PRICING!$A$8:$BI$31,50,FALSE)</f>
        <v>0</v>
      </c>
      <c r="I323" s="28">
        <f t="shared" si="365"/>
        <v>0</v>
      </c>
      <c r="J323" s="28">
        <f t="shared" si="366"/>
        <v>0</v>
      </c>
      <c r="K323" s="28">
        <f t="shared" si="367"/>
        <v>0</v>
      </c>
      <c r="L323" s="28">
        <f t="shared" si="368"/>
        <v>0</v>
      </c>
      <c r="M323" s="28">
        <f t="shared" si="369"/>
        <v>0</v>
      </c>
      <c r="N323" s="28">
        <f t="shared" si="370"/>
        <v>0</v>
      </c>
      <c r="O323" s="28">
        <f t="shared" si="371"/>
        <v>0</v>
      </c>
      <c r="P323" s="28">
        <f t="shared" si="372"/>
        <v>0</v>
      </c>
    </row>
    <row r="324">
      <c r="A324" s="31" t="str">
        <f t="shared" si="373"/>
        <v>CMAS</v>
      </c>
      <c r="B324" s="28">
        <f t="shared" si="359"/>
        <v>0</v>
      </c>
      <c r="C324" s="28">
        <f t="shared" si="360"/>
        <v>0</v>
      </c>
      <c r="D324" s="28">
        <f t="shared" si="361"/>
        <v>0</v>
      </c>
      <c r="E324" s="28">
        <f t="shared" si="362"/>
        <v>0</v>
      </c>
      <c r="F324" s="28">
        <f t="shared" si="363"/>
        <v>0</v>
      </c>
      <c r="G324" s="28">
        <f t="shared" si="364"/>
        <v>0</v>
      </c>
      <c r="H324" s="28">
        <f>VLOOKUP(A324,PRICING!$A$8:$BI$31,50,FALSE)</f>
        <v>0</v>
      </c>
      <c r="I324" s="28">
        <f t="shared" si="365"/>
        <v>0</v>
      </c>
      <c r="J324" s="28">
        <f t="shared" si="366"/>
        <v>0</v>
      </c>
      <c r="K324" s="28">
        <f t="shared" si="367"/>
        <v>0</v>
      </c>
      <c r="L324" s="28">
        <f t="shared" si="368"/>
        <v>0</v>
      </c>
      <c r="M324" s="28">
        <f t="shared" si="369"/>
        <v>0</v>
      </c>
      <c r="N324" s="28">
        <f t="shared" si="370"/>
        <v>0</v>
      </c>
      <c r="O324" s="28">
        <f t="shared" si="371"/>
        <v>0</v>
      </c>
      <c r="P324" s="28">
        <f t="shared" si="372"/>
        <v>0</v>
      </c>
    </row>
    <row r="325" ht="15">
      <c r="A325" s="31" t="str">
        <f t="shared" si="373"/>
        <v>SMAS</v>
      </c>
      <c r="B325" s="28">
        <f t="shared" si="359"/>
        <v>0</v>
      </c>
      <c r="C325" s="28">
        <f t="shared" si="360"/>
        <v>0</v>
      </c>
      <c r="D325" s="28">
        <f t="shared" si="361"/>
        <v>0</v>
      </c>
      <c r="E325" s="28">
        <f t="shared" si="362"/>
        <v>0</v>
      </c>
      <c r="F325" s="28">
        <f t="shared" si="363"/>
        <v>0</v>
      </c>
      <c r="G325" s="28">
        <f t="shared" si="364"/>
        <v>0</v>
      </c>
      <c r="H325" s="28">
        <f>VLOOKUP(A325,PRICING!$A$8:$BI$31,50,FALSE)</f>
        <v>0</v>
      </c>
      <c r="I325" s="28">
        <f t="shared" si="365"/>
        <v>0</v>
      </c>
      <c r="J325" s="28">
        <f t="shared" si="366"/>
        <v>0</v>
      </c>
      <c r="K325" s="28">
        <f t="shared" si="367"/>
        <v>0</v>
      </c>
      <c r="L325" s="28">
        <f t="shared" si="368"/>
        <v>0</v>
      </c>
      <c r="M325" s="28">
        <f t="shared" si="369"/>
        <v>0</v>
      </c>
      <c r="N325" s="28">
        <f t="shared" si="370"/>
        <v>0</v>
      </c>
      <c r="O325" s="28">
        <f t="shared" si="371"/>
        <v>0</v>
      </c>
      <c r="P325" s="28">
        <f t="shared" si="372"/>
        <v>0</v>
      </c>
    </row>
    <row r="326" ht="15">
      <c r="A326" s="32">
        <f>PRICING!AZ6</f>
        <v>0</v>
      </c>
      <c r="B326" s="29" t="s">
        <v>20</v>
      </c>
      <c r="C326" s="29" t="s">
        <v>21</v>
      </c>
      <c r="D326" s="29" t="s">
        <v>22</v>
      </c>
      <c r="E326" s="29" t="s">
        <v>23</v>
      </c>
      <c r="F326" s="29" t="s">
        <v>24</v>
      </c>
      <c r="G326" s="29" t="s">
        <v>25</v>
      </c>
      <c r="H326" s="29" t="s">
        <v>26</v>
      </c>
      <c r="I326" s="29" t="s">
        <v>27</v>
      </c>
      <c r="J326" s="29" t="s">
        <v>28</v>
      </c>
      <c r="K326" s="29" t="s">
        <v>29</v>
      </c>
      <c r="L326" s="29" t="s">
        <v>30</v>
      </c>
      <c r="M326" s="29" t="s">
        <v>31</v>
      </c>
      <c r="N326" s="29" t="s">
        <v>32</v>
      </c>
      <c r="O326" s="29" t="s">
        <v>33</v>
      </c>
      <c r="P326" s="30" t="s">
        <v>34</v>
      </c>
    </row>
    <row r="327">
      <c r="A327" s="32">
        <f>PRICING!AZ7</f>
        <v>0</v>
      </c>
      <c r="B327" s="33">
        <v>1</v>
      </c>
      <c r="C327" s="33">
        <v>1</v>
      </c>
      <c r="D327" s="33">
        <v>1</v>
      </c>
      <c r="E327" s="33">
        <v>1</v>
      </c>
      <c r="F327" s="33">
        <v>1</v>
      </c>
      <c r="G327" s="33">
        <v>1</v>
      </c>
      <c r="H327" s="33">
        <v>1</v>
      </c>
      <c r="I327" s="33">
        <v>1</v>
      </c>
      <c r="J327" s="33">
        <v>1</v>
      </c>
      <c r="K327" s="33">
        <v>1</v>
      </c>
      <c r="L327" s="33">
        <v>1</v>
      </c>
      <c r="M327" s="33">
        <v>1</v>
      </c>
      <c r="N327" s="33">
        <v>1</v>
      </c>
      <c r="O327" s="33">
        <v>1</v>
      </c>
      <c r="P327" s="33">
        <v>1</v>
      </c>
    </row>
    <row r="328">
      <c r="A328" s="31" t="str">
        <f>A315</f>
        <v>ESMS</v>
      </c>
      <c r="B328" s="28">
        <f ref="B328:B338" t="shared" si="374">($H328/7)*$B$327</f>
        <v>0</v>
      </c>
      <c r="C328" s="28">
        <f ref="C328:C338" t="shared" si="375">($H328/7)*2*$C$327</f>
        <v>0</v>
      </c>
      <c r="D328" s="28">
        <f ref="D328:D338" t="shared" si="376">($H328/7)*3*$D$327</f>
        <v>0</v>
      </c>
      <c r="E328" s="28">
        <f ref="E328:E338" t="shared" si="377">($H328/7)*4*$E$327</f>
        <v>0</v>
      </c>
      <c r="F328" s="28">
        <f ref="F328:F338" t="shared" si="378">($H328/7)*5*$F$327</f>
        <v>0</v>
      </c>
      <c r="G328" s="28">
        <f ref="G328:G338" t="shared" si="379">($H328/7)*6*$G$327</f>
        <v>0</v>
      </c>
      <c r="H328" s="28">
        <f>VLOOKUP(A328,PRICING!$A$8:$BI$31,52,FALSE)</f>
        <v>0</v>
      </c>
      <c r="I328" s="28">
        <f ref="I328:I338" t="shared" si="380">($H328/7)*8*$I$327</f>
        <v>0</v>
      </c>
      <c r="J328" s="28">
        <f ref="J328:J338" t="shared" si="381">($H328/7)*9*$J$327</f>
        <v>0</v>
      </c>
      <c r="K328" s="28">
        <f ref="K328:K338" t="shared" si="382">($H328/7)*10*$K$327</f>
        <v>0</v>
      </c>
      <c r="L328" s="28">
        <f ref="L328:L338" t="shared" si="383">($H328/7)*11*$L$327</f>
        <v>0</v>
      </c>
      <c r="M328" s="28">
        <f ref="M328:M338" t="shared" si="384">($H328/7)*12*$M$327</f>
        <v>0</v>
      </c>
      <c r="N328" s="28">
        <f ref="N328:N338" t="shared" si="385">($H328/7)*13*$N$327</f>
        <v>0</v>
      </c>
      <c r="O328" s="28">
        <f ref="O328:O338" t="shared" si="386">($H328/7)*14*$O$327</f>
        <v>0</v>
      </c>
      <c r="P328" s="28">
        <f ref="P328:P338" t="shared" si="387">($H328/7)*15*$P$327</f>
        <v>0</v>
      </c>
    </row>
    <row r="329">
      <c r="A329" s="31" t="str">
        <f ref="A329:A338" t="shared" si="388">A316</f>
        <v>EMMS</v>
      </c>
      <c r="B329" s="28">
        <f t="shared" si="374"/>
        <v>0</v>
      </c>
      <c r="C329" s="28">
        <f t="shared" si="375"/>
        <v>0</v>
      </c>
      <c r="D329" s="28">
        <f t="shared" si="376"/>
        <v>0</v>
      </c>
      <c r="E329" s="28">
        <f t="shared" si="377"/>
        <v>0</v>
      </c>
      <c r="F329" s="28">
        <f t="shared" si="378"/>
        <v>0</v>
      </c>
      <c r="G329" s="28">
        <f t="shared" si="379"/>
        <v>0</v>
      </c>
      <c r="H329" s="28">
        <f>VLOOKUP(A329,PRICING!$A$8:$BI$31,52,FALSE)</f>
        <v>0</v>
      </c>
      <c r="I329" s="28">
        <f t="shared" si="380"/>
        <v>0</v>
      </c>
      <c r="J329" s="28">
        <f t="shared" si="381"/>
        <v>0</v>
      </c>
      <c r="K329" s="28">
        <f t="shared" si="382"/>
        <v>0</v>
      </c>
      <c r="L329" s="28">
        <f t="shared" si="383"/>
        <v>0</v>
      </c>
      <c r="M329" s="28">
        <f t="shared" si="384"/>
        <v>0</v>
      </c>
      <c r="N329" s="28">
        <f t="shared" si="385"/>
        <v>0</v>
      </c>
      <c r="O329" s="28">
        <f t="shared" si="386"/>
        <v>0</v>
      </c>
      <c r="P329" s="28">
        <f t="shared" si="387"/>
        <v>0</v>
      </c>
    </row>
    <row r="330">
      <c r="A330" s="31" t="str">
        <f t="shared" si="388"/>
        <v>PSMS</v>
      </c>
      <c r="B330" s="28">
        <f t="shared" si="374"/>
        <v>0</v>
      </c>
      <c r="C330" s="28">
        <f t="shared" si="375"/>
        <v>0</v>
      </c>
      <c r="D330" s="28">
        <f t="shared" si="376"/>
        <v>0</v>
      </c>
      <c r="E330" s="28">
        <f t="shared" si="377"/>
        <v>0</v>
      </c>
      <c r="F330" s="28">
        <f t="shared" si="378"/>
        <v>0</v>
      </c>
      <c r="G330" s="28">
        <f t="shared" si="379"/>
        <v>0</v>
      </c>
      <c r="H330" s="28">
        <f>VLOOKUP(A330,PRICING!$A$8:$BI$31,52,FALSE)</f>
        <v>0</v>
      </c>
      <c r="I330" s="28">
        <f t="shared" si="380"/>
        <v>0</v>
      </c>
      <c r="J330" s="28">
        <f t="shared" si="381"/>
        <v>0</v>
      </c>
      <c r="K330" s="28">
        <f t="shared" si="382"/>
        <v>0</v>
      </c>
      <c r="L330" s="28">
        <f t="shared" si="383"/>
        <v>0</v>
      </c>
      <c r="M330" s="28">
        <f t="shared" si="384"/>
        <v>0</v>
      </c>
      <c r="N330" s="28">
        <f t="shared" si="385"/>
        <v>0</v>
      </c>
      <c r="O330" s="28">
        <f t="shared" si="386"/>
        <v>0</v>
      </c>
      <c r="P330" s="28">
        <f t="shared" si="387"/>
        <v>0</v>
      </c>
    </row>
    <row r="331">
      <c r="A331" s="31" t="str">
        <f t="shared" si="388"/>
        <v>SSMS</v>
      </c>
      <c r="B331" s="28">
        <f t="shared" si="374"/>
        <v>0</v>
      </c>
      <c r="C331" s="28">
        <f t="shared" si="375"/>
        <v>0</v>
      </c>
      <c r="D331" s="28">
        <f t="shared" si="376"/>
        <v>0</v>
      </c>
      <c r="E331" s="28">
        <f t="shared" si="377"/>
        <v>0</v>
      </c>
      <c r="F331" s="28">
        <f t="shared" si="378"/>
        <v>0</v>
      </c>
      <c r="G331" s="28">
        <f t="shared" si="379"/>
        <v>0</v>
      </c>
      <c r="H331" s="28">
        <f>VLOOKUP(A331,PRICING!$A$8:$BI$31,52,FALSE)</f>
        <v>0</v>
      </c>
      <c r="I331" s="28">
        <f t="shared" si="380"/>
        <v>0</v>
      </c>
      <c r="J331" s="28">
        <f t="shared" si="381"/>
        <v>0</v>
      </c>
      <c r="K331" s="28">
        <f t="shared" si="382"/>
        <v>0</v>
      </c>
      <c r="L331" s="28">
        <f t="shared" si="383"/>
        <v>0</v>
      </c>
      <c r="M331" s="28">
        <f t="shared" si="384"/>
        <v>0</v>
      </c>
      <c r="N331" s="28">
        <f t="shared" si="385"/>
        <v>0</v>
      </c>
      <c r="O331" s="28">
        <f t="shared" si="386"/>
        <v>0</v>
      </c>
      <c r="P331" s="28">
        <f t="shared" si="387"/>
        <v>0</v>
      </c>
    </row>
    <row r="332">
      <c r="A332" s="31" t="str">
        <f t="shared" si="388"/>
        <v>PMMS</v>
      </c>
      <c r="B332" s="28">
        <f t="shared" si="374"/>
        <v>0</v>
      </c>
      <c r="C332" s="28">
        <f t="shared" si="375"/>
        <v>0</v>
      </c>
      <c r="D332" s="28">
        <f t="shared" si="376"/>
        <v>0</v>
      </c>
      <c r="E332" s="28">
        <f t="shared" si="377"/>
        <v>0</v>
      </c>
      <c r="F332" s="28">
        <f t="shared" si="378"/>
        <v>0</v>
      </c>
      <c r="G332" s="28">
        <f t="shared" si="379"/>
        <v>0</v>
      </c>
      <c r="H332" s="28">
        <f>VLOOKUP(A332,PRICING!$A$8:$BI$31,52,FALSE)</f>
        <v>0</v>
      </c>
      <c r="I332" s="28">
        <f t="shared" si="380"/>
        <v>0</v>
      </c>
      <c r="J332" s="28">
        <f t="shared" si="381"/>
        <v>0</v>
      </c>
      <c r="K332" s="28">
        <f t="shared" si="382"/>
        <v>0</v>
      </c>
      <c r="L332" s="28">
        <f t="shared" si="383"/>
        <v>0</v>
      </c>
      <c r="M332" s="28">
        <f t="shared" si="384"/>
        <v>0</v>
      </c>
      <c r="N332" s="28">
        <f t="shared" si="385"/>
        <v>0</v>
      </c>
      <c r="O332" s="28">
        <f t="shared" si="386"/>
        <v>0</v>
      </c>
      <c r="P332" s="28">
        <f t="shared" si="387"/>
        <v>0</v>
      </c>
    </row>
    <row r="333">
      <c r="A333" s="31" t="str">
        <f t="shared" si="388"/>
        <v>EMAS</v>
      </c>
      <c r="B333" s="28">
        <f t="shared" si="374"/>
        <v>0</v>
      </c>
      <c r="C333" s="28">
        <f t="shared" si="375"/>
        <v>0</v>
      </c>
      <c r="D333" s="28">
        <f t="shared" si="376"/>
        <v>0</v>
      </c>
      <c r="E333" s="28">
        <f t="shared" si="377"/>
        <v>0</v>
      </c>
      <c r="F333" s="28">
        <f t="shared" si="378"/>
        <v>0</v>
      </c>
      <c r="G333" s="28">
        <f t="shared" si="379"/>
        <v>0</v>
      </c>
      <c r="H333" s="28">
        <f>VLOOKUP(A333,PRICING!$A$8:$BI$31,52,FALSE)</f>
        <v>0</v>
      </c>
      <c r="I333" s="28">
        <f t="shared" si="380"/>
        <v>0</v>
      </c>
      <c r="J333" s="28">
        <f t="shared" si="381"/>
        <v>0</v>
      </c>
      <c r="K333" s="28">
        <f t="shared" si="382"/>
        <v>0</v>
      </c>
      <c r="L333" s="28">
        <f t="shared" si="383"/>
        <v>0</v>
      </c>
      <c r="M333" s="28">
        <f t="shared" si="384"/>
        <v>0</v>
      </c>
      <c r="N333" s="28">
        <f t="shared" si="385"/>
        <v>0</v>
      </c>
      <c r="O333" s="28">
        <f t="shared" si="386"/>
        <v>0</v>
      </c>
      <c r="P333" s="28">
        <f t="shared" si="387"/>
        <v>0</v>
      </c>
    </row>
    <row r="334">
      <c r="A334" s="31" t="str">
        <f t="shared" si="388"/>
        <v>PSAS</v>
      </c>
      <c r="B334" s="28">
        <f t="shared" si="374"/>
        <v>0</v>
      </c>
      <c r="C334" s="28">
        <f t="shared" si="375"/>
        <v>0</v>
      </c>
      <c r="D334" s="28">
        <f t="shared" si="376"/>
        <v>0</v>
      </c>
      <c r="E334" s="28">
        <f t="shared" si="377"/>
        <v>0</v>
      </c>
      <c r="F334" s="28">
        <f t="shared" si="378"/>
        <v>0</v>
      </c>
      <c r="G334" s="28">
        <f t="shared" si="379"/>
        <v>0</v>
      </c>
      <c r="H334" s="28">
        <f>VLOOKUP(A334,PRICING!$A$8:$BI$31,52,FALSE)</f>
        <v>0</v>
      </c>
      <c r="I334" s="28">
        <f t="shared" si="380"/>
        <v>0</v>
      </c>
      <c r="J334" s="28">
        <f t="shared" si="381"/>
        <v>0</v>
      </c>
      <c r="K334" s="28">
        <f t="shared" si="382"/>
        <v>0</v>
      </c>
      <c r="L334" s="28">
        <f t="shared" si="383"/>
        <v>0</v>
      </c>
      <c r="M334" s="28">
        <f t="shared" si="384"/>
        <v>0</v>
      </c>
      <c r="N334" s="28">
        <f t="shared" si="385"/>
        <v>0</v>
      </c>
      <c r="O334" s="28">
        <f t="shared" si="386"/>
        <v>0</v>
      </c>
      <c r="P334" s="28">
        <f t="shared" si="387"/>
        <v>0</v>
      </c>
    </row>
    <row r="335">
      <c r="A335" s="31" t="str">
        <f t="shared" si="388"/>
        <v>SSAS</v>
      </c>
      <c r="B335" s="28">
        <f t="shared" si="374"/>
        <v>0</v>
      </c>
      <c r="C335" s="28">
        <f t="shared" si="375"/>
        <v>0</v>
      </c>
      <c r="D335" s="28">
        <f t="shared" si="376"/>
        <v>0</v>
      </c>
      <c r="E335" s="28">
        <f t="shared" si="377"/>
        <v>0</v>
      </c>
      <c r="F335" s="28">
        <f t="shared" si="378"/>
        <v>0</v>
      </c>
      <c r="G335" s="28">
        <f t="shared" si="379"/>
        <v>0</v>
      </c>
      <c r="H335" s="28">
        <f>VLOOKUP(A335,PRICING!$A$8:$BI$31,52,FALSE)</f>
        <v>0</v>
      </c>
      <c r="I335" s="28">
        <f t="shared" si="380"/>
        <v>0</v>
      </c>
      <c r="J335" s="28">
        <f t="shared" si="381"/>
        <v>0</v>
      </c>
      <c r="K335" s="28">
        <f t="shared" si="382"/>
        <v>0</v>
      </c>
      <c r="L335" s="28">
        <f t="shared" si="383"/>
        <v>0</v>
      </c>
      <c r="M335" s="28">
        <f t="shared" si="384"/>
        <v>0</v>
      </c>
      <c r="N335" s="28">
        <f t="shared" si="385"/>
        <v>0</v>
      </c>
      <c r="O335" s="28">
        <f t="shared" si="386"/>
        <v>0</v>
      </c>
      <c r="P335" s="28">
        <f t="shared" si="387"/>
        <v>0</v>
      </c>
    </row>
    <row r="336">
      <c r="A336" s="31" t="str">
        <f t="shared" si="388"/>
        <v>PMAS</v>
      </c>
      <c r="B336" s="28">
        <f t="shared" si="374"/>
        <v>0</v>
      </c>
      <c r="C336" s="28">
        <f t="shared" si="375"/>
        <v>0</v>
      </c>
      <c r="D336" s="28">
        <f t="shared" si="376"/>
        <v>0</v>
      </c>
      <c r="E336" s="28">
        <f t="shared" si="377"/>
        <v>0</v>
      </c>
      <c r="F336" s="28">
        <f t="shared" si="378"/>
        <v>0</v>
      </c>
      <c r="G336" s="28">
        <f t="shared" si="379"/>
        <v>0</v>
      </c>
      <c r="H336" s="28">
        <f>VLOOKUP(A336,PRICING!$A$8:$BI$31,52,FALSE)</f>
        <v>0</v>
      </c>
      <c r="I336" s="28">
        <f t="shared" si="380"/>
        <v>0</v>
      </c>
      <c r="J336" s="28">
        <f t="shared" si="381"/>
        <v>0</v>
      </c>
      <c r="K336" s="28">
        <f t="shared" si="382"/>
        <v>0</v>
      </c>
      <c r="L336" s="28">
        <f t="shared" si="383"/>
        <v>0</v>
      </c>
      <c r="M336" s="28">
        <f t="shared" si="384"/>
        <v>0</v>
      </c>
      <c r="N336" s="28">
        <f t="shared" si="385"/>
        <v>0</v>
      </c>
      <c r="O336" s="28">
        <f t="shared" si="386"/>
        <v>0</v>
      </c>
      <c r="P336" s="28">
        <f t="shared" si="387"/>
        <v>0</v>
      </c>
    </row>
    <row r="337">
      <c r="A337" s="31" t="str">
        <f t="shared" si="388"/>
        <v>CMAS</v>
      </c>
      <c r="B337" s="28">
        <f t="shared" si="374"/>
        <v>0</v>
      </c>
      <c r="C337" s="28">
        <f t="shared" si="375"/>
        <v>0</v>
      </c>
      <c r="D337" s="28">
        <f t="shared" si="376"/>
        <v>0</v>
      </c>
      <c r="E337" s="28">
        <f t="shared" si="377"/>
        <v>0</v>
      </c>
      <c r="F337" s="28">
        <f t="shared" si="378"/>
        <v>0</v>
      </c>
      <c r="G337" s="28">
        <f t="shared" si="379"/>
        <v>0</v>
      </c>
      <c r="H337" s="28">
        <f>VLOOKUP(A337,PRICING!$A$8:$BI$31,52,FALSE)</f>
        <v>0</v>
      </c>
      <c r="I337" s="28">
        <f t="shared" si="380"/>
        <v>0</v>
      </c>
      <c r="J337" s="28">
        <f t="shared" si="381"/>
        <v>0</v>
      </c>
      <c r="K337" s="28">
        <f t="shared" si="382"/>
        <v>0</v>
      </c>
      <c r="L337" s="28">
        <f t="shared" si="383"/>
        <v>0</v>
      </c>
      <c r="M337" s="28">
        <f t="shared" si="384"/>
        <v>0</v>
      </c>
      <c r="N337" s="28">
        <f t="shared" si="385"/>
        <v>0</v>
      </c>
      <c r="O337" s="28">
        <f t="shared" si="386"/>
        <v>0</v>
      </c>
      <c r="P337" s="28">
        <f t="shared" si="387"/>
        <v>0</v>
      </c>
    </row>
    <row r="338" ht="15">
      <c r="A338" s="31" t="str">
        <f t="shared" si="388"/>
        <v>SMAS</v>
      </c>
      <c r="B338" s="28">
        <f t="shared" si="374"/>
        <v>0</v>
      </c>
      <c r="C338" s="28">
        <f t="shared" si="375"/>
        <v>0</v>
      </c>
      <c r="D338" s="28">
        <f t="shared" si="376"/>
        <v>0</v>
      </c>
      <c r="E338" s="28">
        <f t="shared" si="377"/>
        <v>0</v>
      </c>
      <c r="F338" s="28">
        <f t="shared" si="378"/>
        <v>0</v>
      </c>
      <c r="G338" s="28">
        <f t="shared" si="379"/>
        <v>0</v>
      </c>
      <c r="H338" s="28">
        <f>VLOOKUP(A338,PRICING!$A$8:$BI$31,52,FALSE)</f>
        <v>0</v>
      </c>
      <c r="I338" s="28">
        <f t="shared" si="380"/>
        <v>0</v>
      </c>
      <c r="J338" s="28">
        <f t="shared" si="381"/>
        <v>0</v>
      </c>
      <c r="K338" s="28">
        <f t="shared" si="382"/>
        <v>0</v>
      </c>
      <c r="L338" s="28">
        <f t="shared" si="383"/>
        <v>0</v>
      </c>
      <c r="M338" s="28">
        <f t="shared" si="384"/>
        <v>0</v>
      </c>
      <c r="N338" s="28">
        <f t="shared" si="385"/>
        <v>0</v>
      </c>
      <c r="O338" s="28">
        <f t="shared" si="386"/>
        <v>0</v>
      </c>
      <c r="P338" s="28">
        <f t="shared" si="387"/>
        <v>0</v>
      </c>
    </row>
    <row r="339" ht="15">
      <c r="A339" s="32">
        <f>PRICING!BB6</f>
        <v>0</v>
      </c>
      <c r="B339" s="29" t="s">
        <v>20</v>
      </c>
      <c r="C339" s="29" t="s">
        <v>21</v>
      </c>
      <c r="D339" s="29" t="s">
        <v>22</v>
      </c>
      <c r="E339" s="29" t="s">
        <v>23</v>
      </c>
      <c r="F339" s="29" t="s">
        <v>24</v>
      </c>
      <c r="G339" s="29" t="s">
        <v>25</v>
      </c>
      <c r="H339" s="29" t="s">
        <v>26</v>
      </c>
      <c r="I339" s="29" t="s">
        <v>27</v>
      </c>
      <c r="J339" s="29" t="s">
        <v>28</v>
      </c>
      <c r="K339" s="29" t="s">
        <v>29</v>
      </c>
      <c r="L339" s="29" t="s">
        <v>30</v>
      </c>
      <c r="M339" s="29" t="s">
        <v>31</v>
      </c>
      <c r="N339" s="29" t="s">
        <v>32</v>
      </c>
      <c r="O339" s="29" t="s">
        <v>33</v>
      </c>
      <c r="P339" s="30" t="s">
        <v>34</v>
      </c>
    </row>
    <row r="340">
      <c r="A340" s="32">
        <f>PRICING!BB7</f>
        <v>0</v>
      </c>
      <c r="B340" s="33">
        <v>1</v>
      </c>
      <c r="C340" s="33">
        <v>1</v>
      </c>
      <c r="D340" s="33">
        <v>1</v>
      </c>
      <c r="E340" s="33">
        <v>1</v>
      </c>
      <c r="F340" s="33">
        <v>1</v>
      </c>
      <c r="G340" s="33">
        <v>1</v>
      </c>
      <c r="H340" s="33">
        <v>1</v>
      </c>
      <c r="I340" s="33">
        <v>1</v>
      </c>
      <c r="J340" s="33">
        <v>1</v>
      </c>
      <c r="K340" s="33">
        <v>1</v>
      </c>
      <c r="L340" s="33">
        <v>1</v>
      </c>
      <c r="M340" s="33">
        <v>1</v>
      </c>
      <c r="N340" s="33">
        <v>1</v>
      </c>
      <c r="O340" s="33">
        <v>1</v>
      </c>
      <c r="P340" s="33">
        <v>1</v>
      </c>
    </row>
    <row r="341">
      <c r="A341" s="31" t="str">
        <f>A328</f>
        <v>ESMS</v>
      </c>
      <c r="B341" s="28">
        <f ref="B341:B351" t="shared" si="389">($H341/7)*$B$340</f>
        <v>0</v>
      </c>
      <c r="C341" s="28">
        <f ref="C341:C351" t="shared" si="390">($H341/7)*2*$C$340</f>
        <v>0</v>
      </c>
      <c r="D341" s="28">
        <f ref="D341:D351" t="shared" si="391">($H341/7)*3*$D$340</f>
        <v>0</v>
      </c>
      <c r="E341" s="28">
        <f ref="E341:E351" t="shared" si="392">($H341/7)*4*$E$340</f>
        <v>0</v>
      </c>
      <c r="F341" s="28">
        <f ref="F341:F351" t="shared" si="393">($H341/7)*5*$F$340</f>
        <v>0</v>
      </c>
      <c r="G341" s="28">
        <f ref="G341:G351" t="shared" si="394">($H341/7)*6*$G$340</f>
        <v>0</v>
      </c>
      <c r="H341" s="28">
        <f>VLOOKUP(A341,PRICING!$A$8:$BI$31,54,FALSE)</f>
        <v>0</v>
      </c>
      <c r="I341" s="28">
        <f ref="I341:I351" t="shared" si="395">($H341/7)*8*$I$340</f>
        <v>0</v>
      </c>
      <c r="J341" s="28">
        <f ref="J341:J351" t="shared" si="396">($H341/7)*9*$J$340</f>
        <v>0</v>
      </c>
      <c r="K341" s="28">
        <f ref="K341:K351" t="shared" si="397">($H341/7)*10*$K$340</f>
        <v>0</v>
      </c>
      <c r="L341" s="28">
        <f ref="L341:L351" t="shared" si="398">($H341/7)*11*$L$340</f>
        <v>0</v>
      </c>
      <c r="M341" s="28">
        <f ref="M341:M351" t="shared" si="399">($H341/7)*12*$M$340</f>
        <v>0</v>
      </c>
      <c r="N341" s="28">
        <f ref="N341:N351" t="shared" si="400">($H341/7)*13*$N$340</f>
        <v>0</v>
      </c>
      <c r="O341" s="28">
        <f ref="O341:O351" t="shared" si="401">($H341/7)*14*$O$340</f>
        <v>0</v>
      </c>
      <c r="P341" s="28">
        <f ref="P341:P351" t="shared" si="402">($H341/7)*15*$P$340</f>
        <v>0</v>
      </c>
    </row>
    <row r="342">
      <c r="A342" s="31" t="str">
        <f ref="A342:A351" t="shared" si="403">A329</f>
        <v>EMMS</v>
      </c>
      <c r="B342" s="28">
        <f t="shared" si="389"/>
        <v>0</v>
      </c>
      <c r="C342" s="28">
        <f t="shared" si="390"/>
        <v>0</v>
      </c>
      <c r="D342" s="28">
        <f t="shared" si="391"/>
        <v>0</v>
      </c>
      <c r="E342" s="28">
        <f t="shared" si="392"/>
        <v>0</v>
      </c>
      <c r="F342" s="28">
        <f t="shared" si="393"/>
        <v>0</v>
      </c>
      <c r="G342" s="28">
        <f t="shared" si="394"/>
        <v>0</v>
      </c>
      <c r="H342" s="28">
        <f>VLOOKUP(A342,PRICING!$A$8:$BI$31,54,FALSE)</f>
        <v>0</v>
      </c>
      <c r="I342" s="28">
        <f t="shared" si="395"/>
        <v>0</v>
      </c>
      <c r="J342" s="28">
        <f t="shared" si="396"/>
        <v>0</v>
      </c>
      <c r="K342" s="28">
        <f t="shared" si="397"/>
        <v>0</v>
      </c>
      <c r="L342" s="28">
        <f t="shared" si="398"/>
        <v>0</v>
      </c>
      <c r="M342" s="28">
        <f t="shared" si="399"/>
        <v>0</v>
      </c>
      <c r="N342" s="28">
        <f t="shared" si="400"/>
        <v>0</v>
      </c>
      <c r="O342" s="28">
        <f t="shared" si="401"/>
        <v>0</v>
      </c>
      <c r="P342" s="28">
        <f t="shared" si="402"/>
        <v>0</v>
      </c>
    </row>
    <row r="343">
      <c r="A343" s="31" t="str">
        <f t="shared" si="403"/>
        <v>PSMS</v>
      </c>
      <c r="B343" s="28">
        <f t="shared" si="389"/>
        <v>0</v>
      </c>
      <c r="C343" s="28">
        <f t="shared" si="390"/>
        <v>0</v>
      </c>
      <c r="D343" s="28">
        <f t="shared" si="391"/>
        <v>0</v>
      </c>
      <c r="E343" s="28">
        <f t="shared" si="392"/>
        <v>0</v>
      </c>
      <c r="F343" s="28">
        <f t="shared" si="393"/>
        <v>0</v>
      </c>
      <c r="G343" s="28">
        <f t="shared" si="394"/>
        <v>0</v>
      </c>
      <c r="H343" s="28">
        <f>VLOOKUP(A343,PRICING!$A$8:$BI$31,54,FALSE)</f>
        <v>0</v>
      </c>
      <c r="I343" s="28">
        <f t="shared" si="395"/>
        <v>0</v>
      </c>
      <c r="J343" s="28">
        <f t="shared" si="396"/>
        <v>0</v>
      </c>
      <c r="K343" s="28">
        <f t="shared" si="397"/>
        <v>0</v>
      </c>
      <c r="L343" s="28">
        <f t="shared" si="398"/>
        <v>0</v>
      </c>
      <c r="M343" s="28">
        <f t="shared" si="399"/>
        <v>0</v>
      </c>
      <c r="N343" s="28">
        <f t="shared" si="400"/>
        <v>0</v>
      </c>
      <c r="O343" s="28">
        <f t="shared" si="401"/>
        <v>0</v>
      </c>
      <c r="P343" s="28">
        <f t="shared" si="402"/>
        <v>0</v>
      </c>
    </row>
    <row r="344">
      <c r="A344" s="31" t="str">
        <f t="shared" si="403"/>
        <v>SSMS</v>
      </c>
      <c r="B344" s="28">
        <f t="shared" si="389"/>
        <v>0</v>
      </c>
      <c r="C344" s="28">
        <f t="shared" si="390"/>
        <v>0</v>
      </c>
      <c r="D344" s="28">
        <f t="shared" si="391"/>
        <v>0</v>
      </c>
      <c r="E344" s="28">
        <f t="shared" si="392"/>
        <v>0</v>
      </c>
      <c r="F344" s="28">
        <f t="shared" si="393"/>
        <v>0</v>
      </c>
      <c r="G344" s="28">
        <f t="shared" si="394"/>
        <v>0</v>
      </c>
      <c r="H344" s="28">
        <f>VLOOKUP(A344,PRICING!$A$8:$BI$31,54,FALSE)</f>
        <v>0</v>
      </c>
      <c r="I344" s="28">
        <f t="shared" si="395"/>
        <v>0</v>
      </c>
      <c r="J344" s="28">
        <f t="shared" si="396"/>
        <v>0</v>
      </c>
      <c r="K344" s="28">
        <f t="shared" si="397"/>
        <v>0</v>
      </c>
      <c r="L344" s="28">
        <f t="shared" si="398"/>
        <v>0</v>
      </c>
      <c r="M344" s="28">
        <f t="shared" si="399"/>
        <v>0</v>
      </c>
      <c r="N344" s="28">
        <f t="shared" si="400"/>
        <v>0</v>
      </c>
      <c r="O344" s="28">
        <f t="shared" si="401"/>
        <v>0</v>
      </c>
      <c r="P344" s="28">
        <f t="shared" si="402"/>
        <v>0</v>
      </c>
    </row>
    <row r="345">
      <c r="A345" s="31" t="str">
        <f t="shared" si="403"/>
        <v>PMMS</v>
      </c>
      <c r="B345" s="28">
        <f t="shared" si="389"/>
        <v>0</v>
      </c>
      <c r="C345" s="28">
        <f t="shared" si="390"/>
        <v>0</v>
      </c>
      <c r="D345" s="28">
        <f t="shared" si="391"/>
        <v>0</v>
      </c>
      <c r="E345" s="28">
        <f t="shared" si="392"/>
        <v>0</v>
      </c>
      <c r="F345" s="28">
        <f t="shared" si="393"/>
        <v>0</v>
      </c>
      <c r="G345" s="28">
        <f t="shared" si="394"/>
        <v>0</v>
      </c>
      <c r="H345" s="28">
        <f>VLOOKUP(A345,PRICING!$A$8:$BI$31,54,FALSE)</f>
        <v>0</v>
      </c>
      <c r="I345" s="28">
        <f t="shared" si="395"/>
        <v>0</v>
      </c>
      <c r="J345" s="28">
        <f t="shared" si="396"/>
        <v>0</v>
      </c>
      <c r="K345" s="28">
        <f t="shared" si="397"/>
        <v>0</v>
      </c>
      <c r="L345" s="28">
        <f t="shared" si="398"/>
        <v>0</v>
      </c>
      <c r="M345" s="28">
        <f t="shared" si="399"/>
        <v>0</v>
      </c>
      <c r="N345" s="28">
        <f t="shared" si="400"/>
        <v>0</v>
      </c>
      <c r="O345" s="28">
        <f t="shared" si="401"/>
        <v>0</v>
      </c>
      <c r="P345" s="28">
        <f t="shared" si="402"/>
        <v>0</v>
      </c>
    </row>
    <row r="346">
      <c r="A346" s="31" t="str">
        <f t="shared" si="403"/>
        <v>EMAS</v>
      </c>
      <c r="B346" s="28">
        <f t="shared" si="389"/>
        <v>0</v>
      </c>
      <c r="C346" s="28">
        <f t="shared" si="390"/>
        <v>0</v>
      </c>
      <c r="D346" s="28">
        <f t="shared" si="391"/>
        <v>0</v>
      </c>
      <c r="E346" s="28">
        <f t="shared" si="392"/>
        <v>0</v>
      </c>
      <c r="F346" s="28">
        <f t="shared" si="393"/>
        <v>0</v>
      </c>
      <c r="G346" s="28">
        <f t="shared" si="394"/>
        <v>0</v>
      </c>
      <c r="H346" s="28">
        <f>VLOOKUP(A346,PRICING!$A$8:$BI$31,54,FALSE)</f>
        <v>0</v>
      </c>
      <c r="I346" s="28">
        <f t="shared" si="395"/>
        <v>0</v>
      </c>
      <c r="J346" s="28">
        <f t="shared" si="396"/>
        <v>0</v>
      </c>
      <c r="K346" s="28">
        <f t="shared" si="397"/>
        <v>0</v>
      </c>
      <c r="L346" s="28">
        <f t="shared" si="398"/>
        <v>0</v>
      </c>
      <c r="M346" s="28">
        <f t="shared" si="399"/>
        <v>0</v>
      </c>
      <c r="N346" s="28">
        <f t="shared" si="400"/>
        <v>0</v>
      </c>
      <c r="O346" s="28">
        <f t="shared" si="401"/>
        <v>0</v>
      </c>
      <c r="P346" s="28">
        <f t="shared" si="402"/>
        <v>0</v>
      </c>
    </row>
    <row r="347">
      <c r="A347" s="31" t="str">
        <f t="shared" si="403"/>
        <v>PSAS</v>
      </c>
      <c r="B347" s="28">
        <f t="shared" si="389"/>
        <v>0</v>
      </c>
      <c r="C347" s="28">
        <f t="shared" si="390"/>
        <v>0</v>
      </c>
      <c r="D347" s="28">
        <f t="shared" si="391"/>
        <v>0</v>
      </c>
      <c r="E347" s="28">
        <f t="shared" si="392"/>
        <v>0</v>
      </c>
      <c r="F347" s="28">
        <f t="shared" si="393"/>
        <v>0</v>
      </c>
      <c r="G347" s="28">
        <f t="shared" si="394"/>
        <v>0</v>
      </c>
      <c r="H347" s="28">
        <f>VLOOKUP(A347,PRICING!$A$8:$BI$31,54,FALSE)</f>
        <v>0</v>
      </c>
      <c r="I347" s="28">
        <f t="shared" si="395"/>
        <v>0</v>
      </c>
      <c r="J347" s="28">
        <f t="shared" si="396"/>
        <v>0</v>
      </c>
      <c r="K347" s="28">
        <f t="shared" si="397"/>
        <v>0</v>
      </c>
      <c r="L347" s="28">
        <f t="shared" si="398"/>
        <v>0</v>
      </c>
      <c r="M347" s="28">
        <f t="shared" si="399"/>
        <v>0</v>
      </c>
      <c r="N347" s="28">
        <f t="shared" si="400"/>
        <v>0</v>
      </c>
      <c r="O347" s="28">
        <f t="shared" si="401"/>
        <v>0</v>
      </c>
      <c r="P347" s="28">
        <f t="shared" si="402"/>
        <v>0</v>
      </c>
    </row>
    <row r="348">
      <c r="A348" s="31" t="str">
        <f t="shared" si="403"/>
        <v>SSAS</v>
      </c>
      <c r="B348" s="28">
        <f t="shared" si="389"/>
        <v>0</v>
      </c>
      <c r="C348" s="28">
        <f t="shared" si="390"/>
        <v>0</v>
      </c>
      <c r="D348" s="28">
        <f t="shared" si="391"/>
        <v>0</v>
      </c>
      <c r="E348" s="28">
        <f t="shared" si="392"/>
        <v>0</v>
      </c>
      <c r="F348" s="28">
        <f t="shared" si="393"/>
        <v>0</v>
      </c>
      <c r="G348" s="28">
        <f t="shared" si="394"/>
        <v>0</v>
      </c>
      <c r="H348" s="28">
        <f>VLOOKUP(A348,PRICING!$A$8:$BI$31,54,FALSE)</f>
        <v>0</v>
      </c>
      <c r="I348" s="28">
        <f t="shared" si="395"/>
        <v>0</v>
      </c>
      <c r="J348" s="28">
        <f t="shared" si="396"/>
        <v>0</v>
      </c>
      <c r="K348" s="28">
        <f t="shared" si="397"/>
        <v>0</v>
      </c>
      <c r="L348" s="28">
        <f t="shared" si="398"/>
        <v>0</v>
      </c>
      <c r="M348" s="28">
        <f t="shared" si="399"/>
        <v>0</v>
      </c>
      <c r="N348" s="28">
        <f t="shared" si="400"/>
        <v>0</v>
      </c>
      <c r="O348" s="28">
        <f t="shared" si="401"/>
        <v>0</v>
      </c>
      <c r="P348" s="28">
        <f t="shared" si="402"/>
        <v>0</v>
      </c>
    </row>
    <row r="349">
      <c r="A349" s="31" t="str">
        <f t="shared" si="403"/>
        <v>PMAS</v>
      </c>
      <c r="B349" s="28">
        <f t="shared" si="389"/>
        <v>0</v>
      </c>
      <c r="C349" s="28">
        <f t="shared" si="390"/>
        <v>0</v>
      </c>
      <c r="D349" s="28">
        <f t="shared" si="391"/>
        <v>0</v>
      </c>
      <c r="E349" s="28">
        <f t="shared" si="392"/>
        <v>0</v>
      </c>
      <c r="F349" s="28">
        <f t="shared" si="393"/>
        <v>0</v>
      </c>
      <c r="G349" s="28">
        <f t="shared" si="394"/>
        <v>0</v>
      </c>
      <c r="H349" s="28">
        <f>VLOOKUP(A349,PRICING!$A$8:$BI$31,54,FALSE)</f>
        <v>0</v>
      </c>
      <c r="I349" s="28">
        <f t="shared" si="395"/>
        <v>0</v>
      </c>
      <c r="J349" s="28">
        <f t="shared" si="396"/>
        <v>0</v>
      </c>
      <c r="K349" s="28">
        <f t="shared" si="397"/>
        <v>0</v>
      </c>
      <c r="L349" s="28">
        <f t="shared" si="398"/>
        <v>0</v>
      </c>
      <c r="M349" s="28">
        <f t="shared" si="399"/>
        <v>0</v>
      </c>
      <c r="N349" s="28">
        <f t="shared" si="400"/>
        <v>0</v>
      </c>
      <c r="O349" s="28">
        <f t="shared" si="401"/>
        <v>0</v>
      </c>
      <c r="P349" s="28">
        <f t="shared" si="402"/>
        <v>0</v>
      </c>
    </row>
    <row r="350">
      <c r="A350" s="31" t="str">
        <f t="shared" si="403"/>
        <v>CMAS</v>
      </c>
      <c r="B350" s="28">
        <f t="shared" si="389"/>
        <v>0</v>
      </c>
      <c r="C350" s="28">
        <f t="shared" si="390"/>
        <v>0</v>
      </c>
      <c r="D350" s="28">
        <f t="shared" si="391"/>
        <v>0</v>
      </c>
      <c r="E350" s="28">
        <f t="shared" si="392"/>
        <v>0</v>
      </c>
      <c r="F350" s="28">
        <f t="shared" si="393"/>
        <v>0</v>
      </c>
      <c r="G350" s="28">
        <f t="shared" si="394"/>
        <v>0</v>
      </c>
      <c r="H350" s="28">
        <f>VLOOKUP(A350,PRICING!$A$8:$BI$31,54,FALSE)</f>
        <v>0</v>
      </c>
      <c r="I350" s="28">
        <f t="shared" si="395"/>
        <v>0</v>
      </c>
      <c r="J350" s="28">
        <f t="shared" si="396"/>
        <v>0</v>
      </c>
      <c r="K350" s="28">
        <f t="shared" si="397"/>
        <v>0</v>
      </c>
      <c r="L350" s="28">
        <f t="shared" si="398"/>
        <v>0</v>
      </c>
      <c r="M350" s="28">
        <f t="shared" si="399"/>
        <v>0</v>
      </c>
      <c r="N350" s="28">
        <f t="shared" si="400"/>
        <v>0</v>
      </c>
      <c r="O350" s="28">
        <f t="shared" si="401"/>
        <v>0</v>
      </c>
      <c r="P350" s="28">
        <f t="shared" si="402"/>
        <v>0</v>
      </c>
    </row>
    <row r="351" ht="15">
      <c r="A351" s="31" t="str">
        <f t="shared" si="403"/>
        <v>SMAS</v>
      </c>
      <c r="B351" s="28">
        <f t="shared" si="389"/>
        <v>0</v>
      </c>
      <c r="C351" s="28">
        <f t="shared" si="390"/>
        <v>0</v>
      </c>
      <c r="D351" s="28">
        <f t="shared" si="391"/>
        <v>0</v>
      </c>
      <c r="E351" s="28">
        <f t="shared" si="392"/>
        <v>0</v>
      </c>
      <c r="F351" s="28">
        <f t="shared" si="393"/>
        <v>0</v>
      </c>
      <c r="G351" s="28">
        <f t="shared" si="394"/>
        <v>0</v>
      </c>
      <c r="H351" s="28">
        <f>VLOOKUP(A351,PRICING!$A$8:$BI$31,54,FALSE)</f>
        <v>0</v>
      </c>
      <c r="I351" s="28">
        <f t="shared" si="395"/>
        <v>0</v>
      </c>
      <c r="J351" s="28">
        <f t="shared" si="396"/>
        <v>0</v>
      </c>
      <c r="K351" s="28">
        <f t="shared" si="397"/>
        <v>0</v>
      </c>
      <c r="L351" s="28">
        <f t="shared" si="398"/>
        <v>0</v>
      </c>
      <c r="M351" s="28">
        <f t="shared" si="399"/>
        <v>0</v>
      </c>
      <c r="N351" s="28">
        <f t="shared" si="400"/>
        <v>0</v>
      </c>
      <c r="O351" s="28">
        <f t="shared" si="401"/>
        <v>0</v>
      </c>
      <c r="P351" s="28">
        <f t="shared" si="402"/>
        <v>0</v>
      </c>
    </row>
    <row r="352" ht="15">
      <c r="A352" s="32">
        <f>PRICING!BD6</f>
        <v>0</v>
      </c>
      <c r="B352" s="29" t="s">
        <v>20</v>
      </c>
      <c r="C352" s="29" t="s">
        <v>21</v>
      </c>
      <c r="D352" s="29" t="s">
        <v>22</v>
      </c>
      <c r="E352" s="29" t="s">
        <v>23</v>
      </c>
      <c r="F352" s="29" t="s">
        <v>24</v>
      </c>
      <c r="G352" s="29" t="s">
        <v>25</v>
      </c>
      <c r="H352" s="29" t="s">
        <v>26</v>
      </c>
      <c r="I352" s="29" t="s">
        <v>27</v>
      </c>
      <c r="J352" s="29" t="s">
        <v>28</v>
      </c>
      <c r="K352" s="29" t="s">
        <v>29</v>
      </c>
      <c r="L352" s="29" t="s">
        <v>30</v>
      </c>
      <c r="M352" s="29" t="s">
        <v>31</v>
      </c>
      <c r="N352" s="29" t="s">
        <v>32</v>
      </c>
      <c r="O352" s="29" t="s">
        <v>33</v>
      </c>
      <c r="P352" s="30" t="s">
        <v>34</v>
      </c>
    </row>
    <row r="353">
      <c r="A353" s="32">
        <f>PRICING!BD7</f>
        <v>0</v>
      </c>
      <c r="B353" s="33">
        <v>1</v>
      </c>
      <c r="C353" s="33">
        <v>1</v>
      </c>
      <c r="D353" s="33">
        <v>1</v>
      </c>
      <c r="E353" s="33">
        <v>1</v>
      </c>
      <c r="F353" s="33">
        <v>1</v>
      </c>
      <c r="G353" s="33">
        <v>1</v>
      </c>
      <c r="H353" s="33">
        <v>1</v>
      </c>
      <c r="I353" s="33">
        <v>1</v>
      </c>
      <c r="J353" s="33">
        <v>1</v>
      </c>
      <c r="K353" s="33">
        <v>1</v>
      </c>
      <c r="L353" s="33">
        <v>1</v>
      </c>
      <c r="M353" s="33">
        <v>1</v>
      </c>
      <c r="N353" s="33">
        <v>1</v>
      </c>
      <c r="O353" s="33">
        <v>1</v>
      </c>
      <c r="P353" s="33">
        <v>1</v>
      </c>
    </row>
    <row r="354">
      <c r="A354" s="31" t="str">
        <f>A341</f>
        <v>ESMS</v>
      </c>
      <c r="B354" s="28">
        <f ref="B354:B364" t="shared" si="404">($H354/7)*$B$353</f>
        <v>0</v>
      </c>
      <c r="C354" s="28">
        <f ref="C354:C364" t="shared" si="405">($H354/7)*2*$C$353</f>
        <v>0</v>
      </c>
      <c r="D354" s="28">
        <f ref="D354:D364" t="shared" si="406">($H354/7)*3*$D$353</f>
        <v>0</v>
      </c>
      <c r="E354" s="28">
        <f ref="E354:E364" t="shared" si="407">($H354/7)*4*$E$353</f>
        <v>0</v>
      </c>
      <c r="F354" s="28">
        <f ref="F354:F364" t="shared" si="408">($H354/7)*5*$F$353</f>
        <v>0</v>
      </c>
      <c r="G354" s="28">
        <f ref="G354:G364" t="shared" si="409">($H354/7)*6*$G$353</f>
        <v>0</v>
      </c>
      <c r="H354" s="28">
        <f>VLOOKUP(A354,PRICING!$A$8:$BI$31,56,FALSE)</f>
        <v>0</v>
      </c>
      <c r="I354" s="28">
        <f ref="I354:I364" t="shared" si="410">($H354/7)*8*$I$353</f>
        <v>0</v>
      </c>
      <c r="J354" s="28">
        <f ref="J354:J364" t="shared" si="411">($H354/7)*9*$J$353</f>
        <v>0</v>
      </c>
      <c r="K354" s="28">
        <f ref="K354:K364" t="shared" si="412">($H354/7)*10*$K$353</f>
        <v>0</v>
      </c>
      <c r="L354" s="28">
        <f ref="L354:L364" t="shared" si="413">($H354/7)*11*$L$353</f>
        <v>0</v>
      </c>
      <c r="M354" s="28">
        <f ref="M354:M364" t="shared" si="414">($H354/7)*12*$M$353</f>
        <v>0</v>
      </c>
      <c r="N354" s="28">
        <f ref="N354:N364" t="shared" si="415">($H354/7)*13*$N$353</f>
        <v>0</v>
      </c>
      <c r="O354" s="28">
        <f ref="O354:O364" t="shared" si="416">($H354/7)*14*$O$353</f>
        <v>0</v>
      </c>
      <c r="P354" s="28">
        <f ref="P354:P364" t="shared" si="417">($H354/7)*15*$P$353</f>
        <v>0</v>
      </c>
    </row>
    <row r="355">
      <c r="A355" s="31" t="str">
        <f ref="A355:A364" t="shared" si="418">A342</f>
        <v>EMMS</v>
      </c>
      <c r="B355" s="28">
        <f t="shared" si="404"/>
        <v>0</v>
      </c>
      <c r="C355" s="28">
        <f t="shared" si="405"/>
        <v>0</v>
      </c>
      <c r="D355" s="28">
        <f t="shared" si="406"/>
        <v>0</v>
      </c>
      <c r="E355" s="28">
        <f t="shared" si="407"/>
        <v>0</v>
      </c>
      <c r="F355" s="28">
        <f t="shared" si="408"/>
        <v>0</v>
      </c>
      <c r="G355" s="28">
        <f t="shared" si="409"/>
        <v>0</v>
      </c>
      <c r="H355" s="28">
        <f>VLOOKUP(A355,PRICING!$A$8:$BI$31,56,FALSE)</f>
        <v>0</v>
      </c>
      <c r="I355" s="28">
        <f t="shared" si="410"/>
        <v>0</v>
      </c>
      <c r="J355" s="28">
        <f t="shared" si="411"/>
        <v>0</v>
      </c>
      <c r="K355" s="28">
        <f t="shared" si="412"/>
        <v>0</v>
      </c>
      <c r="L355" s="28">
        <f t="shared" si="413"/>
        <v>0</v>
      </c>
      <c r="M355" s="28">
        <f t="shared" si="414"/>
        <v>0</v>
      </c>
      <c r="N355" s="28">
        <f t="shared" si="415"/>
        <v>0</v>
      </c>
      <c r="O355" s="28">
        <f t="shared" si="416"/>
        <v>0</v>
      </c>
      <c r="P355" s="28">
        <f t="shared" si="417"/>
        <v>0</v>
      </c>
    </row>
    <row r="356">
      <c r="A356" s="31" t="str">
        <f t="shared" si="418"/>
        <v>PSMS</v>
      </c>
      <c r="B356" s="28">
        <f t="shared" si="404"/>
        <v>0</v>
      </c>
      <c r="C356" s="28">
        <f t="shared" si="405"/>
        <v>0</v>
      </c>
      <c r="D356" s="28">
        <f t="shared" si="406"/>
        <v>0</v>
      </c>
      <c r="E356" s="28">
        <f t="shared" si="407"/>
        <v>0</v>
      </c>
      <c r="F356" s="28">
        <f t="shared" si="408"/>
        <v>0</v>
      </c>
      <c r="G356" s="28">
        <f t="shared" si="409"/>
        <v>0</v>
      </c>
      <c r="H356" s="28">
        <f>VLOOKUP(A356,PRICING!$A$8:$BI$31,56,FALSE)</f>
        <v>0</v>
      </c>
      <c r="I356" s="28">
        <f t="shared" si="410"/>
        <v>0</v>
      </c>
      <c r="J356" s="28">
        <f t="shared" si="411"/>
        <v>0</v>
      </c>
      <c r="K356" s="28">
        <f t="shared" si="412"/>
        <v>0</v>
      </c>
      <c r="L356" s="28">
        <f t="shared" si="413"/>
        <v>0</v>
      </c>
      <c r="M356" s="28">
        <f t="shared" si="414"/>
        <v>0</v>
      </c>
      <c r="N356" s="28">
        <f t="shared" si="415"/>
        <v>0</v>
      </c>
      <c r="O356" s="28">
        <f t="shared" si="416"/>
        <v>0</v>
      </c>
      <c r="P356" s="28">
        <f t="shared" si="417"/>
        <v>0</v>
      </c>
    </row>
    <row r="357">
      <c r="A357" s="31" t="str">
        <f t="shared" si="418"/>
        <v>SSMS</v>
      </c>
      <c r="B357" s="28">
        <f t="shared" si="404"/>
        <v>0</v>
      </c>
      <c r="C357" s="28">
        <f t="shared" si="405"/>
        <v>0</v>
      </c>
      <c r="D357" s="28">
        <f t="shared" si="406"/>
        <v>0</v>
      </c>
      <c r="E357" s="28">
        <f t="shared" si="407"/>
        <v>0</v>
      </c>
      <c r="F357" s="28">
        <f t="shared" si="408"/>
        <v>0</v>
      </c>
      <c r="G357" s="28">
        <f t="shared" si="409"/>
        <v>0</v>
      </c>
      <c r="H357" s="28">
        <f>VLOOKUP(A357,PRICING!$A$8:$BI$31,56,FALSE)</f>
        <v>0</v>
      </c>
      <c r="I357" s="28">
        <f t="shared" si="410"/>
        <v>0</v>
      </c>
      <c r="J357" s="28">
        <f t="shared" si="411"/>
        <v>0</v>
      </c>
      <c r="K357" s="28">
        <f t="shared" si="412"/>
        <v>0</v>
      </c>
      <c r="L357" s="28">
        <f t="shared" si="413"/>
        <v>0</v>
      </c>
      <c r="M357" s="28">
        <f t="shared" si="414"/>
        <v>0</v>
      </c>
      <c r="N357" s="28">
        <f t="shared" si="415"/>
        <v>0</v>
      </c>
      <c r="O357" s="28">
        <f t="shared" si="416"/>
        <v>0</v>
      </c>
      <c r="P357" s="28">
        <f t="shared" si="417"/>
        <v>0</v>
      </c>
    </row>
    <row r="358">
      <c r="A358" s="31" t="str">
        <f t="shared" si="418"/>
        <v>PMMS</v>
      </c>
      <c r="B358" s="28">
        <f t="shared" si="404"/>
        <v>0</v>
      </c>
      <c r="C358" s="28">
        <f t="shared" si="405"/>
        <v>0</v>
      </c>
      <c r="D358" s="28">
        <f t="shared" si="406"/>
        <v>0</v>
      </c>
      <c r="E358" s="28">
        <f t="shared" si="407"/>
        <v>0</v>
      </c>
      <c r="F358" s="28">
        <f t="shared" si="408"/>
        <v>0</v>
      </c>
      <c r="G358" s="28">
        <f t="shared" si="409"/>
        <v>0</v>
      </c>
      <c r="H358" s="28">
        <f>VLOOKUP(A358,PRICING!$A$8:$BI$31,56,FALSE)</f>
        <v>0</v>
      </c>
      <c r="I358" s="28">
        <f t="shared" si="410"/>
        <v>0</v>
      </c>
      <c r="J358" s="28">
        <f t="shared" si="411"/>
        <v>0</v>
      </c>
      <c r="K358" s="28">
        <f t="shared" si="412"/>
        <v>0</v>
      </c>
      <c r="L358" s="28">
        <f t="shared" si="413"/>
        <v>0</v>
      </c>
      <c r="M358" s="28">
        <f t="shared" si="414"/>
        <v>0</v>
      </c>
      <c r="N358" s="28">
        <f t="shared" si="415"/>
        <v>0</v>
      </c>
      <c r="O358" s="28">
        <f t="shared" si="416"/>
        <v>0</v>
      </c>
      <c r="P358" s="28">
        <f t="shared" si="417"/>
        <v>0</v>
      </c>
    </row>
    <row r="359">
      <c r="A359" s="31" t="str">
        <f t="shared" si="418"/>
        <v>EMAS</v>
      </c>
      <c r="B359" s="28">
        <f t="shared" si="404"/>
        <v>0</v>
      </c>
      <c r="C359" s="28">
        <f t="shared" si="405"/>
        <v>0</v>
      </c>
      <c r="D359" s="28">
        <f t="shared" si="406"/>
        <v>0</v>
      </c>
      <c r="E359" s="28">
        <f t="shared" si="407"/>
        <v>0</v>
      </c>
      <c r="F359" s="28">
        <f t="shared" si="408"/>
        <v>0</v>
      </c>
      <c r="G359" s="28">
        <f t="shared" si="409"/>
        <v>0</v>
      </c>
      <c r="H359" s="28">
        <f>VLOOKUP(A359,PRICING!$A$8:$BI$31,56,FALSE)</f>
        <v>0</v>
      </c>
      <c r="I359" s="28">
        <f t="shared" si="410"/>
        <v>0</v>
      </c>
      <c r="J359" s="28">
        <f t="shared" si="411"/>
        <v>0</v>
      </c>
      <c r="K359" s="28">
        <f t="shared" si="412"/>
        <v>0</v>
      </c>
      <c r="L359" s="28">
        <f t="shared" si="413"/>
        <v>0</v>
      </c>
      <c r="M359" s="28">
        <f t="shared" si="414"/>
        <v>0</v>
      </c>
      <c r="N359" s="28">
        <f t="shared" si="415"/>
        <v>0</v>
      </c>
      <c r="O359" s="28">
        <f t="shared" si="416"/>
        <v>0</v>
      </c>
      <c r="P359" s="28">
        <f t="shared" si="417"/>
        <v>0</v>
      </c>
    </row>
    <row r="360">
      <c r="A360" s="31" t="str">
        <f t="shared" si="418"/>
        <v>PSAS</v>
      </c>
      <c r="B360" s="28">
        <f t="shared" si="404"/>
        <v>0</v>
      </c>
      <c r="C360" s="28">
        <f t="shared" si="405"/>
        <v>0</v>
      </c>
      <c r="D360" s="28">
        <f t="shared" si="406"/>
        <v>0</v>
      </c>
      <c r="E360" s="28">
        <f t="shared" si="407"/>
        <v>0</v>
      </c>
      <c r="F360" s="28">
        <f t="shared" si="408"/>
        <v>0</v>
      </c>
      <c r="G360" s="28">
        <f t="shared" si="409"/>
        <v>0</v>
      </c>
      <c r="H360" s="28">
        <f>VLOOKUP(A360,PRICING!$A$8:$BI$31,56,FALSE)</f>
        <v>0</v>
      </c>
      <c r="I360" s="28">
        <f t="shared" si="410"/>
        <v>0</v>
      </c>
      <c r="J360" s="28">
        <f t="shared" si="411"/>
        <v>0</v>
      </c>
      <c r="K360" s="28">
        <f t="shared" si="412"/>
        <v>0</v>
      </c>
      <c r="L360" s="28">
        <f t="shared" si="413"/>
        <v>0</v>
      </c>
      <c r="M360" s="28">
        <f t="shared" si="414"/>
        <v>0</v>
      </c>
      <c r="N360" s="28">
        <f t="shared" si="415"/>
        <v>0</v>
      </c>
      <c r="O360" s="28">
        <f t="shared" si="416"/>
        <v>0</v>
      </c>
      <c r="P360" s="28">
        <f t="shared" si="417"/>
        <v>0</v>
      </c>
    </row>
    <row r="361">
      <c r="A361" s="31" t="str">
        <f t="shared" si="418"/>
        <v>SSAS</v>
      </c>
      <c r="B361" s="28">
        <f t="shared" si="404"/>
        <v>0</v>
      </c>
      <c r="C361" s="28">
        <f t="shared" si="405"/>
        <v>0</v>
      </c>
      <c r="D361" s="28">
        <f t="shared" si="406"/>
        <v>0</v>
      </c>
      <c r="E361" s="28">
        <f t="shared" si="407"/>
        <v>0</v>
      </c>
      <c r="F361" s="28">
        <f t="shared" si="408"/>
        <v>0</v>
      </c>
      <c r="G361" s="28">
        <f t="shared" si="409"/>
        <v>0</v>
      </c>
      <c r="H361" s="28">
        <f>VLOOKUP(A361,PRICING!$A$8:$BI$31,56,FALSE)</f>
        <v>0</v>
      </c>
      <c r="I361" s="28">
        <f t="shared" si="410"/>
        <v>0</v>
      </c>
      <c r="J361" s="28">
        <f t="shared" si="411"/>
        <v>0</v>
      </c>
      <c r="K361" s="28">
        <f t="shared" si="412"/>
        <v>0</v>
      </c>
      <c r="L361" s="28">
        <f t="shared" si="413"/>
        <v>0</v>
      </c>
      <c r="M361" s="28">
        <f t="shared" si="414"/>
        <v>0</v>
      </c>
      <c r="N361" s="28">
        <f t="shared" si="415"/>
        <v>0</v>
      </c>
      <c r="O361" s="28">
        <f t="shared" si="416"/>
        <v>0</v>
      </c>
      <c r="P361" s="28">
        <f t="shared" si="417"/>
        <v>0</v>
      </c>
    </row>
    <row r="362">
      <c r="A362" s="31" t="str">
        <f t="shared" si="418"/>
        <v>PMAS</v>
      </c>
      <c r="B362" s="28">
        <f t="shared" si="404"/>
        <v>0</v>
      </c>
      <c r="C362" s="28">
        <f t="shared" si="405"/>
        <v>0</v>
      </c>
      <c r="D362" s="28">
        <f t="shared" si="406"/>
        <v>0</v>
      </c>
      <c r="E362" s="28">
        <f t="shared" si="407"/>
        <v>0</v>
      </c>
      <c r="F362" s="28">
        <f t="shared" si="408"/>
        <v>0</v>
      </c>
      <c r="G362" s="28">
        <f t="shared" si="409"/>
        <v>0</v>
      </c>
      <c r="H362" s="28">
        <f>VLOOKUP(A362,PRICING!$A$8:$BI$31,56,FALSE)</f>
        <v>0</v>
      </c>
      <c r="I362" s="28">
        <f t="shared" si="410"/>
        <v>0</v>
      </c>
      <c r="J362" s="28">
        <f t="shared" si="411"/>
        <v>0</v>
      </c>
      <c r="K362" s="28">
        <f t="shared" si="412"/>
        <v>0</v>
      </c>
      <c r="L362" s="28">
        <f t="shared" si="413"/>
        <v>0</v>
      </c>
      <c r="M362" s="28">
        <f t="shared" si="414"/>
        <v>0</v>
      </c>
      <c r="N362" s="28">
        <f t="shared" si="415"/>
        <v>0</v>
      </c>
      <c r="O362" s="28">
        <f t="shared" si="416"/>
        <v>0</v>
      </c>
      <c r="P362" s="28">
        <f t="shared" si="417"/>
        <v>0</v>
      </c>
    </row>
    <row r="363">
      <c r="A363" s="31" t="str">
        <f t="shared" si="418"/>
        <v>CMAS</v>
      </c>
      <c r="B363" s="28">
        <f t="shared" si="404"/>
        <v>0</v>
      </c>
      <c r="C363" s="28">
        <f t="shared" si="405"/>
        <v>0</v>
      </c>
      <c r="D363" s="28">
        <f t="shared" si="406"/>
        <v>0</v>
      </c>
      <c r="E363" s="28">
        <f t="shared" si="407"/>
        <v>0</v>
      </c>
      <c r="F363" s="28">
        <f t="shared" si="408"/>
        <v>0</v>
      </c>
      <c r="G363" s="28">
        <f t="shared" si="409"/>
        <v>0</v>
      </c>
      <c r="H363" s="28">
        <f>VLOOKUP(A363,PRICING!$A$8:$BI$31,56,FALSE)</f>
        <v>0</v>
      </c>
      <c r="I363" s="28">
        <f t="shared" si="410"/>
        <v>0</v>
      </c>
      <c r="J363" s="28">
        <f t="shared" si="411"/>
        <v>0</v>
      </c>
      <c r="K363" s="28">
        <f t="shared" si="412"/>
        <v>0</v>
      </c>
      <c r="L363" s="28">
        <f t="shared" si="413"/>
        <v>0</v>
      </c>
      <c r="M363" s="28">
        <f t="shared" si="414"/>
        <v>0</v>
      </c>
      <c r="N363" s="28">
        <f t="shared" si="415"/>
        <v>0</v>
      </c>
      <c r="O363" s="28">
        <f t="shared" si="416"/>
        <v>0</v>
      </c>
      <c r="P363" s="28">
        <f t="shared" si="417"/>
        <v>0</v>
      </c>
    </row>
    <row r="364" ht="15">
      <c r="A364" s="31" t="str">
        <f t="shared" si="418"/>
        <v>SMAS</v>
      </c>
      <c r="B364" s="28">
        <f t="shared" si="404"/>
        <v>0</v>
      </c>
      <c r="C364" s="28">
        <f t="shared" si="405"/>
        <v>0</v>
      </c>
      <c r="D364" s="28">
        <f t="shared" si="406"/>
        <v>0</v>
      </c>
      <c r="E364" s="28">
        <f t="shared" si="407"/>
        <v>0</v>
      </c>
      <c r="F364" s="28">
        <f t="shared" si="408"/>
        <v>0</v>
      </c>
      <c r="G364" s="28">
        <f t="shared" si="409"/>
        <v>0</v>
      </c>
      <c r="H364" s="28">
        <f>VLOOKUP(A364,PRICING!$A$8:$BI$31,56,FALSE)</f>
        <v>0</v>
      </c>
      <c r="I364" s="28">
        <f t="shared" si="410"/>
        <v>0</v>
      </c>
      <c r="J364" s="28">
        <f t="shared" si="411"/>
        <v>0</v>
      </c>
      <c r="K364" s="28">
        <f t="shared" si="412"/>
        <v>0</v>
      </c>
      <c r="L364" s="28">
        <f t="shared" si="413"/>
        <v>0</v>
      </c>
      <c r="M364" s="28">
        <f t="shared" si="414"/>
        <v>0</v>
      </c>
      <c r="N364" s="28">
        <f t="shared" si="415"/>
        <v>0</v>
      </c>
      <c r="O364" s="28">
        <f t="shared" si="416"/>
        <v>0</v>
      </c>
      <c r="P364" s="28">
        <f t="shared" si="417"/>
        <v>0</v>
      </c>
    </row>
    <row r="365" ht="15">
      <c r="A365" s="32">
        <f>PRICING!BF6</f>
        <v>0</v>
      </c>
      <c r="B365" s="29" t="s">
        <v>20</v>
      </c>
      <c r="C365" s="29" t="s">
        <v>21</v>
      </c>
      <c r="D365" s="29" t="s">
        <v>22</v>
      </c>
      <c r="E365" s="29" t="s">
        <v>23</v>
      </c>
      <c r="F365" s="29" t="s">
        <v>24</v>
      </c>
      <c r="G365" s="29" t="s">
        <v>25</v>
      </c>
      <c r="H365" s="29" t="s">
        <v>26</v>
      </c>
      <c r="I365" s="29" t="s">
        <v>27</v>
      </c>
      <c r="J365" s="29" t="s">
        <v>28</v>
      </c>
      <c r="K365" s="29" t="s">
        <v>29</v>
      </c>
      <c r="L365" s="29" t="s">
        <v>30</v>
      </c>
      <c r="M365" s="29" t="s">
        <v>31</v>
      </c>
      <c r="N365" s="29" t="s">
        <v>32</v>
      </c>
      <c r="O365" s="29" t="s">
        <v>33</v>
      </c>
      <c r="P365" s="30" t="s">
        <v>34</v>
      </c>
    </row>
    <row r="366">
      <c r="A366" s="32">
        <f>PRICING!BF7</f>
        <v>0</v>
      </c>
      <c r="B366" s="33">
        <v>1</v>
      </c>
      <c r="C366" s="33">
        <v>1</v>
      </c>
      <c r="D366" s="33">
        <v>1</v>
      </c>
      <c r="E366" s="33">
        <v>1</v>
      </c>
      <c r="F366" s="33">
        <v>1</v>
      </c>
      <c r="G366" s="33">
        <v>1</v>
      </c>
      <c r="H366" s="33">
        <v>1</v>
      </c>
      <c r="I366" s="33">
        <v>1</v>
      </c>
      <c r="J366" s="33">
        <v>1</v>
      </c>
      <c r="K366" s="33">
        <v>1</v>
      </c>
      <c r="L366" s="33">
        <v>1</v>
      </c>
      <c r="M366" s="33">
        <v>1</v>
      </c>
      <c r="N366" s="33">
        <v>1</v>
      </c>
      <c r="O366" s="33">
        <v>1</v>
      </c>
      <c r="P366" s="33">
        <v>1</v>
      </c>
    </row>
    <row r="367">
      <c r="A367" s="31" t="str">
        <f>A354</f>
        <v>ESMS</v>
      </c>
      <c r="B367" s="28">
        <f ref="B367:B377" t="shared" si="419">($H367/7)*$B$366</f>
        <v>0</v>
      </c>
      <c r="C367" s="28">
        <f ref="C367:C377" t="shared" si="420">($H367/7)*2*$C$366</f>
        <v>0</v>
      </c>
      <c r="D367" s="28">
        <f ref="D367:D377" t="shared" si="421">($H367/7)*3*$D$366</f>
        <v>0</v>
      </c>
      <c r="E367" s="28">
        <f ref="E367:E377" t="shared" si="422">($H367/7)*4*$E$366</f>
        <v>0</v>
      </c>
      <c r="F367" s="28">
        <f ref="F367:F377" t="shared" si="423">($H367/7)*5*$F$366</f>
        <v>0</v>
      </c>
      <c r="G367" s="28">
        <f ref="G367:G377" t="shared" si="424">($H367/7)*6*$G$366</f>
        <v>0</v>
      </c>
      <c r="H367" s="28">
        <f>VLOOKUP(A367,PRICING!$A$8:$BI$31,58,FALSE)</f>
        <v>0</v>
      </c>
      <c r="I367" s="28">
        <f ref="I367:I377" t="shared" si="425">($H367/7)*8*$I$366</f>
        <v>0</v>
      </c>
      <c r="J367" s="28">
        <f ref="J367:J377" t="shared" si="426">($H367/7)*9*$J$366</f>
        <v>0</v>
      </c>
      <c r="K367" s="28">
        <f ref="K367:K377" t="shared" si="427">($H367/7)*10*$K$366</f>
        <v>0</v>
      </c>
      <c r="L367" s="28">
        <f ref="L367:L377" t="shared" si="428">($H367/7)*11*$L$366</f>
        <v>0</v>
      </c>
      <c r="M367" s="28">
        <f ref="M367:M377" t="shared" si="429">($H367/7)*12*$M$366</f>
        <v>0</v>
      </c>
      <c r="N367" s="28">
        <f ref="N367:N377" t="shared" si="430">($H367/7)*13*$N$366</f>
        <v>0</v>
      </c>
      <c r="O367" s="28">
        <f ref="O367:O377" t="shared" si="431">($H367/7)*14*$O$366</f>
        <v>0</v>
      </c>
      <c r="P367" s="28">
        <f ref="P367:P377" t="shared" si="432">($H367/7)*15*$P$366</f>
        <v>0</v>
      </c>
    </row>
    <row r="368">
      <c r="A368" s="31" t="str">
        <f ref="A368:A377" t="shared" si="433">A355</f>
        <v>EMMS</v>
      </c>
      <c r="B368" s="28">
        <f t="shared" si="419"/>
        <v>0</v>
      </c>
      <c r="C368" s="28">
        <f t="shared" si="420"/>
        <v>0</v>
      </c>
      <c r="D368" s="28">
        <f t="shared" si="421"/>
        <v>0</v>
      </c>
      <c r="E368" s="28">
        <f t="shared" si="422"/>
        <v>0</v>
      </c>
      <c r="F368" s="28">
        <f t="shared" si="423"/>
        <v>0</v>
      </c>
      <c r="G368" s="28">
        <f t="shared" si="424"/>
        <v>0</v>
      </c>
      <c r="H368" s="28">
        <f>VLOOKUP(A368,PRICING!$A$8:$BI$31,58,FALSE)</f>
        <v>0</v>
      </c>
      <c r="I368" s="28">
        <f t="shared" si="425"/>
        <v>0</v>
      </c>
      <c r="J368" s="28">
        <f t="shared" si="426"/>
        <v>0</v>
      </c>
      <c r="K368" s="28">
        <f t="shared" si="427"/>
        <v>0</v>
      </c>
      <c r="L368" s="28">
        <f t="shared" si="428"/>
        <v>0</v>
      </c>
      <c r="M368" s="28">
        <f t="shared" si="429"/>
        <v>0</v>
      </c>
      <c r="N368" s="28">
        <f t="shared" si="430"/>
        <v>0</v>
      </c>
      <c r="O368" s="28">
        <f t="shared" si="431"/>
        <v>0</v>
      </c>
      <c r="P368" s="28">
        <f t="shared" si="432"/>
        <v>0</v>
      </c>
    </row>
    <row r="369">
      <c r="A369" s="31" t="str">
        <f t="shared" si="433"/>
        <v>PSMS</v>
      </c>
      <c r="B369" s="28">
        <f t="shared" si="419"/>
        <v>0</v>
      </c>
      <c r="C369" s="28">
        <f t="shared" si="420"/>
        <v>0</v>
      </c>
      <c r="D369" s="28">
        <f t="shared" si="421"/>
        <v>0</v>
      </c>
      <c r="E369" s="28">
        <f t="shared" si="422"/>
        <v>0</v>
      </c>
      <c r="F369" s="28">
        <f t="shared" si="423"/>
        <v>0</v>
      </c>
      <c r="G369" s="28">
        <f t="shared" si="424"/>
        <v>0</v>
      </c>
      <c r="H369" s="28">
        <f>VLOOKUP(A369,PRICING!$A$8:$BI$31,58,FALSE)</f>
        <v>0</v>
      </c>
      <c r="I369" s="28">
        <f t="shared" si="425"/>
        <v>0</v>
      </c>
      <c r="J369" s="28">
        <f t="shared" si="426"/>
        <v>0</v>
      </c>
      <c r="K369" s="28">
        <f t="shared" si="427"/>
        <v>0</v>
      </c>
      <c r="L369" s="28">
        <f t="shared" si="428"/>
        <v>0</v>
      </c>
      <c r="M369" s="28">
        <f t="shared" si="429"/>
        <v>0</v>
      </c>
      <c r="N369" s="28">
        <f t="shared" si="430"/>
        <v>0</v>
      </c>
      <c r="O369" s="28">
        <f t="shared" si="431"/>
        <v>0</v>
      </c>
      <c r="P369" s="28">
        <f t="shared" si="432"/>
        <v>0</v>
      </c>
    </row>
    <row r="370">
      <c r="A370" s="31" t="str">
        <f t="shared" si="433"/>
        <v>SSMS</v>
      </c>
      <c r="B370" s="28">
        <f t="shared" si="419"/>
        <v>0</v>
      </c>
      <c r="C370" s="28">
        <f t="shared" si="420"/>
        <v>0</v>
      </c>
      <c r="D370" s="28">
        <f t="shared" si="421"/>
        <v>0</v>
      </c>
      <c r="E370" s="28">
        <f t="shared" si="422"/>
        <v>0</v>
      </c>
      <c r="F370" s="28">
        <f t="shared" si="423"/>
        <v>0</v>
      </c>
      <c r="G370" s="28">
        <f t="shared" si="424"/>
        <v>0</v>
      </c>
      <c r="H370" s="28">
        <f>VLOOKUP(A370,PRICING!$A$8:$BI$31,58,FALSE)</f>
        <v>0</v>
      </c>
      <c r="I370" s="28">
        <f t="shared" si="425"/>
        <v>0</v>
      </c>
      <c r="J370" s="28">
        <f t="shared" si="426"/>
        <v>0</v>
      </c>
      <c r="K370" s="28">
        <f t="shared" si="427"/>
        <v>0</v>
      </c>
      <c r="L370" s="28">
        <f t="shared" si="428"/>
        <v>0</v>
      </c>
      <c r="M370" s="28">
        <f t="shared" si="429"/>
        <v>0</v>
      </c>
      <c r="N370" s="28">
        <f t="shared" si="430"/>
        <v>0</v>
      </c>
      <c r="O370" s="28">
        <f t="shared" si="431"/>
        <v>0</v>
      </c>
      <c r="P370" s="28">
        <f t="shared" si="432"/>
        <v>0</v>
      </c>
    </row>
    <row r="371">
      <c r="A371" s="31" t="str">
        <f t="shared" si="433"/>
        <v>PMMS</v>
      </c>
      <c r="B371" s="28">
        <f t="shared" si="419"/>
        <v>0</v>
      </c>
      <c r="C371" s="28">
        <f t="shared" si="420"/>
        <v>0</v>
      </c>
      <c r="D371" s="28">
        <f t="shared" si="421"/>
        <v>0</v>
      </c>
      <c r="E371" s="28">
        <f t="shared" si="422"/>
        <v>0</v>
      </c>
      <c r="F371" s="28">
        <f t="shared" si="423"/>
        <v>0</v>
      </c>
      <c r="G371" s="28">
        <f t="shared" si="424"/>
        <v>0</v>
      </c>
      <c r="H371" s="28">
        <f>VLOOKUP(A371,PRICING!$A$8:$BI$31,58,FALSE)</f>
        <v>0</v>
      </c>
      <c r="I371" s="28">
        <f t="shared" si="425"/>
        <v>0</v>
      </c>
      <c r="J371" s="28">
        <f t="shared" si="426"/>
        <v>0</v>
      </c>
      <c r="K371" s="28">
        <f t="shared" si="427"/>
        <v>0</v>
      </c>
      <c r="L371" s="28">
        <f t="shared" si="428"/>
        <v>0</v>
      </c>
      <c r="M371" s="28">
        <f t="shared" si="429"/>
        <v>0</v>
      </c>
      <c r="N371" s="28">
        <f t="shared" si="430"/>
        <v>0</v>
      </c>
      <c r="O371" s="28">
        <f t="shared" si="431"/>
        <v>0</v>
      </c>
      <c r="P371" s="28">
        <f t="shared" si="432"/>
        <v>0</v>
      </c>
    </row>
    <row r="372">
      <c r="A372" s="31" t="str">
        <f t="shared" si="433"/>
        <v>EMAS</v>
      </c>
      <c r="B372" s="28">
        <f t="shared" si="419"/>
        <v>0</v>
      </c>
      <c r="C372" s="28">
        <f t="shared" si="420"/>
        <v>0</v>
      </c>
      <c r="D372" s="28">
        <f t="shared" si="421"/>
        <v>0</v>
      </c>
      <c r="E372" s="28">
        <f t="shared" si="422"/>
        <v>0</v>
      </c>
      <c r="F372" s="28">
        <f t="shared" si="423"/>
        <v>0</v>
      </c>
      <c r="G372" s="28">
        <f t="shared" si="424"/>
        <v>0</v>
      </c>
      <c r="H372" s="28">
        <f>VLOOKUP(A372,PRICING!$A$8:$BI$31,58,FALSE)</f>
        <v>0</v>
      </c>
      <c r="I372" s="28">
        <f t="shared" si="425"/>
        <v>0</v>
      </c>
      <c r="J372" s="28">
        <f t="shared" si="426"/>
        <v>0</v>
      </c>
      <c r="K372" s="28">
        <f t="shared" si="427"/>
        <v>0</v>
      </c>
      <c r="L372" s="28">
        <f t="shared" si="428"/>
        <v>0</v>
      </c>
      <c r="M372" s="28">
        <f t="shared" si="429"/>
        <v>0</v>
      </c>
      <c r="N372" s="28">
        <f t="shared" si="430"/>
        <v>0</v>
      </c>
      <c r="O372" s="28">
        <f t="shared" si="431"/>
        <v>0</v>
      </c>
      <c r="P372" s="28">
        <f t="shared" si="432"/>
        <v>0</v>
      </c>
    </row>
    <row r="373">
      <c r="A373" s="31" t="str">
        <f t="shared" si="433"/>
        <v>PSAS</v>
      </c>
      <c r="B373" s="28">
        <f t="shared" si="419"/>
        <v>0</v>
      </c>
      <c r="C373" s="28">
        <f t="shared" si="420"/>
        <v>0</v>
      </c>
      <c r="D373" s="28">
        <f t="shared" si="421"/>
        <v>0</v>
      </c>
      <c r="E373" s="28">
        <f t="shared" si="422"/>
        <v>0</v>
      </c>
      <c r="F373" s="28">
        <f t="shared" si="423"/>
        <v>0</v>
      </c>
      <c r="G373" s="28">
        <f t="shared" si="424"/>
        <v>0</v>
      </c>
      <c r="H373" s="28">
        <f>VLOOKUP(A373,PRICING!$A$8:$BI$31,58,FALSE)</f>
        <v>0</v>
      </c>
      <c r="I373" s="28">
        <f t="shared" si="425"/>
        <v>0</v>
      </c>
      <c r="J373" s="28">
        <f t="shared" si="426"/>
        <v>0</v>
      </c>
      <c r="K373" s="28">
        <f t="shared" si="427"/>
        <v>0</v>
      </c>
      <c r="L373" s="28">
        <f t="shared" si="428"/>
        <v>0</v>
      </c>
      <c r="M373" s="28">
        <f t="shared" si="429"/>
        <v>0</v>
      </c>
      <c r="N373" s="28">
        <f t="shared" si="430"/>
        <v>0</v>
      </c>
      <c r="O373" s="28">
        <f t="shared" si="431"/>
        <v>0</v>
      </c>
      <c r="P373" s="28">
        <f t="shared" si="432"/>
        <v>0</v>
      </c>
    </row>
    <row r="374">
      <c r="A374" s="31" t="str">
        <f t="shared" si="433"/>
        <v>SSAS</v>
      </c>
      <c r="B374" s="28">
        <f t="shared" si="419"/>
        <v>0</v>
      </c>
      <c r="C374" s="28">
        <f t="shared" si="420"/>
        <v>0</v>
      </c>
      <c r="D374" s="28">
        <f t="shared" si="421"/>
        <v>0</v>
      </c>
      <c r="E374" s="28">
        <f t="shared" si="422"/>
        <v>0</v>
      </c>
      <c r="F374" s="28">
        <f t="shared" si="423"/>
        <v>0</v>
      </c>
      <c r="G374" s="28">
        <f t="shared" si="424"/>
        <v>0</v>
      </c>
      <c r="H374" s="28">
        <f>VLOOKUP(A374,PRICING!$A$8:$BI$31,58,FALSE)</f>
        <v>0</v>
      </c>
      <c r="I374" s="28">
        <f t="shared" si="425"/>
        <v>0</v>
      </c>
      <c r="J374" s="28">
        <f t="shared" si="426"/>
        <v>0</v>
      </c>
      <c r="K374" s="28">
        <f t="shared" si="427"/>
        <v>0</v>
      </c>
      <c r="L374" s="28">
        <f t="shared" si="428"/>
        <v>0</v>
      </c>
      <c r="M374" s="28">
        <f t="shared" si="429"/>
        <v>0</v>
      </c>
      <c r="N374" s="28">
        <f t="shared" si="430"/>
        <v>0</v>
      </c>
      <c r="O374" s="28">
        <f t="shared" si="431"/>
        <v>0</v>
      </c>
      <c r="P374" s="28">
        <f t="shared" si="432"/>
        <v>0</v>
      </c>
    </row>
    <row r="375">
      <c r="A375" s="31" t="str">
        <f t="shared" si="433"/>
        <v>PMAS</v>
      </c>
      <c r="B375" s="28">
        <f t="shared" si="419"/>
        <v>0</v>
      </c>
      <c r="C375" s="28">
        <f t="shared" si="420"/>
        <v>0</v>
      </c>
      <c r="D375" s="28">
        <f t="shared" si="421"/>
        <v>0</v>
      </c>
      <c r="E375" s="28">
        <f t="shared" si="422"/>
        <v>0</v>
      </c>
      <c r="F375" s="28">
        <f t="shared" si="423"/>
        <v>0</v>
      </c>
      <c r="G375" s="28">
        <f t="shared" si="424"/>
        <v>0</v>
      </c>
      <c r="H375" s="28">
        <f>VLOOKUP(A375,PRICING!$A$8:$BI$31,58,FALSE)</f>
        <v>0</v>
      </c>
      <c r="I375" s="28">
        <f t="shared" si="425"/>
        <v>0</v>
      </c>
      <c r="J375" s="28">
        <f t="shared" si="426"/>
        <v>0</v>
      </c>
      <c r="K375" s="28">
        <f t="shared" si="427"/>
        <v>0</v>
      </c>
      <c r="L375" s="28">
        <f t="shared" si="428"/>
        <v>0</v>
      </c>
      <c r="M375" s="28">
        <f t="shared" si="429"/>
        <v>0</v>
      </c>
      <c r="N375" s="28">
        <f t="shared" si="430"/>
        <v>0</v>
      </c>
      <c r="O375" s="28">
        <f t="shared" si="431"/>
        <v>0</v>
      </c>
      <c r="P375" s="28">
        <f t="shared" si="432"/>
        <v>0</v>
      </c>
    </row>
    <row r="376">
      <c r="A376" s="31" t="str">
        <f t="shared" si="433"/>
        <v>CMAS</v>
      </c>
      <c r="B376" s="28">
        <f t="shared" si="419"/>
        <v>0</v>
      </c>
      <c r="C376" s="28">
        <f t="shared" si="420"/>
        <v>0</v>
      </c>
      <c r="D376" s="28">
        <f t="shared" si="421"/>
        <v>0</v>
      </c>
      <c r="E376" s="28">
        <f t="shared" si="422"/>
        <v>0</v>
      </c>
      <c r="F376" s="28">
        <f t="shared" si="423"/>
        <v>0</v>
      </c>
      <c r="G376" s="28">
        <f t="shared" si="424"/>
        <v>0</v>
      </c>
      <c r="H376" s="28">
        <f>VLOOKUP(A376,PRICING!$A$8:$BI$31,58,FALSE)</f>
        <v>0</v>
      </c>
      <c r="I376" s="28">
        <f t="shared" si="425"/>
        <v>0</v>
      </c>
      <c r="J376" s="28">
        <f t="shared" si="426"/>
        <v>0</v>
      </c>
      <c r="K376" s="28">
        <f t="shared" si="427"/>
        <v>0</v>
      </c>
      <c r="L376" s="28">
        <f t="shared" si="428"/>
        <v>0</v>
      </c>
      <c r="M376" s="28">
        <f t="shared" si="429"/>
        <v>0</v>
      </c>
      <c r="N376" s="28">
        <f t="shared" si="430"/>
        <v>0</v>
      </c>
      <c r="O376" s="28">
        <f t="shared" si="431"/>
        <v>0</v>
      </c>
      <c r="P376" s="28">
        <f t="shared" si="432"/>
        <v>0</v>
      </c>
    </row>
    <row r="377" ht="15">
      <c r="A377" s="31" t="str">
        <f t="shared" si="433"/>
        <v>SMAS</v>
      </c>
      <c r="B377" s="28">
        <f t="shared" si="419"/>
        <v>0</v>
      </c>
      <c r="C377" s="28">
        <f t="shared" si="420"/>
        <v>0</v>
      </c>
      <c r="D377" s="28">
        <f t="shared" si="421"/>
        <v>0</v>
      </c>
      <c r="E377" s="28">
        <f t="shared" si="422"/>
        <v>0</v>
      </c>
      <c r="F377" s="28">
        <f t="shared" si="423"/>
        <v>0</v>
      </c>
      <c r="G377" s="28">
        <f t="shared" si="424"/>
        <v>0</v>
      </c>
      <c r="H377" s="28">
        <f>VLOOKUP(A377,PRICING!$A$8:$BI$31,58,FALSE)</f>
        <v>0</v>
      </c>
      <c r="I377" s="28">
        <f t="shared" si="425"/>
        <v>0</v>
      </c>
      <c r="J377" s="28">
        <f t="shared" si="426"/>
        <v>0</v>
      </c>
      <c r="K377" s="28">
        <f t="shared" si="427"/>
        <v>0</v>
      </c>
      <c r="L377" s="28">
        <f t="shared" si="428"/>
        <v>0</v>
      </c>
      <c r="M377" s="28">
        <f t="shared" si="429"/>
        <v>0</v>
      </c>
      <c r="N377" s="28">
        <f t="shared" si="430"/>
        <v>0</v>
      </c>
      <c r="O377" s="28">
        <f t="shared" si="431"/>
        <v>0</v>
      </c>
      <c r="P377" s="28">
        <f t="shared" si="432"/>
        <v>0</v>
      </c>
    </row>
    <row r="378" ht="15">
      <c r="A378" s="32">
        <f>PRICING!BH6</f>
        <v>0</v>
      </c>
      <c r="B378" s="29" t="s">
        <v>20</v>
      </c>
      <c r="C378" s="29" t="s">
        <v>21</v>
      </c>
      <c r="D378" s="29" t="s">
        <v>22</v>
      </c>
      <c r="E378" s="29" t="s">
        <v>23</v>
      </c>
      <c r="F378" s="29" t="s">
        <v>24</v>
      </c>
      <c r="G378" s="29" t="s">
        <v>25</v>
      </c>
      <c r="H378" s="29" t="s">
        <v>26</v>
      </c>
      <c r="I378" s="29" t="s">
        <v>27</v>
      </c>
      <c r="J378" s="29" t="s">
        <v>28</v>
      </c>
      <c r="K378" s="29" t="s">
        <v>29</v>
      </c>
      <c r="L378" s="29" t="s">
        <v>30</v>
      </c>
      <c r="M378" s="29" t="s">
        <v>31</v>
      </c>
      <c r="N378" s="29" t="s">
        <v>32</v>
      </c>
      <c r="O378" s="29" t="s">
        <v>33</v>
      </c>
      <c r="P378" s="30" t="s">
        <v>34</v>
      </c>
    </row>
    <row r="379">
      <c r="A379" s="32">
        <f>PRICING!BH7</f>
        <v>0</v>
      </c>
      <c r="B379" s="33">
        <v>1</v>
      </c>
      <c r="C379" s="33">
        <v>1</v>
      </c>
      <c r="D379" s="33">
        <v>1</v>
      </c>
      <c r="E379" s="33">
        <v>1</v>
      </c>
      <c r="F379" s="33">
        <v>1</v>
      </c>
      <c r="G379" s="33">
        <v>1</v>
      </c>
      <c r="H379" s="33">
        <v>1</v>
      </c>
      <c r="I379" s="33">
        <v>1</v>
      </c>
      <c r="J379" s="33">
        <v>1</v>
      </c>
      <c r="K379" s="33">
        <v>1</v>
      </c>
      <c r="L379" s="33">
        <v>1</v>
      </c>
      <c r="M379" s="33">
        <v>1</v>
      </c>
      <c r="N379" s="33">
        <v>1</v>
      </c>
      <c r="O379" s="33">
        <v>1</v>
      </c>
      <c r="P379" s="33">
        <v>1</v>
      </c>
    </row>
    <row r="380">
      <c r="A380" s="31" t="str">
        <f>A367</f>
        <v>ESMS</v>
      </c>
      <c r="B380" s="28">
        <f ref="B380:B390" t="shared" si="434">($H380/7)*$B$379</f>
        <v>0</v>
      </c>
      <c r="C380" s="28">
        <f ref="C380:C390" t="shared" si="435">($H380/7)*2*$C$379</f>
        <v>0</v>
      </c>
      <c r="D380" s="28">
        <f ref="D380:D390" t="shared" si="436">($H380/7)*3*$D$379</f>
        <v>0</v>
      </c>
      <c r="E380" s="28">
        <f ref="E380:E390" t="shared" si="437">($H380/7)*4*$E$379</f>
        <v>0</v>
      </c>
      <c r="F380" s="28">
        <f ref="F380:F390" t="shared" si="438">($H380/7)*5*$F$379</f>
        <v>0</v>
      </c>
      <c r="G380" s="28">
        <f ref="G380:G390" t="shared" si="439">($H380/7)*6*$G$379</f>
        <v>0</v>
      </c>
      <c r="H380" s="28">
        <f>VLOOKUP(A380,PRICING!$A$8:$BI$31,60,FALSE)</f>
        <v>0</v>
      </c>
      <c r="I380" s="28">
        <f ref="I380:I390" t="shared" si="440">($H380/7)*8*$I$379</f>
        <v>0</v>
      </c>
      <c r="J380" s="28">
        <f ref="J380:J390" t="shared" si="441">($H380/7)*9*$J$379</f>
        <v>0</v>
      </c>
      <c r="K380" s="28">
        <f ref="K380:K390" t="shared" si="442">($H380/7)*10*$K$379</f>
        <v>0</v>
      </c>
      <c r="L380" s="28">
        <f ref="L380:L390" t="shared" si="443">($H380/7)*11*$L$379</f>
        <v>0</v>
      </c>
      <c r="M380" s="28">
        <f ref="M380:M390" t="shared" si="444">($H380/7)*12*$M$379</f>
        <v>0</v>
      </c>
      <c r="N380" s="28">
        <f ref="N380:N390" t="shared" si="445">($H380/7)*13*$N$379</f>
        <v>0</v>
      </c>
      <c r="O380" s="28">
        <f ref="O380:O390" t="shared" si="446">($H380/7)*14*$O$379</f>
        <v>0</v>
      </c>
      <c r="P380" s="28">
        <f ref="P380:P390" t="shared" si="447">($H380/7)*15*$P$379</f>
        <v>0</v>
      </c>
    </row>
    <row r="381">
      <c r="A381" s="31" t="str">
        <f ref="A381:A390" t="shared" si="448">A368</f>
        <v>EMMS</v>
      </c>
      <c r="B381" s="28">
        <f t="shared" si="434"/>
        <v>0</v>
      </c>
      <c r="C381" s="28">
        <f t="shared" si="435"/>
        <v>0</v>
      </c>
      <c r="D381" s="28">
        <f t="shared" si="436"/>
        <v>0</v>
      </c>
      <c r="E381" s="28">
        <f t="shared" si="437"/>
        <v>0</v>
      </c>
      <c r="F381" s="28">
        <f t="shared" si="438"/>
        <v>0</v>
      </c>
      <c r="G381" s="28">
        <f t="shared" si="439"/>
        <v>0</v>
      </c>
      <c r="H381" s="28">
        <f>VLOOKUP(A381,PRICING!$A$8:$BI$31,60,FALSE)</f>
        <v>0</v>
      </c>
      <c r="I381" s="28">
        <f t="shared" si="440"/>
        <v>0</v>
      </c>
      <c r="J381" s="28">
        <f t="shared" si="441"/>
        <v>0</v>
      </c>
      <c r="K381" s="28">
        <f t="shared" si="442"/>
        <v>0</v>
      </c>
      <c r="L381" s="28">
        <f t="shared" si="443"/>
        <v>0</v>
      </c>
      <c r="M381" s="28">
        <f t="shared" si="444"/>
        <v>0</v>
      </c>
      <c r="N381" s="28">
        <f t="shared" si="445"/>
        <v>0</v>
      </c>
      <c r="O381" s="28">
        <f t="shared" si="446"/>
        <v>0</v>
      </c>
      <c r="P381" s="28">
        <f t="shared" si="447"/>
        <v>0</v>
      </c>
    </row>
    <row r="382">
      <c r="A382" s="31" t="str">
        <f t="shared" si="448"/>
        <v>PSMS</v>
      </c>
      <c r="B382" s="28">
        <f t="shared" si="434"/>
        <v>0</v>
      </c>
      <c r="C382" s="28">
        <f t="shared" si="435"/>
        <v>0</v>
      </c>
      <c r="D382" s="28">
        <f t="shared" si="436"/>
        <v>0</v>
      </c>
      <c r="E382" s="28">
        <f t="shared" si="437"/>
        <v>0</v>
      </c>
      <c r="F382" s="28">
        <f t="shared" si="438"/>
        <v>0</v>
      </c>
      <c r="G382" s="28">
        <f t="shared" si="439"/>
        <v>0</v>
      </c>
      <c r="H382" s="28">
        <f>VLOOKUP(A382,PRICING!$A$8:$BI$31,60,FALSE)</f>
        <v>0</v>
      </c>
      <c r="I382" s="28">
        <f t="shared" si="440"/>
        <v>0</v>
      </c>
      <c r="J382" s="28">
        <f t="shared" si="441"/>
        <v>0</v>
      </c>
      <c r="K382" s="28">
        <f t="shared" si="442"/>
        <v>0</v>
      </c>
      <c r="L382" s="28">
        <f t="shared" si="443"/>
        <v>0</v>
      </c>
      <c r="M382" s="28">
        <f t="shared" si="444"/>
        <v>0</v>
      </c>
      <c r="N382" s="28">
        <f t="shared" si="445"/>
        <v>0</v>
      </c>
      <c r="O382" s="28">
        <f t="shared" si="446"/>
        <v>0</v>
      </c>
      <c r="P382" s="28">
        <f t="shared" si="447"/>
        <v>0</v>
      </c>
    </row>
    <row r="383">
      <c r="A383" s="31" t="str">
        <f t="shared" si="448"/>
        <v>SSMS</v>
      </c>
      <c r="B383" s="28">
        <f t="shared" si="434"/>
        <v>0</v>
      </c>
      <c r="C383" s="28">
        <f t="shared" si="435"/>
        <v>0</v>
      </c>
      <c r="D383" s="28">
        <f t="shared" si="436"/>
        <v>0</v>
      </c>
      <c r="E383" s="28">
        <f t="shared" si="437"/>
        <v>0</v>
      </c>
      <c r="F383" s="28">
        <f t="shared" si="438"/>
        <v>0</v>
      </c>
      <c r="G383" s="28">
        <f t="shared" si="439"/>
        <v>0</v>
      </c>
      <c r="H383" s="28">
        <f>VLOOKUP(A383,PRICING!$A$8:$BI$31,60,FALSE)</f>
        <v>0</v>
      </c>
      <c r="I383" s="28">
        <f t="shared" si="440"/>
        <v>0</v>
      </c>
      <c r="J383" s="28">
        <f t="shared" si="441"/>
        <v>0</v>
      </c>
      <c r="K383" s="28">
        <f t="shared" si="442"/>
        <v>0</v>
      </c>
      <c r="L383" s="28">
        <f t="shared" si="443"/>
        <v>0</v>
      </c>
      <c r="M383" s="28">
        <f t="shared" si="444"/>
        <v>0</v>
      </c>
      <c r="N383" s="28">
        <f t="shared" si="445"/>
        <v>0</v>
      </c>
      <c r="O383" s="28">
        <f t="shared" si="446"/>
        <v>0</v>
      </c>
      <c r="P383" s="28">
        <f t="shared" si="447"/>
        <v>0</v>
      </c>
    </row>
    <row r="384">
      <c r="A384" s="31" t="str">
        <f t="shared" si="448"/>
        <v>PMMS</v>
      </c>
      <c r="B384" s="28">
        <f t="shared" si="434"/>
        <v>0</v>
      </c>
      <c r="C384" s="28">
        <f t="shared" si="435"/>
        <v>0</v>
      </c>
      <c r="D384" s="28">
        <f t="shared" si="436"/>
        <v>0</v>
      </c>
      <c r="E384" s="28">
        <f t="shared" si="437"/>
        <v>0</v>
      </c>
      <c r="F384" s="28">
        <f t="shared" si="438"/>
        <v>0</v>
      </c>
      <c r="G384" s="28">
        <f t="shared" si="439"/>
        <v>0</v>
      </c>
      <c r="H384" s="28">
        <f>VLOOKUP(A384,PRICING!$A$8:$BI$31,60,FALSE)</f>
        <v>0</v>
      </c>
      <c r="I384" s="28">
        <f t="shared" si="440"/>
        <v>0</v>
      </c>
      <c r="J384" s="28">
        <f t="shared" si="441"/>
        <v>0</v>
      </c>
      <c r="K384" s="28">
        <f t="shared" si="442"/>
        <v>0</v>
      </c>
      <c r="L384" s="28">
        <f t="shared" si="443"/>
        <v>0</v>
      </c>
      <c r="M384" s="28">
        <f t="shared" si="444"/>
        <v>0</v>
      </c>
      <c r="N384" s="28">
        <f t="shared" si="445"/>
        <v>0</v>
      </c>
      <c r="O384" s="28">
        <f t="shared" si="446"/>
        <v>0</v>
      </c>
      <c r="P384" s="28">
        <f t="shared" si="447"/>
        <v>0</v>
      </c>
    </row>
    <row r="385">
      <c r="A385" s="31" t="str">
        <f t="shared" si="448"/>
        <v>EMAS</v>
      </c>
      <c r="B385" s="28">
        <f t="shared" si="434"/>
        <v>0</v>
      </c>
      <c r="C385" s="28">
        <f t="shared" si="435"/>
        <v>0</v>
      </c>
      <c r="D385" s="28">
        <f t="shared" si="436"/>
        <v>0</v>
      </c>
      <c r="E385" s="28">
        <f t="shared" si="437"/>
        <v>0</v>
      </c>
      <c r="F385" s="28">
        <f t="shared" si="438"/>
        <v>0</v>
      </c>
      <c r="G385" s="28">
        <f t="shared" si="439"/>
        <v>0</v>
      </c>
      <c r="H385" s="28">
        <f>VLOOKUP(A385,PRICING!$A$8:$BI$31,60,FALSE)</f>
        <v>0</v>
      </c>
      <c r="I385" s="28">
        <f t="shared" si="440"/>
        <v>0</v>
      </c>
      <c r="J385" s="28">
        <f t="shared" si="441"/>
        <v>0</v>
      </c>
      <c r="K385" s="28">
        <f t="shared" si="442"/>
        <v>0</v>
      </c>
      <c r="L385" s="28">
        <f t="shared" si="443"/>
        <v>0</v>
      </c>
      <c r="M385" s="28">
        <f t="shared" si="444"/>
        <v>0</v>
      </c>
      <c r="N385" s="28">
        <f t="shared" si="445"/>
        <v>0</v>
      </c>
      <c r="O385" s="28">
        <f t="shared" si="446"/>
        <v>0</v>
      </c>
      <c r="P385" s="28">
        <f t="shared" si="447"/>
        <v>0</v>
      </c>
    </row>
    <row r="386">
      <c r="A386" s="31" t="str">
        <f t="shared" si="448"/>
        <v>PSAS</v>
      </c>
      <c r="B386" s="28">
        <f t="shared" si="434"/>
        <v>0</v>
      </c>
      <c r="C386" s="28">
        <f t="shared" si="435"/>
        <v>0</v>
      </c>
      <c r="D386" s="28">
        <f t="shared" si="436"/>
        <v>0</v>
      </c>
      <c r="E386" s="28">
        <f t="shared" si="437"/>
        <v>0</v>
      </c>
      <c r="F386" s="28">
        <f t="shared" si="438"/>
        <v>0</v>
      </c>
      <c r="G386" s="28">
        <f t="shared" si="439"/>
        <v>0</v>
      </c>
      <c r="H386" s="28">
        <f>VLOOKUP(A386,PRICING!$A$8:$BI$31,60,FALSE)</f>
        <v>0</v>
      </c>
      <c r="I386" s="28">
        <f t="shared" si="440"/>
        <v>0</v>
      </c>
      <c r="J386" s="28">
        <f t="shared" si="441"/>
        <v>0</v>
      </c>
      <c r="K386" s="28">
        <f t="shared" si="442"/>
        <v>0</v>
      </c>
      <c r="L386" s="28">
        <f t="shared" si="443"/>
        <v>0</v>
      </c>
      <c r="M386" s="28">
        <f t="shared" si="444"/>
        <v>0</v>
      </c>
      <c r="N386" s="28">
        <f t="shared" si="445"/>
        <v>0</v>
      </c>
      <c r="O386" s="28">
        <f t="shared" si="446"/>
        <v>0</v>
      </c>
      <c r="P386" s="28">
        <f t="shared" si="447"/>
        <v>0</v>
      </c>
    </row>
    <row r="387">
      <c r="A387" s="31" t="str">
        <f t="shared" si="448"/>
        <v>SSAS</v>
      </c>
      <c r="B387" s="28">
        <f t="shared" si="434"/>
        <v>0</v>
      </c>
      <c r="C387" s="28">
        <f t="shared" si="435"/>
        <v>0</v>
      </c>
      <c r="D387" s="28">
        <f t="shared" si="436"/>
        <v>0</v>
      </c>
      <c r="E387" s="28">
        <f t="shared" si="437"/>
        <v>0</v>
      </c>
      <c r="F387" s="28">
        <f t="shared" si="438"/>
        <v>0</v>
      </c>
      <c r="G387" s="28">
        <f t="shared" si="439"/>
        <v>0</v>
      </c>
      <c r="H387" s="28">
        <f>VLOOKUP(A387,PRICING!$A$8:$BI$31,60,FALSE)</f>
        <v>0</v>
      </c>
      <c r="I387" s="28">
        <f t="shared" si="440"/>
        <v>0</v>
      </c>
      <c r="J387" s="28">
        <f t="shared" si="441"/>
        <v>0</v>
      </c>
      <c r="K387" s="28">
        <f t="shared" si="442"/>
        <v>0</v>
      </c>
      <c r="L387" s="28">
        <f t="shared" si="443"/>
        <v>0</v>
      </c>
      <c r="M387" s="28">
        <f t="shared" si="444"/>
        <v>0</v>
      </c>
      <c r="N387" s="28">
        <f t="shared" si="445"/>
        <v>0</v>
      </c>
      <c r="O387" s="28">
        <f t="shared" si="446"/>
        <v>0</v>
      </c>
      <c r="P387" s="28">
        <f t="shared" si="447"/>
        <v>0</v>
      </c>
    </row>
    <row r="388">
      <c r="A388" s="31" t="str">
        <f t="shared" si="448"/>
        <v>PMAS</v>
      </c>
      <c r="B388" s="28">
        <f t="shared" si="434"/>
        <v>0</v>
      </c>
      <c r="C388" s="28">
        <f t="shared" si="435"/>
        <v>0</v>
      </c>
      <c r="D388" s="28">
        <f t="shared" si="436"/>
        <v>0</v>
      </c>
      <c r="E388" s="28">
        <f t="shared" si="437"/>
        <v>0</v>
      </c>
      <c r="F388" s="28">
        <f t="shared" si="438"/>
        <v>0</v>
      </c>
      <c r="G388" s="28">
        <f t="shared" si="439"/>
        <v>0</v>
      </c>
      <c r="H388" s="28">
        <f>VLOOKUP(A388,PRICING!$A$8:$BI$31,60,FALSE)</f>
        <v>0</v>
      </c>
      <c r="I388" s="28">
        <f t="shared" si="440"/>
        <v>0</v>
      </c>
      <c r="J388" s="28">
        <f t="shared" si="441"/>
        <v>0</v>
      </c>
      <c r="K388" s="28">
        <f t="shared" si="442"/>
        <v>0</v>
      </c>
      <c r="L388" s="28">
        <f t="shared" si="443"/>
        <v>0</v>
      </c>
      <c r="M388" s="28">
        <f t="shared" si="444"/>
        <v>0</v>
      </c>
      <c r="N388" s="28">
        <f t="shared" si="445"/>
        <v>0</v>
      </c>
      <c r="O388" s="28">
        <f t="shared" si="446"/>
        <v>0</v>
      </c>
      <c r="P388" s="28">
        <f t="shared" si="447"/>
        <v>0</v>
      </c>
    </row>
    <row r="389">
      <c r="A389" s="31" t="str">
        <f t="shared" si="448"/>
        <v>CMAS</v>
      </c>
      <c r="B389" s="28">
        <f t="shared" si="434"/>
        <v>0</v>
      </c>
      <c r="C389" s="28">
        <f t="shared" si="435"/>
        <v>0</v>
      </c>
      <c r="D389" s="28">
        <f t="shared" si="436"/>
        <v>0</v>
      </c>
      <c r="E389" s="28">
        <f t="shared" si="437"/>
        <v>0</v>
      </c>
      <c r="F389" s="28">
        <f t="shared" si="438"/>
        <v>0</v>
      </c>
      <c r="G389" s="28">
        <f t="shared" si="439"/>
        <v>0</v>
      </c>
      <c r="H389" s="28">
        <f>VLOOKUP(A389,PRICING!$A$8:$BI$31,60,FALSE)</f>
        <v>0</v>
      </c>
      <c r="I389" s="28">
        <f t="shared" si="440"/>
        <v>0</v>
      </c>
      <c r="J389" s="28">
        <f t="shared" si="441"/>
        <v>0</v>
      </c>
      <c r="K389" s="28">
        <f t="shared" si="442"/>
        <v>0</v>
      </c>
      <c r="L389" s="28">
        <f t="shared" si="443"/>
        <v>0</v>
      </c>
      <c r="M389" s="28">
        <f t="shared" si="444"/>
        <v>0</v>
      </c>
      <c r="N389" s="28">
        <f t="shared" si="445"/>
        <v>0</v>
      </c>
      <c r="O389" s="28">
        <f t="shared" si="446"/>
        <v>0</v>
      </c>
      <c r="P389" s="28">
        <f t="shared" si="447"/>
        <v>0</v>
      </c>
    </row>
    <row r="390">
      <c r="A390" s="31" t="str">
        <f t="shared" si="448"/>
        <v>SMAS</v>
      </c>
      <c r="B390" s="28">
        <f t="shared" si="434"/>
        <v>0</v>
      </c>
      <c r="C390" s="28">
        <f t="shared" si="435"/>
        <v>0</v>
      </c>
      <c r="D390" s="28">
        <f t="shared" si="436"/>
        <v>0</v>
      </c>
      <c r="E390" s="28">
        <f t="shared" si="437"/>
        <v>0</v>
      </c>
      <c r="F390" s="28">
        <f t="shared" si="438"/>
        <v>0</v>
      </c>
      <c r="G390" s="28">
        <f t="shared" si="439"/>
        <v>0</v>
      </c>
      <c r="H390" s="28">
        <f>VLOOKUP(A390,PRICING!$A$8:$BI$31,60,FALSE)</f>
        <v>0</v>
      </c>
      <c r="I390" s="28">
        <f t="shared" si="440"/>
        <v>0</v>
      </c>
      <c r="J390" s="28">
        <f t="shared" si="441"/>
        <v>0</v>
      </c>
      <c r="K390" s="28">
        <f t="shared" si="442"/>
        <v>0</v>
      </c>
      <c r="L390" s="28">
        <f t="shared" si="443"/>
        <v>0</v>
      </c>
      <c r="M390" s="28">
        <f t="shared" si="444"/>
        <v>0</v>
      </c>
      <c r="N390" s="28">
        <f t="shared" si="445"/>
        <v>0</v>
      </c>
      <c r="O390" s="28">
        <f t="shared" si="446"/>
        <v>0</v>
      </c>
      <c r="P390" s="28">
        <f t="shared" si="447"/>
        <v>0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  <headerFooter/>
</worksheet>
</file>

<file path=EPPlusLicense.txt>This workbook was created with the EPPlus library, licensed to RateMonitorAnalyser under the Polyform Noncommercial license, see https://polyformproject.org/licenses/noncommercial/1.0.0
For more information about EPPlus, see https://epplussoftware.com/
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Props1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RateMonitorAnalyser</dc:creator>
  <cp:lastModifiedBy>Moslem Ben Dhaou</cp:lastModifiedBy>
  <dcterms:created xsi:type="dcterms:W3CDTF">2024-06-11T12:03:19Z</dcterms:created>
  <dcterms:modified xsi:type="dcterms:W3CDTF">2025-04-07T14:25:57Z</dcterms:modified>
  <cp:keywords>EPPlus noncommercial use</cp:keywords>
  <dc:description>This workbook has been created with EPPlus licensed to RateMonitorAnalyser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