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4A612E95-B090-48A6-8136-E5D31C30B74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1" r:id="rId1"/>
    <sheet name="Dashboard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3" l="1"/>
  <c r="Z15" i="3" s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K16" i="1"/>
  <c r="J16" i="1"/>
  <c r="I16" i="1"/>
  <c r="H16" i="1"/>
  <c r="G16" i="1"/>
  <c r="D16" i="1"/>
  <c r="C16" i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L7" i="1"/>
  <c r="L16" i="1" s="1"/>
  <c r="E7" i="1"/>
  <c r="F7" i="1" s="1"/>
  <c r="E6" i="1"/>
  <c r="F6" i="1" s="1"/>
  <c r="E5" i="1"/>
  <c r="F5" i="1" s="1"/>
  <c r="E4" i="1"/>
  <c r="Z41" i="3" l="1"/>
  <c r="AA41" i="3" s="1"/>
  <c r="Z34" i="3"/>
  <c r="Z28" i="3"/>
  <c r="Z20" i="3"/>
  <c r="Z13" i="3"/>
  <c r="AA3" i="3"/>
  <c r="Z40" i="3"/>
  <c r="AA40" i="3" s="1"/>
  <c r="Z33" i="3"/>
  <c r="Z25" i="3"/>
  <c r="Z18" i="3"/>
  <c r="Z12" i="3"/>
  <c r="AB3" i="3"/>
  <c r="Z38" i="3"/>
  <c r="Z30" i="3"/>
  <c r="Z24" i="3"/>
  <c r="Z17" i="3"/>
  <c r="Z9" i="3"/>
  <c r="Z36" i="3"/>
  <c r="AA36" i="3" s="1"/>
  <c r="Z29" i="3"/>
  <c r="Z22" i="3"/>
  <c r="Z14" i="3"/>
  <c r="Z11" i="3"/>
  <c r="Z37" i="3"/>
  <c r="Z32" i="3"/>
  <c r="AA32" i="3" s="1"/>
  <c r="Z26" i="3"/>
  <c r="Z21" i="3"/>
  <c r="Z16" i="3"/>
  <c r="Z10" i="3"/>
  <c r="Z39" i="3"/>
  <c r="AA39" i="3" s="1"/>
  <c r="Z35" i="3"/>
  <c r="AA35" i="3" s="1"/>
  <c r="AB35" i="3" s="1"/>
  <c r="Z31" i="3"/>
  <c r="AK31" i="3" s="1"/>
  <c r="Z27" i="3"/>
  <c r="Z23" i="3"/>
  <c r="Z19" i="3"/>
  <c r="E16" i="1"/>
  <c r="F4" i="1"/>
  <c r="F16" i="1" s="1"/>
  <c r="AJ30" i="3" l="1"/>
  <c r="AJ32" i="3"/>
  <c r="AA24" i="3"/>
</calcChain>
</file>

<file path=xl/sharedStrings.xml><?xml version="1.0" encoding="utf-8"?>
<sst xmlns="http://schemas.openxmlformats.org/spreadsheetml/2006/main" count="84" uniqueCount="48">
  <si>
    <t>Month</t>
  </si>
  <si>
    <t>Saudis</t>
  </si>
  <si>
    <t>Non-Sauids</t>
  </si>
  <si>
    <t># Headcount</t>
  </si>
  <si>
    <t>% Saudization</t>
  </si>
  <si>
    <t># Sick Leave</t>
  </si>
  <si>
    <t># Hours Late</t>
  </si>
  <si>
    <t># Unpaid Leaves</t>
  </si>
  <si>
    <t>$ Incentive</t>
  </si>
  <si>
    <t>$ Overtime</t>
  </si>
  <si>
    <t>$ Payroll</t>
  </si>
  <si>
    <t># Leavers</t>
  </si>
  <si>
    <t># Joiners</t>
  </si>
  <si>
    <t>% Outsource</t>
  </si>
  <si>
    <t># Part Timers</t>
  </si>
  <si>
    <t># Employees Aged &gt;50</t>
  </si>
  <si>
    <t>% Of Females</t>
  </si>
  <si>
    <t># Corrective Actions</t>
  </si>
  <si>
    <t># Contract Termination</t>
  </si>
  <si>
    <t># Probation Period Termination</t>
  </si>
  <si>
    <t># Leavers With Service Less Than 3 Years</t>
  </si>
  <si>
    <t>% Turnover</t>
  </si>
  <si>
    <t># Retried Employees</t>
  </si>
  <si>
    <t>Avg Age</t>
  </si>
  <si>
    <t>% Hr Expenses Vs Budget</t>
  </si>
  <si>
    <t># Training Hours</t>
  </si>
  <si>
    <t># Trained Employees</t>
  </si>
  <si>
    <t># HR Headcount</t>
  </si>
  <si>
    <t>% Automated Processes</t>
  </si>
  <si>
    <t>% High Performers</t>
  </si>
  <si>
    <t>% Low Performers</t>
  </si>
  <si>
    <t>% Training Effectiveness Index</t>
  </si>
  <si>
    <t>% Training Plan Achieved'</t>
  </si>
  <si>
    <t>% Manpower Plan Achieved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</si>
  <si>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</si>
  <si>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</si>
  <si>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</si>
  <si>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</si>
  <si>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</si>
  <si>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</si>
  <si>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</si>
  <si>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</si>
  <si>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</si>
  <si>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</si>
  <si>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</si>
  <si>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</si>
  <si>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Saudi</t>
  </si>
  <si>
    <t>Non-Saudi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</si>
</sst>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9" fontId="2" fillId="0" borderId="0" xfId="3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10" fontId="2" fillId="0" borderId="0" xfId="3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3" fillId="3" borderId="0" xfId="0" applyFont="1" applyFill="1"/>
    <xf numFmtId="0" fontId="3" fillId="3" borderId="0" xfId="0" applyFont="1" applyFill="1" applyBorder="1"/>
    <xf numFmtId="10" fontId="3" fillId="3" borderId="0" xfId="3" applyNumberFormat="1" applyFont="1" applyFill="1" applyBorder="1"/>
    <xf numFmtId="44" fontId="3" fillId="3" borderId="0" xfId="2" applyFont="1" applyFill="1" applyBorder="1"/>
    <xf numFmtId="165" fontId="3" fillId="3" borderId="0" xfId="2" applyNumberFormat="1" applyFont="1" applyFill="1" applyBorder="1"/>
    <xf numFmtId="9" fontId="3" fillId="3" borderId="0" xfId="3" applyFont="1" applyFill="1" applyBorder="1"/>
    <xf numFmtId="9" fontId="3" fillId="3" borderId="0" xfId="0" applyNumberFormat="1" applyFont="1" applyFill="1" applyBorder="1"/>
    <xf numFmtId="9" fontId="3" fillId="3" borderId="0" xfId="3" applyNumberFormat="1" applyFont="1" applyFill="1" applyBorder="1"/>
    <xf numFmtId="0" fontId="0" fillId="3" borderId="0" xfId="0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9999"/>
      <color rgb="FF006666"/>
      <color rgb="FF83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2">
                    <a:lumMod val="50000"/>
                  </a:schemeClr>
                </a:solidFill>
              </a:rPr>
              <a:t>Saudi VS Non-Saudi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Dashboard!$Z$3</c:f>
              <c:strCache>
                <c:ptCount val="1"/>
                <c:pt idx="0">
                  <c:v>Aug</c:v>
                </c:pt>
              </c:strCache>
            </c:strRef>
          </c:tx>
          <c:dPt>
            <c:idx val="0"/>
            <c:bubble3D val="0"/>
            <c:spPr>
              <a:solidFill>
                <a:srgbClr val="00999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B-44D5-BF75-CE84048D59D3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6DB-44D5-BF75-CE84048D59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Dashboard!$AA$2:$AB$2</c:f>
              <c:strCache>
                <c:ptCount val="2"/>
                <c:pt idx="0">
                  <c:v>Saudi</c:v>
                </c:pt>
                <c:pt idx="1">
                  <c:v>Non-Saudi</c:v>
                </c:pt>
              </c:strCache>
            </c:strRef>
          </c:cat>
          <c:val>
            <c:numRef>
              <c:f>Dashboard!$AA$3:$AB$3</c:f>
              <c:numCache>
                <c:formatCode>General</c:formatCode>
                <c:ptCount val="2"/>
                <c:pt idx="0">
                  <c:v>1003</c:v>
                </c:pt>
                <c:pt idx="1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B-44D5-BF75-CE84048D59D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solidFill>
        <a:schemeClr val="bg2">
          <a:lumMod val="50000"/>
          <a:alpha val="99000"/>
        </a:schemeClr>
      </a:solidFill>
      <a:prstDash val="solid"/>
      <a:miter lim="800000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317868792552225E-2"/>
          <c:y val="4.2946726321526567E-2"/>
          <c:w val="0.85198809583205792"/>
          <c:h val="0.95705327367847348"/>
        </c:manualLayout>
      </c:layout>
      <c:doughnutChart>
        <c:varyColors val="1"/>
        <c:ser>
          <c:idx val="0"/>
          <c:order val="0"/>
          <c:tx>
            <c:strRef>
              <c:f>Dashboard!$AH$10</c:f>
              <c:strCache>
                <c:ptCount val="1"/>
                <c:pt idx="0">
                  <c:v>1</c:v>
                </c:pt>
              </c:strCache>
            </c:strRef>
          </c:tx>
          <c:spPr>
            <a:pattFill prst="pct25">
              <a:fgClr>
                <a:schemeClr val="tx2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6D-4931-B36F-612293BE385F}"/>
              </c:ext>
            </c:extLst>
          </c:dPt>
          <c:dPt>
            <c:idx val="1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6D-4931-B36F-612293BE385F}"/>
              </c:ext>
            </c:extLst>
          </c:dPt>
          <c:dPt>
            <c:idx val="2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6D-4931-B36F-612293BE385F}"/>
              </c:ext>
            </c:extLst>
          </c:dPt>
          <c:dPt>
            <c:idx val="3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6D-4931-B36F-612293BE385F}"/>
              </c:ext>
            </c:extLst>
          </c:dPt>
          <c:dPt>
            <c:idx val="4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6D-4931-B36F-612293BE385F}"/>
              </c:ext>
            </c:extLst>
          </c:dPt>
          <c:dPt>
            <c:idx val="5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6D-4931-B36F-612293BE385F}"/>
              </c:ext>
            </c:extLst>
          </c:dPt>
          <c:dPt>
            <c:idx val="6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6D-4931-B36F-612293BE385F}"/>
              </c:ext>
            </c:extLst>
          </c:dPt>
          <c:dPt>
            <c:idx val="7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96D-4931-B36F-612293BE385F}"/>
              </c:ext>
            </c:extLst>
          </c:dPt>
          <c:dPt>
            <c:idx val="8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96D-4931-B36F-612293BE385F}"/>
              </c:ext>
            </c:extLst>
          </c:dPt>
          <c:dPt>
            <c:idx val="9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96D-4931-B36F-612293BE385F}"/>
              </c:ext>
            </c:extLst>
          </c:dPt>
          <c:dPt>
            <c:idx val="10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96D-4931-B36F-612293BE385F}"/>
              </c:ext>
            </c:extLst>
          </c:dPt>
          <c:dPt>
            <c:idx val="11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96D-4931-B36F-612293BE385F}"/>
              </c:ext>
            </c:extLst>
          </c:dPt>
          <c:dPt>
            <c:idx val="12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96D-4931-B36F-612293BE385F}"/>
              </c:ext>
            </c:extLst>
          </c:dPt>
          <c:dPt>
            <c:idx val="13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96D-4931-B36F-612293BE385F}"/>
              </c:ext>
            </c:extLst>
          </c:dPt>
          <c:dPt>
            <c:idx val="14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96D-4931-B36F-612293BE385F}"/>
              </c:ext>
            </c:extLst>
          </c:dPt>
          <c:dPt>
            <c:idx val="15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96D-4931-B36F-612293BE385F}"/>
              </c:ext>
            </c:extLst>
          </c:dPt>
          <c:dPt>
            <c:idx val="16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96D-4931-B36F-612293BE385F}"/>
              </c:ext>
            </c:extLst>
          </c:dPt>
          <c:dPt>
            <c:idx val="17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96D-4931-B36F-612293BE385F}"/>
              </c:ext>
            </c:extLst>
          </c:dPt>
          <c:dPt>
            <c:idx val="18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96D-4931-B36F-612293BE385F}"/>
              </c:ext>
            </c:extLst>
          </c:dPt>
          <c:cat>
            <c:numRef>
              <c:f>Dashboard!$AG$11:$AG$29</c:f>
              <c:numCache>
                <c:formatCode>General</c:formatCode>
                <c:ptCount val="19"/>
              </c:numCache>
            </c:numRef>
          </c:cat>
          <c:val>
            <c:numRef>
              <c:f>Dashboard!$AH$11:$AH$29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7-4662-A6C5-97D5CB1E2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rgbClr val="0099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7-4662-A6C5-97D5CB1E2B99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8C7-4662-A6C5-97D5CB1E2B99}"/>
              </c:ext>
            </c:extLst>
          </c:dPt>
          <c:val>
            <c:numRef>
              <c:f>Dashboard!$Z$39:$AA$39</c:f>
              <c:numCache>
                <c:formatCode>0%</c:formatCode>
                <c:ptCount val="2"/>
                <c:pt idx="0">
                  <c:v>0.76</c:v>
                </c:pt>
                <c:pt idx="1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7-4662-A6C5-97D5CB1E2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2C8-42F4-93ED-4FC1DCFCA712}"/>
              </c:ext>
            </c:extLst>
          </c:dPt>
          <c:dPt>
            <c:idx val="1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C8-42F4-93ED-4FC1DCFCA7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Dashboard!$Y$19:$Y$20</c:f>
              <c:strCache>
                <c:ptCount val="2"/>
                <c:pt idx="0">
                  <c:v># Leavers</c:v>
                </c:pt>
                <c:pt idx="1">
                  <c:v># Joiners</c:v>
                </c:pt>
              </c:strCache>
            </c:strRef>
          </c:cat>
          <c:val>
            <c:numRef>
              <c:f>Dashboard!$Z$19:$Z$20</c:f>
              <c:numCache>
                <c:formatCode>General</c:formatCode>
                <c:ptCount val="2"/>
                <c:pt idx="0">
                  <c:v>101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8-42F4-93ED-4FC1DCFCA7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784592"/>
        <c:axId val="1437225791"/>
      </c:barChart>
      <c:catAx>
        <c:axId val="1707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225791"/>
        <c:crosses val="autoZero"/>
        <c:auto val="1"/>
        <c:lblAlgn val="ctr"/>
        <c:lblOffset val="100"/>
        <c:noMultiLvlLbl val="0"/>
      </c:catAx>
      <c:valAx>
        <c:axId val="14372257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78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2">
          <a:lumMod val="5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DE-4D6D-9649-C0A49518F1A6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DE-4D6D-9649-C0A49518F1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Dashboard!$Y$37:$Y$38</c:f>
              <c:strCache>
                <c:ptCount val="2"/>
                <c:pt idx="0">
                  <c:v>% High Performers</c:v>
                </c:pt>
                <c:pt idx="1">
                  <c:v>% Low Performers</c:v>
                </c:pt>
              </c:strCache>
            </c:strRef>
          </c:cat>
          <c:val>
            <c:numRef>
              <c:f>Dashboard!$Z$37:$Z$38</c:f>
              <c:numCache>
                <c:formatCode>0%</c:formatCode>
                <c:ptCount val="2"/>
                <c:pt idx="0">
                  <c:v>0.04</c:v>
                </c:pt>
                <c:pt idx="1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E-4D6D-9649-C0A49518F1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4924495"/>
        <c:axId val="1437226287"/>
      </c:barChart>
      <c:catAx>
        <c:axId val="187492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226287"/>
        <c:crosses val="autoZero"/>
        <c:auto val="1"/>
        <c:lblAlgn val="ctr"/>
        <c:lblOffset val="100"/>
        <c:noMultiLvlLbl val="0"/>
      </c:catAx>
      <c:valAx>
        <c:axId val="143722628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7492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HR Budget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248640702215715E-2"/>
          <c:y val="0.38425531914893618"/>
          <c:w val="0.9089909799663406"/>
          <c:h val="0.55900709219858147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0099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Dashboard!$Z$32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A-4CCE-ABD1-8017EB5698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4A-4CCE-ABD1-8017EB5698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Dashboard!$AA$32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A-4CCE-ABD1-8017EB5698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14017935"/>
        <c:axId val="11383999"/>
      </c:barChart>
      <c:catAx>
        <c:axId val="1140179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83999"/>
        <c:crosses val="autoZero"/>
        <c:auto val="1"/>
        <c:lblAlgn val="ctr"/>
        <c:lblOffset val="100"/>
        <c:noMultiLvlLbl val="0"/>
      </c:catAx>
      <c:valAx>
        <c:axId val="11383999"/>
        <c:scaling>
          <c:orientation val="minMax"/>
          <c:max val="1"/>
        </c:scaling>
        <c:delete val="1"/>
        <c:axPos val="b"/>
        <c:numFmt formatCode="0%" sourceLinked="1"/>
        <c:majorTickMark val="none"/>
        <c:minorTickMark val="none"/>
        <c:tickLblPos val="nextTo"/>
        <c:crossAx val="11401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3016926403696"/>
          <c:y val="4.4528434847023721E-2"/>
          <c:w val="0.77116935157057964"/>
          <c:h val="0.94648607000620499"/>
        </c:manualLayout>
      </c:layout>
      <c:doughnutChart>
        <c:varyColors val="1"/>
        <c:ser>
          <c:idx val="0"/>
          <c:order val="0"/>
          <c:spPr>
            <a:pattFill prst="pct25">
              <a:fgClr>
                <a:schemeClr val="tx2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solidFill>
                <a:srgbClr val="0099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6CC-4EBE-A957-6638096AD11B}"/>
              </c:ext>
            </c:extLst>
          </c:dPt>
          <c:dPt>
            <c:idx val="1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CC-4EBE-A957-6638096AD11B}"/>
              </c:ext>
            </c:extLst>
          </c:dPt>
          <c:dLbls>
            <c:dLbl>
              <c:idx val="0"/>
              <c:layout>
                <c:manualLayout>
                  <c:x val="-8.9208620654254181E-2"/>
                  <c:y val="0.233622873816054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rgbClr val="00666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CC-4EBE-A957-6638096AD1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Dashboard!$AA$35:$AB$35</c:f>
              <c:numCache>
                <c:formatCode>0%</c:formatCode>
                <c:ptCount val="2"/>
                <c:pt idx="0">
                  <c:v>8.5484318623369415E-2</c:v>
                </c:pt>
                <c:pt idx="1">
                  <c:v>0.91451568137663064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C-4EBE-A957-6638096AD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2413793103448"/>
          <c:y val="0.2786624029124829"/>
          <c:w val="0.69655172413793098"/>
          <c:h val="0.69347135679626881"/>
        </c:manualLayout>
      </c:layout>
      <c:barChart>
        <c:barDir val="col"/>
        <c:grouping val="stacked"/>
        <c:varyColors val="0"/>
        <c:ser>
          <c:idx val="1"/>
          <c:order val="0"/>
          <c:spPr>
            <a:pattFill prst="pct25">
              <a:fgClr>
                <a:schemeClr val="tx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Dashboard!$AJ$30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F-47A0-8C5A-5C3B705B82AA}"/>
            </c:ext>
          </c:extLst>
        </c:ser>
        <c:ser>
          <c:idx val="2"/>
          <c:order val="1"/>
          <c:spPr>
            <a:solidFill>
              <a:srgbClr val="009999"/>
            </a:solidFill>
            <a:ln>
              <a:noFill/>
            </a:ln>
            <a:effectLst/>
          </c:spPr>
          <c:invertIfNegative val="0"/>
          <c:val>
            <c:numRef>
              <c:f>Dashboard!$AJ$31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F-47A0-8C5A-5C3B705B82AA}"/>
            </c:ext>
          </c:extLst>
        </c:ser>
        <c:ser>
          <c:idx val="3"/>
          <c:order val="2"/>
          <c:spPr>
            <a:pattFill prst="pct25">
              <a:fgClr>
                <a:schemeClr val="tx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Dashboard!$AJ$32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F-47A0-8C5A-5C3B705B8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74590319"/>
        <c:axId val="1970019663"/>
      </c:barChart>
      <c:catAx>
        <c:axId val="19745903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0019663"/>
        <c:crosses val="autoZero"/>
        <c:auto val="1"/>
        <c:lblAlgn val="ctr"/>
        <c:lblOffset val="100"/>
        <c:noMultiLvlLbl val="0"/>
      </c:catAx>
      <c:valAx>
        <c:axId val="19700196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459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317868792552225E-2"/>
          <c:y val="4.2946726321526567E-2"/>
          <c:w val="0.85198809583205792"/>
          <c:h val="0.95705327367847348"/>
        </c:manualLayout>
      </c:layout>
      <c:doughnutChart>
        <c:varyColors val="1"/>
        <c:ser>
          <c:idx val="0"/>
          <c:order val="0"/>
          <c:tx>
            <c:strRef>
              <c:f>Dashboard!$AH$10</c:f>
              <c:strCache>
                <c:ptCount val="1"/>
                <c:pt idx="0">
                  <c:v>1</c:v>
                </c:pt>
              </c:strCache>
            </c:strRef>
          </c:tx>
          <c:spPr>
            <a:pattFill prst="pct25">
              <a:fgClr>
                <a:schemeClr val="tx2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Dashboard!$AG$11:$AG$29</c:f>
              <c:numCache>
                <c:formatCode>General</c:formatCode>
                <c:ptCount val="19"/>
              </c:numCache>
            </c:numRef>
          </c:cat>
          <c:val>
            <c:numRef>
              <c:f>Dashboard!$AH$11:$AH$29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7-4662-A6C5-97D5CB1E2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spPr>
            <a:noFill/>
          </c:spPr>
          <c:dPt>
            <c:idx val="0"/>
            <c:bubble3D val="0"/>
            <c:spPr>
              <a:solidFill>
                <a:srgbClr val="0099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7-4662-A6C5-97D5CB1E2B99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8C7-4662-A6C5-97D5CB1E2B99}"/>
              </c:ext>
            </c:extLst>
          </c:dPt>
          <c:val>
            <c:numRef>
              <c:f>Dashboard!$Z$36:$AA$36</c:f>
              <c:numCache>
                <c:formatCode>0%</c:formatCode>
                <c:ptCount val="2"/>
                <c:pt idx="0">
                  <c:v>0.71</c:v>
                </c:pt>
                <c:pt idx="1">
                  <c:v>0.29000000000000004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7-4662-A6C5-97D5CB1E2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317868792552225E-2"/>
          <c:y val="4.2946726321526567E-2"/>
          <c:w val="0.85198809583205792"/>
          <c:h val="0.95705327367847348"/>
        </c:manualLayout>
      </c:layout>
      <c:doughnutChart>
        <c:varyColors val="1"/>
        <c:ser>
          <c:idx val="0"/>
          <c:order val="0"/>
          <c:tx>
            <c:strRef>
              <c:f>Dashboard!$AH$10</c:f>
              <c:strCache>
                <c:ptCount val="1"/>
                <c:pt idx="0">
                  <c:v>1</c:v>
                </c:pt>
              </c:strCache>
            </c:strRef>
          </c:tx>
          <c:spPr>
            <a:pattFill prst="pct25">
              <a:fgClr>
                <a:schemeClr val="tx2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6D-4931-B36F-612293BE385F}"/>
              </c:ext>
            </c:extLst>
          </c:dPt>
          <c:dPt>
            <c:idx val="1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6D-4931-B36F-612293BE385F}"/>
              </c:ext>
            </c:extLst>
          </c:dPt>
          <c:dPt>
            <c:idx val="2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6D-4931-B36F-612293BE385F}"/>
              </c:ext>
            </c:extLst>
          </c:dPt>
          <c:dPt>
            <c:idx val="3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6D-4931-B36F-612293BE385F}"/>
              </c:ext>
            </c:extLst>
          </c:dPt>
          <c:dPt>
            <c:idx val="4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6D-4931-B36F-612293BE385F}"/>
              </c:ext>
            </c:extLst>
          </c:dPt>
          <c:dPt>
            <c:idx val="5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6D-4931-B36F-612293BE385F}"/>
              </c:ext>
            </c:extLst>
          </c:dPt>
          <c:dPt>
            <c:idx val="6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6D-4931-B36F-612293BE385F}"/>
              </c:ext>
            </c:extLst>
          </c:dPt>
          <c:dPt>
            <c:idx val="7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96D-4931-B36F-612293BE385F}"/>
              </c:ext>
            </c:extLst>
          </c:dPt>
          <c:dPt>
            <c:idx val="8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96D-4931-B36F-612293BE385F}"/>
              </c:ext>
            </c:extLst>
          </c:dPt>
          <c:dPt>
            <c:idx val="9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96D-4931-B36F-612293BE385F}"/>
              </c:ext>
            </c:extLst>
          </c:dPt>
          <c:dPt>
            <c:idx val="10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96D-4931-B36F-612293BE385F}"/>
              </c:ext>
            </c:extLst>
          </c:dPt>
          <c:dPt>
            <c:idx val="11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96D-4931-B36F-612293BE385F}"/>
              </c:ext>
            </c:extLst>
          </c:dPt>
          <c:dPt>
            <c:idx val="12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96D-4931-B36F-612293BE385F}"/>
              </c:ext>
            </c:extLst>
          </c:dPt>
          <c:dPt>
            <c:idx val="13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96D-4931-B36F-612293BE385F}"/>
              </c:ext>
            </c:extLst>
          </c:dPt>
          <c:dPt>
            <c:idx val="14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96D-4931-B36F-612293BE385F}"/>
              </c:ext>
            </c:extLst>
          </c:dPt>
          <c:dPt>
            <c:idx val="15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96D-4931-B36F-612293BE385F}"/>
              </c:ext>
            </c:extLst>
          </c:dPt>
          <c:dPt>
            <c:idx val="16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96D-4931-B36F-612293BE385F}"/>
              </c:ext>
            </c:extLst>
          </c:dPt>
          <c:dPt>
            <c:idx val="17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96D-4931-B36F-612293BE385F}"/>
              </c:ext>
            </c:extLst>
          </c:dPt>
          <c:dPt>
            <c:idx val="18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96D-4931-B36F-612293BE385F}"/>
              </c:ext>
            </c:extLst>
          </c:dPt>
          <c:cat>
            <c:numRef>
              <c:f>Dashboard!$AG$11:$AG$29</c:f>
              <c:numCache>
                <c:formatCode>General</c:formatCode>
                <c:ptCount val="19"/>
              </c:numCache>
            </c:numRef>
          </c:cat>
          <c:val>
            <c:numRef>
              <c:f>Dashboard!$AH$11:$AH$29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7-4662-A6C5-97D5CB1E2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tx>
            <c:strRef>
              <c:f>Dashboard!$Z$40:$AA$40</c:f>
              <c:strCache>
                <c:ptCount val="1"/>
                <c:pt idx="0">
                  <c:v>97% 3%</c:v>
                </c:pt>
              </c:strCache>
            </c:strRef>
          </c:tx>
          <c:dPt>
            <c:idx val="0"/>
            <c:bubble3D val="0"/>
            <c:spPr>
              <a:solidFill>
                <a:srgbClr val="0099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7-4662-A6C5-97D5CB1E2B99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8C7-4662-A6C5-97D5CB1E2B99}"/>
              </c:ext>
            </c:extLst>
          </c:dPt>
          <c:val>
            <c:numRef>
              <c:f>Dashboard!$Z$40:$AA$40</c:f>
              <c:numCache>
                <c:formatCode>0%</c:formatCode>
                <c:ptCount val="2"/>
                <c:pt idx="0">
                  <c:v>0.97</c:v>
                </c:pt>
                <c:pt idx="1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7-4662-A6C5-97D5CB1E2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317868792552225E-2"/>
          <c:y val="4.2946726321526567E-2"/>
          <c:w val="0.85198809583205792"/>
          <c:h val="0.95705327367847348"/>
        </c:manualLayout>
      </c:layout>
      <c:doughnutChart>
        <c:varyColors val="1"/>
        <c:ser>
          <c:idx val="0"/>
          <c:order val="0"/>
          <c:tx>
            <c:strRef>
              <c:f>Dashboard!$AH$10</c:f>
              <c:strCache>
                <c:ptCount val="1"/>
                <c:pt idx="0">
                  <c:v>1</c:v>
                </c:pt>
              </c:strCache>
            </c:strRef>
          </c:tx>
          <c:spPr>
            <a:pattFill prst="pct25">
              <a:fgClr>
                <a:schemeClr val="tx2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6D-4931-B36F-612293BE385F}"/>
              </c:ext>
            </c:extLst>
          </c:dPt>
          <c:dPt>
            <c:idx val="1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6D-4931-B36F-612293BE385F}"/>
              </c:ext>
            </c:extLst>
          </c:dPt>
          <c:dPt>
            <c:idx val="2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6D-4931-B36F-612293BE385F}"/>
              </c:ext>
            </c:extLst>
          </c:dPt>
          <c:dPt>
            <c:idx val="3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6D-4931-B36F-612293BE385F}"/>
              </c:ext>
            </c:extLst>
          </c:dPt>
          <c:dPt>
            <c:idx val="4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6D-4931-B36F-612293BE385F}"/>
              </c:ext>
            </c:extLst>
          </c:dPt>
          <c:dPt>
            <c:idx val="5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6D-4931-B36F-612293BE385F}"/>
              </c:ext>
            </c:extLst>
          </c:dPt>
          <c:dPt>
            <c:idx val="6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6D-4931-B36F-612293BE385F}"/>
              </c:ext>
            </c:extLst>
          </c:dPt>
          <c:dPt>
            <c:idx val="7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96D-4931-B36F-612293BE385F}"/>
              </c:ext>
            </c:extLst>
          </c:dPt>
          <c:dPt>
            <c:idx val="8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96D-4931-B36F-612293BE385F}"/>
              </c:ext>
            </c:extLst>
          </c:dPt>
          <c:dPt>
            <c:idx val="9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96D-4931-B36F-612293BE385F}"/>
              </c:ext>
            </c:extLst>
          </c:dPt>
          <c:dPt>
            <c:idx val="10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96D-4931-B36F-612293BE385F}"/>
              </c:ext>
            </c:extLst>
          </c:dPt>
          <c:dPt>
            <c:idx val="11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96D-4931-B36F-612293BE385F}"/>
              </c:ext>
            </c:extLst>
          </c:dPt>
          <c:dPt>
            <c:idx val="12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96D-4931-B36F-612293BE385F}"/>
              </c:ext>
            </c:extLst>
          </c:dPt>
          <c:dPt>
            <c:idx val="13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96D-4931-B36F-612293BE385F}"/>
              </c:ext>
            </c:extLst>
          </c:dPt>
          <c:dPt>
            <c:idx val="14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96D-4931-B36F-612293BE385F}"/>
              </c:ext>
            </c:extLst>
          </c:dPt>
          <c:dPt>
            <c:idx val="15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96D-4931-B36F-612293BE385F}"/>
              </c:ext>
            </c:extLst>
          </c:dPt>
          <c:dPt>
            <c:idx val="16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96D-4931-B36F-612293BE385F}"/>
              </c:ext>
            </c:extLst>
          </c:dPt>
          <c:dPt>
            <c:idx val="17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96D-4931-B36F-612293BE385F}"/>
              </c:ext>
            </c:extLst>
          </c:dPt>
          <c:dPt>
            <c:idx val="18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96D-4931-B36F-612293BE385F}"/>
              </c:ext>
            </c:extLst>
          </c:dPt>
          <c:cat>
            <c:numRef>
              <c:f>Dashboard!$AG$11:$AG$29</c:f>
              <c:numCache>
                <c:formatCode>General</c:formatCode>
                <c:ptCount val="19"/>
              </c:numCache>
            </c:numRef>
          </c:cat>
          <c:val>
            <c:numRef>
              <c:f>Dashboard!$AH$11:$AH$29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7-4662-A6C5-97D5CB1E2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rgbClr val="0099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7-4662-A6C5-97D5CB1E2B99}"/>
              </c:ext>
            </c:extLst>
          </c:dPt>
          <c:dPt>
            <c:idx val="1"/>
            <c:bubble3D val="0"/>
            <c:spPr>
              <a:pattFill prst="pct25">
                <a:fgClr>
                  <a:schemeClr val="tx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8C7-4662-A6C5-97D5CB1E2B99}"/>
              </c:ext>
            </c:extLst>
          </c:dPt>
          <c:val>
            <c:numRef>
              <c:f>Dashboard!$Z$41:$AA$41</c:f>
              <c:numCache>
                <c:formatCode>0%</c:formatCode>
                <c:ptCount val="2"/>
                <c:pt idx="0">
                  <c:v>0.89</c:v>
                </c:pt>
                <c:pt idx="1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7-4662-A6C5-97D5CB1E2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9.jpeg"/><Relationship Id="rId18" Type="http://schemas.openxmlformats.org/officeDocument/2006/relationships/chart" Target="../charts/chart8.xml"/><Relationship Id="rId3" Type="http://schemas.microsoft.com/office/2007/relationships/hdphoto" Target="../media/hdphoto1.wdp"/><Relationship Id="rId7" Type="http://schemas.openxmlformats.org/officeDocument/2006/relationships/image" Target="../media/image5.png"/><Relationship Id="rId12" Type="http://schemas.openxmlformats.org/officeDocument/2006/relationships/image" Target="../media/image8.png"/><Relationship Id="rId17" Type="http://schemas.openxmlformats.org/officeDocument/2006/relationships/chart" Target="../charts/chart7.xml"/><Relationship Id="rId2" Type="http://schemas.openxmlformats.org/officeDocument/2006/relationships/image" Target="../media/image1.png"/><Relationship Id="rId16" Type="http://schemas.openxmlformats.org/officeDocument/2006/relationships/chart" Target="../charts/chart6.xml"/><Relationship Id="rId20" Type="http://schemas.openxmlformats.org/officeDocument/2006/relationships/chart" Target="../charts/chart10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5" Type="http://schemas.openxmlformats.org/officeDocument/2006/relationships/chart" Target="../charts/chart5.xml"/><Relationship Id="rId10" Type="http://schemas.openxmlformats.org/officeDocument/2006/relationships/chart" Target="../charts/chart2.xml"/><Relationship Id="rId19" Type="http://schemas.openxmlformats.org/officeDocument/2006/relationships/chart" Target="../charts/chart9.xml"/><Relationship Id="rId4" Type="http://schemas.openxmlformats.org/officeDocument/2006/relationships/image" Target="../media/image2.png"/><Relationship Id="rId9" Type="http://schemas.openxmlformats.org/officeDocument/2006/relationships/image" Target="../media/image7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54545</xdr:colOff>
      <xdr:row>1</xdr:row>
      <xdr:rowOff>73432</xdr:rowOff>
    </xdr:from>
    <xdr:to>
      <xdr:col>6</xdr:col>
      <xdr:colOff>298502</xdr:colOff>
      <xdr:row>13</xdr:row>
      <xdr:rowOff>57645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FB36C-1908-1690-95AF-2C37B8CD5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398910</xdr:colOff>
      <xdr:row>1</xdr:row>
      <xdr:rowOff>65128</xdr:rowOff>
    </xdr:from>
    <xdr:to>
      <xdr:col>7</xdr:col>
      <xdr:colOff>583862</xdr:colOff>
      <xdr:row>7</xdr:row>
      <xdr:rowOff>20659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36ABD90-11FD-0AA1-C4F9-AE968AC67FE3}"/>
            </a:ext>
          </a:extLst>
        </xdr:cNvPr>
        <xdr:cNvSpPr/>
      </xdr:nvSpPr>
      <xdr:spPr>
        <a:xfrm>
          <a:off x="4062372" y="252372"/>
          <a:ext cx="795528" cy="1078992"/>
        </a:xfrm>
        <a:prstGeom prst="roundRect">
          <a:avLst>
            <a:gd name="adj" fmla="val 8206"/>
          </a:avLst>
        </a:prstGeom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404771</xdr:colOff>
      <xdr:row>7</xdr:row>
      <xdr:rowOff>111695</xdr:rowOff>
    </xdr:from>
    <xdr:to>
      <xdr:col>7</xdr:col>
      <xdr:colOff>589723</xdr:colOff>
      <xdr:row>13</xdr:row>
      <xdr:rowOff>67225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F86365D7-E9B0-4670-8E58-65BE4D584803}"/>
            </a:ext>
          </a:extLst>
        </xdr:cNvPr>
        <xdr:cNvSpPr/>
      </xdr:nvSpPr>
      <xdr:spPr>
        <a:xfrm>
          <a:off x="4068233" y="1422400"/>
          <a:ext cx="795528" cy="1078992"/>
        </a:xfrm>
        <a:prstGeom prst="roundRect">
          <a:avLst>
            <a:gd name="adj" fmla="val 8206"/>
          </a:avLst>
        </a:prstGeom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38426</xdr:colOff>
      <xdr:row>1</xdr:row>
      <xdr:rowOff>70990</xdr:rowOff>
    </xdr:from>
    <xdr:to>
      <xdr:col>9</xdr:col>
      <xdr:colOff>223377</xdr:colOff>
      <xdr:row>7</xdr:row>
      <xdr:rowOff>26521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933B6B46-4DDD-461F-A251-1BE916232C08}"/>
            </a:ext>
          </a:extLst>
        </xdr:cNvPr>
        <xdr:cNvSpPr/>
      </xdr:nvSpPr>
      <xdr:spPr>
        <a:xfrm>
          <a:off x="4923041" y="258234"/>
          <a:ext cx="795528" cy="1078992"/>
        </a:xfrm>
        <a:prstGeom prst="roundRect">
          <a:avLst>
            <a:gd name="adj" fmla="val 8206"/>
          </a:avLst>
        </a:prstGeom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chemeClr val="bg2">
                  <a:lumMod val="50000"/>
                </a:schemeClr>
              </a:solidFill>
            </a:rPr>
            <a:t> Sick Leave</a:t>
          </a:r>
        </a:p>
      </xdr:txBody>
    </xdr:sp>
    <xdr:clientData/>
  </xdr:twoCellAnchor>
  <xdr:twoCellAnchor>
    <xdr:from>
      <xdr:col>8</xdr:col>
      <xdr:colOff>52429</xdr:colOff>
      <xdr:row>7</xdr:row>
      <xdr:rowOff>109415</xdr:rowOff>
    </xdr:from>
    <xdr:to>
      <xdr:col>9</xdr:col>
      <xdr:colOff>237380</xdr:colOff>
      <xdr:row>13</xdr:row>
      <xdr:rowOff>64945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11D73B3-50C0-45A5-9687-8D26A74419EA}"/>
            </a:ext>
          </a:extLst>
        </xdr:cNvPr>
        <xdr:cNvSpPr/>
      </xdr:nvSpPr>
      <xdr:spPr>
        <a:xfrm>
          <a:off x="4937044" y="1420120"/>
          <a:ext cx="795528" cy="1078992"/>
        </a:xfrm>
        <a:prstGeom prst="roundRect">
          <a:avLst>
            <a:gd name="adj" fmla="val 8206"/>
          </a:avLst>
        </a:prstGeom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="1">
              <a:solidFill>
                <a:schemeClr val="bg2">
                  <a:lumMod val="50000"/>
                </a:schemeClr>
              </a:solidFill>
            </a:rPr>
            <a:t>Hours Late</a:t>
          </a:r>
        </a:p>
      </xdr:txBody>
    </xdr:sp>
    <xdr:clientData/>
  </xdr:twoCellAnchor>
  <xdr:twoCellAnchor>
    <xdr:from>
      <xdr:col>6</xdr:col>
      <xdr:colOff>447755</xdr:colOff>
      <xdr:row>5</xdr:row>
      <xdr:rowOff>56987</xdr:rowOff>
    </xdr:from>
    <xdr:to>
      <xdr:col>7</xdr:col>
      <xdr:colOff>521026</xdr:colOff>
      <xdr:row>6</xdr:row>
      <xdr:rowOff>170960</xdr:rowOff>
    </xdr:to>
    <xdr:sp macro="" textlink="$Z$11">
      <xdr:nvSpPr>
        <xdr:cNvPr id="9" name="TextBox 8">
          <a:extLst>
            <a:ext uri="{FF2B5EF4-FFF2-40B4-BE49-F238E27FC236}">
              <a16:creationId xmlns:a16="http://schemas.microsoft.com/office/drawing/2014/main" id="{5BAA3C68-6C91-8177-E3C7-286A97A63C25}"/>
            </a:ext>
          </a:extLst>
        </xdr:cNvPr>
        <xdr:cNvSpPr txBox="1"/>
      </xdr:nvSpPr>
      <xdr:spPr>
        <a:xfrm>
          <a:off x="4111217" y="993205"/>
          <a:ext cx="683847" cy="301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D4E9AC3-3B91-4E19-B5D2-E6C86BDB85F9}" type="TxLink">
            <a:rPr lang="en-US" sz="1600" b="0" i="0" u="none" strike="noStrike">
              <a:solidFill>
                <a:srgbClr val="006666"/>
              </a:solidFill>
              <a:latin typeface="Calibri"/>
              <a:cs typeface="Calibri"/>
            </a:rPr>
            <a:pPr algn="ctr"/>
            <a:t>3603</a:t>
          </a:fld>
          <a:endParaRPr lang="en-US" sz="1600">
            <a:solidFill>
              <a:srgbClr val="006666"/>
            </a:solidFill>
          </a:endParaRPr>
        </a:p>
      </xdr:txBody>
    </xdr:sp>
    <xdr:clientData/>
  </xdr:twoCellAnchor>
  <xdr:twoCellAnchor editAs="oneCell">
    <xdr:from>
      <xdr:col>6</xdr:col>
      <xdr:colOff>537307</xdr:colOff>
      <xdr:row>2</xdr:row>
      <xdr:rowOff>65128</xdr:rowOff>
    </xdr:from>
    <xdr:to>
      <xdr:col>7</xdr:col>
      <xdr:colOff>460610</xdr:colOff>
      <xdr:row>5</xdr:row>
      <xdr:rowOff>16592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08D16BC-05D5-4074-8992-D32046B35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006666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0769" y="439615"/>
          <a:ext cx="533879" cy="513195"/>
        </a:xfrm>
        <a:prstGeom prst="rect">
          <a:avLst/>
        </a:prstGeom>
      </xdr:spPr>
    </xdr:pic>
    <xdr:clientData/>
  </xdr:twoCellAnchor>
  <xdr:twoCellAnchor editAs="oneCell">
    <xdr:from>
      <xdr:col>6</xdr:col>
      <xdr:colOff>510604</xdr:colOff>
      <xdr:row>7</xdr:row>
      <xdr:rowOff>168683</xdr:rowOff>
    </xdr:from>
    <xdr:to>
      <xdr:col>7</xdr:col>
      <xdr:colOff>495478</xdr:colOff>
      <xdr:row>11</xdr:row>
      <xdr:rowOff>291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204C7E7-1332-421E-91CE-80DB38A70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4066" y="1479388"/>
          <a:ext cx="595450" cy="574767"/>
        </a:xfrm>
        <a:prstGeom prst="rect">
          <a:avLst/>
        </a:prstGeom>
      </xdr:spPr>
    </xdr:pic>
    <xdr:clientData/>
  </xdr:twoCellAnchor>
  <xdr:twoCellAnchor>
    <xdr:from>
      <xdr:col>6</xdr:col>
      <xdr:colOff>453618</xdr:colOff>
      <xdr:row>11</xdr:row>
      <xdr:rowOff>22144</xdr:rowOff>
    </xdr:from>
    <xdr:to>
      <xdr:col>7</xdr:col>
      <xdr:colOff>526889</xdr:colOff>
      <xdr:row>12</xdr:row>
      <xdr:rowOff>136117</xdr:rowOff>
    </xdr:to>
    <xdr:sp macro="" textlink="$Z$12">
      <xdr:nvSpPr>
        <xdr:cNvPr id="12" name="TextBox 11">
          <a:extLst>
            <a:ext uri="{FF2B5EF4-FFF2-40B4-BE49-F238E27FC236}">
              <a16:creationId xmlns:a16="http://schemas.microsoft.com/office/drawing/2014/main" id="{2B59AB71-40C9-4994-9D61-919DB375B023}"/>
            </a:ext>
          </a:extLst>
        </xdr:cNvPr>
        <xdr:cNvSpPr txBox="1"/>
      </xdr:nvSpPr>
      <xdr:spPr>
        <a:xfrm>
          <a:off x="4117080" y="2081823"/>
          <a:ext cx="683847" cy="301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7B9A69A-E4E0-42ED-AAB5-BD1DA64FBB87}" type="TxLink">
            <a:rPr lang="en-US" sz="1600" b="0" i="0" u="none" strike="noStrike">
              <a:solidFill>
                <a:srgbClr val="006666"/>
              </a:solidFill>
              <a:latin typeface="Calibri"/>
              <a:ea typeface="+mn-ea"/>
              <a:cs typeface="Calibri"/>
            </a:rPr>
            <a:pPr marL="0" indent="0" algn="ctr"/>
            <a:t>27.84%</a:t>
          </a:fld>
          <a:endParaRPr lang="en-US" sz="1600" b="0" i="0" u="none" strike="noStrike">
            <a:solidFill>
              <a:srgbClr val="006666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8</xdr:col>
      <xdr:colOff>217528</xdr:colOff>
      <xdr:row>2</xdr:row>
      <xdr:rowOff>136119</xdr:rowOff>
    </xdr:from>
    <xdr:to>
      <xdr:col>9</xdr:col>
      <xdr:colOff>64151</xdr:colOff>
      <xdr:row>5</xdr:row>
      <xdr:rowOff>28685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E67AEBF-30F0-49E0-9640-AC10E41BD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2143" y="510606"/>
          <a:ext cx="457200" cy="454297"/>
        </a:xfrm>
        <a:prstGeom prst="rect">
          <a:avLst/>
        </a:prstGeom>
      </xdr:spPr>
    </xdr:pic>
    <xdr:clientData/>
  </xdr:twoCellAnchor>
  <xdr:twoCellAnchor>
    <xdr:from>
      <xdr:col>8</xdr:col>
      <xdr:colOff>111694</xdr:colOff>
      <xdr:row>5</xdr:row>
      <xdr:rowOff>81410</xdr:rowOff>
    </xdr:from>
    <xdr:to>
      <xdr:col>9</xdr:col>
      <xdr:colOff>184964</xdr:colOff>
      <xdr:row>6</xdr:row>
      <xdr:rowOff>144257</xdr:rowOff>
    </xdr:to>
    <xdr:sp macro="" textlink="$Z$13">
      <xdr:nvSpPr>
        <xdr:cNvPr id="14" name="TextBox 13">
          <a:extLst>
            <a:ext uri="{FF2B5EF4-FFF2-40B4-BE49-F238E27FC236}">
              <a16:creationId xmlns:a16="http://schemas.microsoft.com/office/drawing/2014/main" id="{A4837523-A415-7679-7E7E-178E5383D5D5}"/>
            </a:ext>
          </a:extLst>
        </xdr:cNvPr>
        <xdr:cNvSpPr txBox="1"/>
      </xdr:nvSpPr>
      <xdr:spPr>
        <a:xfrm>
          <a:off x="4996309" y="1017628"/>
          <a:ext cx="683847" cy="2500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5CE9785-7558-4D48-AA58-A025F52DDAEF}" type="TxLink">
            <a:rPr lang="en-US" sz="1600" b="0" i="0" u="none" strike="noStrike">
              <a:solidFill>
                <a:srgbClr val="006666"/>
              </a:solidFill>
              <a:latin typeface="Calibri"/>
              <a:ea typeface="+mn-ea"/>
              <a:cs typeface="Calibri"/>
            </a:rPr>
            <a:pPr marL="0" indent="0" algn="ctr"/>
            <a:t>80</a:t>
          </a:fld>
          <a:endParaRPr lang="en-US" sz="1600" b="0" i="0" u="none" strike="noStrike">
            <a:solidFill>
              <a:srgbClr val="006666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8</xdr:col>
      <xdr:colOff>247814</xdr:colOff>
      <xdr:row>8</xdr:row>
      <xdr:rowOff>174543</xdr:rowOff>
    </xdr:from>
    <xdr:to>
      <xdr:col>9</xdr:col>
      <xdr:colOff>2387</xdr:colOff>
      <xdr:row>10</xdr:row>
      <xdr:rowOff>162303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F8F5064-9A66-4372-9E17-8D20557EA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2429" y="1672492"/>
          <a:ext cx="365150" cy="362247"/>
        </a:xfrm>
        <a:prstGeom prst="rect">
          <a:avLst/>
        </a:prstGeom>
      </xdr:spPr>
    </xdr:pic>
    <xdr:clientData/>
  </xdr:twoCellAnchor>
  <xdr:twoCellAnchor>
    <xdr:from>
      <xdr:col>8</xdr:col>
      <xdr:colOff>95412</xdr:colOff>
      <xdr:row>11</xdr:row>
      <xdr:rowOff>14003</xdr:rowOff>
    </xdr:from>
    <xdr:to>
      <xdr:col>9</xdr:col>
      <xdr:colOff>168682</xdr:colOff>
      <xdr:row>12</xdr:row>
      <xdr:rowOff>127976</xdr:rowOff>
    </xdr:to>
    <xdr:sp macro="" textlink="$Z$14">
      <xdr:nvSpPr>
        <xdr:cNvPr id="16" name="TextBox 15">
          <a:extLst>
            <a:ext uri="{FF2B5EF4-FFF2-40B4-BE49-F238E27FC236}">
              <a16:creationId xmlns:a16="http://schemas.microsoft.com/office/drawing/2014/main" id="{32685C26-479C-97D1-ACC9-DCEF77BD380A}"/>
            </a:ext>
          </a:extLst>
        </xdr:cNvPr>
        <xdr:cNvSpPr txBox="1"/>
      </xdr:nvSpPr>
      <xdr:spPr>
        <a:xfrm>
          <a:off x="4980027" y="2073682"/>
          <a:ext cx="683847" cy="301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04B8BBA-68E8-4BCB-B77D-9A4C68A6A1D2}" type="TxLink">
            <a:rPr lang="en-US" sz="1600" b="0" i="0" u="none" strike="noStrike">
              <a:solidFill>
                <a:srgbClr val="006666"/>
              </a:solidFill>
              <a:latin typeface="Calibri"/>
              <a:ea typeface="+mn-ea"/>
              <a:cs typeface="Calibri"/>
            </a:rPr>
            <a:pPr marL="0" indent="0" algn="ctr"/>
            <a:t>46</a:t>
          </a:fld>
          <a:endParaRPr lang="en-US" sz="1600" b="0" i="0" u="none" strike="noStrike">
            <a:solidFill>
              <a:srgbClr val="006666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317501</xdr:colOff>
      <xdr:row>1</xdr:row>
      <xdr:rowOff>73270</xdr:rowOff>
    </xdr:from>
    <xdr:to>
      <xdr:col>12</xdr:col>
      <xdr:colOff>32564</xdr:colOff>
      <xdr:row>4</xdr:row>
      <xdr:rowOff>179104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75E32748-D472-5994-D5AA-F69689A8CFD5}"/>
            </a:ext>
          </a:extLst>
        </xdr:cNvPr>
        <xdr:cNvSpPr/>
      </xdr:nvSpPr>
      <xdr:spPr>
        <a:xfrm>
          <a:off x="5812693" y="260514"/>
          <a:ext cx="1546794" cy="667564"/>
        </a:xfrm>
        <a:prstGeom prst="roundRect">
          <a:avLst>
            <a:gd name="adj" fmla="val 8654"/>
          </a:avLst>
        </a:prstGeom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317501</xdr:colOff>
      <xdr:row>5</xdr:row>
      <xdr:rowOff>91344</xdr:rowOff>
    </xdr:from>
    <xdr:to>
      <xdr:col>12</xdr:col>
      <xdr:colOff>32564</xdr:colOff>
      <xdr:row>9</xdr:row>
      <xdr:rowOff>9934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8EA01076-E168-DBD2-800E-91B6347C2D57}"/>
            </a:ext>
          </a:extLst>
        </xdr:cNvPr>
        <xdr:cNvSpPr/>
      </xdr:nvSpPr>
      <xdr:spPr>
        <a:xfrm>
          <a:off x="5812693" y="1027562"/>
          <a:ext cx="1546794" cy="667564"/>
        </a:xfrm>
        <a:prstGeom prst="roundRect">
          <a:avLst>
            <a:gd name="adj" fmla="val 8654"/>
          </a:avLst>
        </a:prstGeom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317501</xdr:colOff>
      <xdr:row>9</xdr:row>
      <xdr:rowOff>109417</xdr:rowOff>
    </xdr:from>
    <xdr:to>
      <xdr:col>12</xdr:col>
      <xdr:colOff>32564</xdr:colOff>
      <xdr:row>13</xdr:row>
      <xdr:rowOff>28006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FC014F46-702A-4F2E-620F-3FA55BEC6EF5}"/>
            </a:ext>
          </a:extLst>
        </xdr:cNvPr>
        <xdr:cNvSpPr/>
      </xdr:nvSpPr>
      <xdr:spPr>
        <a:xfrm>
          <a:off x="5812693" y="1794609"/>
          <a:ext cx="1546794" cy="667564"/>
        </a:xfrm>
        <a:prstGeom prst="roundRect">
          <a:avLst>
            <a:gd name="adj" fmla="val 8654"/>
          </a:avLst>
        </a:prstGeom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333782</xdr:colOff>
      <xdr:row>1</xdr:row>
      <xdr:rowOff>89551</xdr:rowOff>
    </xdr:from>
    <xdr:to>
      <xdr:col>12</xdr:col>
      <xdr:colOff>8141</xdr:colOff>
      <xdr:row>2</xdr:row>
      <xdr:rowOff>130257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A388CF0-913E-EC3D-5D07-B2311601E4B8}"/>
            </a:ext>
          </a:extLst>
        </xdr:cNvPr>
        <xdr:cNvSpPr txBox="1"/>
      </xdr:nvSpPr>
      <xdr:spPr>
        <a:xfrm>
          <a:off x="5828974" y="276795"/>
          <a:ext cx="1506090" cy="227949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>
              <a:solidFill>
                <a:schemeClr val="bg2">
                  <a:lumMod val="50000"/>
                </a:schemeClr>
              </a:solidFill>
            </a:rPr>
            <a:t>Icentive</a:t>
          </a:r>
          <a:r>
            <a:rPr lang="en-US" sz="1050" b="1" baseline="0">
              <a:solidFill>
                <a:schemeClr val="bg2">
                  <a:lumMod val="50000"/>
                </a:schemeClr>
              </a:solidFill>
            </a:rPr>
            <a:t> Cost</a:t>
          </a:r>
          <a:endParaRPr lang="en-US" sz="1050" b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331503</xdr:colOff>
      <xdr:row>5</xdr:row>
      <xdr:rowOff>111695</xdr:rowOff>
    </xdr:from>
    <xdr:to>
      <xdr:col>12</xdr:col>
      <xdr:colOff>5862</xdr:colOff>
      <xdr:row>6</xdr:row>
      <xdr:rowOff>152400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5C77EC1-0A26-C712-DFAF-6CEDA52A9C20}"/>
            </a:ext>
          </a:extLst>
        </xdr:cNvPr>
        <xdr:cNvSpPr txBox="1"/>
      </xdr:nvSpPr>
      <xdr:spPr>
        <a:xfrm>
          <a:off x="5826695" y="1047913"/>
          <a:ext cx="1506090" cy="227949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>
              <a:solidFill>
                <a:schemeClr val="bg2">
                  <a:lumMod val="50000"/>
                </a:schemeClr>
              </a:solidFill>
            </a:rPr>
            <a:t>Overtime</a:t>
          </a:r>
          <a:r>
            <a:rPr lang="en-US" sz="1050" b="1" baseline="0">
              <a:solidFill>
                <a:schemeClr val="bg2">
                  <a:lumMod val="50000"/>
                </a:schemeClr>
              </a:solidFill>
            </a:rPr>
            <a:t> Cost</a:t>
          </a:r>
          <a:endParaRPr lang="en-US" sz="1050" b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337364</xdr:colOff>
      <xdr:row>9</xdr:row>
      <xdr:rowOff>133838</xdr:rowOff>
    </xdr:from>
    <xdr:to>
      <xdr:col>12</xdr:col>
      <xdr:colOff>11723</xdr:colOff>
      <xdr:row>10</xdr:row>
      <xdr:rowOff>174543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AF81B0A-6113-3FE6-77EE-FB904FC1CAE2}"/>
            </a:ext>
          </a:extLst>
        </xdr:cNvPr>
        <xdr:cNvSpPr txBox="1"/>
      </xdr:nvSpPr>
      <xdr:spPr>
        <a:xfrm>
          <a:off x="5832556" y="1819030"/>
          <a:ext cx="1506090" cy="227949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>
              <a:solidFill>
                <a:schemeClr val="bg2">
                  <a:lumMod val="50000"/>
                </a:schemeClr>
              </a:solidFill>
            </a:rPr>
            <a:t>Payroll</a:t>
          </a:r>
        </a:p>
      </xdr:txBody>
    </xdr:sp>
    <xdr:clientData/>
  </xdr:twoCellAnchor>
  <xdr:twoCellAnchor editAs="oneCell">
    <xdr:from>
      <xdr:col>9</xdr:col>
      <xdr:colOff>350065</xdr:colOff>
      <xdr:row>2</xdr:row>
      <xdr:rowOff>122117</xdr:rowOff>
    </xdr:from>
    <xdr:to>
      <xdr:col>10</xdr:col>
      <xdr:colOff>142738</xdr:colOff>
      <xdr:row>4</xdr:row>
      <xdr:rowOff>151606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D762CE7-12EC-4B2B-97F3-BF40C7B35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257" y="496604"/>
          <a:ext cx="403250" cy="403976"/>
        </a:xfrm>
        <a:prstGeom prst="rect">
          <a:avLst/>
        </a:prstGeom>
      </xdr:spPr>
    </xdr:pic>
    <xdr:clientData/>
  </xdr:twoCellAnchor>
  <xdr:twoCellAnchor editAs="oneCell">
    <xdr:from>
      <xdr:col>9</xdr:col>
      <xdr:colOff>333783</xdr:colOff>
      <xdr:row>6</xdr:row>
      <xdr:rowOff>148331</xdr:rowOff>
    </xdr:from>
    <xdr:to>
      <xdr:col>10</xdr:col>
      <xdr:colOff>142306</xdr:colOff>
      <xdr:row>9</xdr:row>
      <xdr:rowOff>1347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90E0D81-7C3F-4D2B-9DAB-41CAB108A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8975" y="1271793"/>
          <a:ext cx="419100" cy="414746"/>
        </a:xfrm>
        <a:prstGeom prst="rect">
          <a:avLst/>
        </a:prstGeom>
      </xdr:spPr>
    </xdr:pic>
    <xdr:clientData/>
  </xdr:twoCellAnchor>
  <xdr:twoCellAnchor editAs="oneCell">
    <xdr:from>
      <xdr:col>9</xdr:col>
      <xdr:colOff>333783</xdr:colOff>
      <xdr:row>10</xdr:row>
      <xdr:rowOff>166404</xdr:rowOff>
    </xdr:from>
    <xdr:to>
      <xdr:col>10</xdr:col>
      <xdr:colOff>127066</xdr:colOff>
      <xdr:row>13</xdr:row>
      <xdr:rowOff>5630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6CAA6CC-CC99-45E5-8C98-BD53C1325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8975" y="2038840"/>
          <a:ext cx="403860" cy="400957"/>
        </a:xfrm>
        <a:prstGeom prst="rect">
          <a:avLst/>
        </a:prstGeom>
      </xdr:spPr>
    </xdr:pic>
    <xdr:clientData/>
  </xdr:twoCellAnchor>
  <xdr:twoCellAnchor>
    <xdr:from>
      <xdr:col>9</xdr:col>
      <xdr:colOff>575733</xdr:colOff>
      <xdr:row>2</xdr:row>
      <xdr:rowOff>168682</xdr:rowOff>
    </xdr:from>
    <xdr:to>
      <xdr:col>12</xdr:col>
      <xdr:colOff>162820</xdr:colOff>
      <xdr:row>4</xdr:row>
      <xdr:rowOff>97693</xdr:rowOff>
    </xdr:to>
    <xdr:sp macro="" textlink="$Z$16">
      <xdr:nvSpPr>
        <xdr:cNvPr id="29" name="TextBox 28">
          <a:extLst>
            <a:ext uri="{FF2B5EF4-FFF2-40B4-BE49-F238E27FC236}">
              <a16:creationId xmlns:a16="http://schemas.microsoft.com/office/drawing/2014/main" id="{9DC8CC9A-CB1D-42A8-B082-79633D3FF368}"/>
            </a:ext>
          </a:extLst>
        </xdr:cNvPr>
        <xdr:cNvSpPr txBox="1"/>
      </xdr:nvSpPr>
      <xdr:spPr>
        <a:xfrm>
          <a:off x="6070925" y="543169"/>
          <a:ext cx="1418818" cy="3034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76C4850-C8F4-4FF3-B9BB-30BE2EA4035E}" type="TxLink">
            <a:rPr lang="en-US" sz="1600" b="0" i="0" u="none" strike="noStrike">
              <a:solidFill>
                <a:srgbClr val="006666"/>
              </a:solidFill>
              <a:latin typeface="Calibri"/>
              <a:ea typeface="+mn-ea"/>
              <a:cs typeface="Calibri"/>
            </a:rPr>
            <a:pPr marL="0" indent="0" algn="ctr"/>
            <a:t> $407,225.00 </a:t>
          </a:fld>
          <a:endParaRPr lang="en-US" sz="1600" b="0" i="0" u="none" strike="noStrike">
            <a:solidFill>
              <a:srgbClr val="006666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581595</xdr:colOff>
      <xdr:row>6</xdr:row>
      <xdr:rowOff>182684</xdr:rowOff>
    </xdr:from>
    <xdr:to>
      <xdr:col>12</xdr:col>
      <xdr:colOff>168682</xdr:colOff>
      <xdr:row>8</xdr:row>
      <xdr:rowOff>111695</xdr:rowOff>
    </xdr:to>
    <xdr:sp macro="" textlink="$Z$17">
      <xdr:nvSpPr>
        <xdr:cNvPr id="30" name="TextBox 29">
          <a:extLst>
            <a:ext uri="{FF2B5EF4-FFF2-40B4-BE49-F238E27FC236}">
              <a16:creationId xmlns:a16="http://schemas.microsoft.com/office/drawing/2014/main" id="{42C817FC-3639-DCE3-495E-5AB994220BE0}"/>
            </a:ext>
          </a:extLst>
        </xdr:cNvPr>
        <xdr:cNvSpPr txBox="1"/>
      </xdr:nvSpPr>
      <xdr:spPr>
        <a:xfrm>
          <a:off x="6076787" y="1306146"/>
          <a:ext cx="1418818" cy="3034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CACBC15-7B8E-43EE-8E7B-A06137AAD0D7}" type="TxLink">
            <a:rPr lang="en-US" sz="1600" b="0" i="0" u="none" strike="noStrike">
              <a:solidFill>
                <a:srgbClr val="006666"/>
              </a:solidFill>
              <a:latin typeface="Calibri"/>
              <a:ea typeface="+mn-ea"/>
              <a:cs typeface="Calibri"/>
            </a:rPr>
            <a:pPr marL="0" indent="0" algn="ctr"/>
            <a:t> $798,950.00 </a:t>
          </a:fld>
          <a:endParaRPr lang="en-US" sz="1600" b="0" i="0" u="none" strike="noStrike">
            <a:solidFill>
              <a:srgbClr val="006666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449058</xdr:colOff>
      <xdr:row>11</xdr:row>
      <xdr:rowOff>33867</xdr:rowOff>
    </xdr:from>
    <xdr:to>
      <xdr:col>12</xdr:col>
      <xdr:colOff>260512</xdr:colOff>
      <xdr:row>12</xdr:row>
      <xdr:rowOff>154679</xdr:rowOff>
    </xdr:to>
    <xdr:sp macro="" textlink="$Z$18">
      <xdr:nvSpPr>
        <xdr:cNvPr id="31" name="TextBox 30">
          <a:extLst>
            <a:ext uri="{FF2B5EF4-FFF2-40B4-BE49-F238E27FC236}">
              <a16:creationId xmlns:a16="http://schemas.microsoft.com/office/drawing/2014/main" id="{060E8FE1-7230-65DB-3E23-A0EE321A1714}"/>
            </a:ext>
          </a:extLst>
        </xdr:cNvPr>
        <xdr:cNvSpPr txBox="1"/>
      </xdr:nvSpPr>
      <xdr:spPr>
        <a:xfrm>
          <a:off x="5944250" y="2093546"/>
          <a:ext cx="1643185" cy="3080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1347589-7861-4AA9-B6DC-FDF37B0581D7}" type="TxLink">
            <a:rPr lang="en-US" sz="1600" b="0" i="0" u="none" strike="noStrike">
              <a:solidFill>
                <a:srgbClr val="006666"/>
              </a:solidFill>
              <a:latin typeface="Calibri"/>
              <a:ea typeface="+mn-ea"/>
              <a:cs typeface="Calibri"/>
            </a:rPr>
            <a:pPr marL="0" indent="0" algn="ctr"/>
            <a:t> $12,046,951 </a:t>
          </a:fld>
          <a:endParaRPr lang="en-US" sz="1600" b="0" i="0" u="none" strike="noStrike">
            <a:solidFill>
              <a:srgbClr val="006666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111533</xdr:colOff>
      <xdr:row>1</xdr:row>
      <xdr:rowOff>73432</xdr:rowOff>
    </xdr:from>
    <xdr:to>
      <xdr:col>15</xdr:col>
      <xdr:colOff>437786</xdr:colOff>
      <xdr:row>7</xdr:row>
      <xdr:rowOff>28963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D42B0EB0-B3E2-4043-4718-67EFACA04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95251</xdr:colOff>
      <xdr:row>7</xdr:row>
      <xdr:rowOff>113974</xdr:rowOff>
    </xdr:from>
    <xdr:to>
      <xdr:col>15</xdr:col>
      <xdr:colOff>421504</xdr:colOff>
      <xdr:row>13</xdr:row>
      <xdr:rowOff>69504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6A367A7-400B-BD41-40A2-6F8E39D37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561732</xdr:colOff>
      <xdr:row>1</xdr:row>
      <xdr:rowOff>65128</xdr:rowOff>
    </xdr:from>
    <xdr:to>
      <xdr:col>17</xdr:col>
      <xdr:colOff>521026</xdr:colOff>
      <xdr:row>7</xdr:row>
      <xdr:rowOff>29803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6AF05E73-3D7D-6EF0-CBA2-231B9BCCC904}"/>
            </a:ext>
          </a:extLst>
        </xdr:cNvPr>
        <xdr:cNvSpPr/>
      </xdr:nvSpPr>
      <xdr:spPr>
        <a:xfrm>
          <a:off x="9720386" y="252372"/>
          <a:ext cx="1180448" cy="1088136"/>
        </a:xfrm>
        <a:prstGeom prst="roundRect">
          <a:avLst>
            <a:gd name="adj" fmla="val 6667"/>
          </a:avLst>
        </a:prstGeom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2">
                  <a:lumMod val="50000"/>
                </a:schemeClr>
              </a:solidFill>
            </a:rPr>
            <a:t>Outsource</a:t>
          </a:r>
        </a:p>
      </xdr:txBody>
    </xdr:sp>
    <xdr:clientData/>
  </xdr:twoCellAnchor>
  <xdr:twoCellAnchor>
    <xdr:from>
      <xdr:col>15</xdr:col>
      <xdr:colOff>551312</xdr:colOff>
      <xdr:row>7</xdr:row>
      <xdr:rowOff>119836</xdr:rowOff>
    </xdr:from>
    <xdr:to>
      <xdr:col>17</xdr:col>
      <xdr:colOff>510606</xdr:colOff>
      <xdr:row>13</xdr:row>
      <xdr:rowOff>84510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92D37768-3AB9-698D-3FC6-98A8376284DB}"/>
            </a:ext>
          </a:extLst>
        </xdr:cNvPr>
        <xdr:cNvSpPr/>
      </xdr:nvSpPr>
      <xdr:spPr>
        <a:xfrm>
          <a:off x="9709966" y="1430541"/>
          <a:ext cx="1180448" cy="1088136"/>
        </a:xfrm>
        <a:prstGeom prst="roundRect">
          <a:avLst>
            <a:gd name="adj" fmla="val 6667"/>
          </a:avLst>
        </a:prstGeom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Outsource</a:t>
          </a:r>
          <a:endParaRPr lang="en-US" b="1">
            <a:solidFill>
              <a:schemeClr val="bg2">
                <a:lumMod val="50000"/>
              </a:schemeClr>
            </a:solidFill>
            <a:effectLst/>
          </a:endParaRPr>
        </a:p>
        <a:p>
          <a:pPr algn="ctr"/>
          <a:endParaRPr lang="en-US" sz="1100" b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15</xdr:col>
      <xdr:colOff>418773</xdr:colOff>
      <xdr:row>3</xdr:row>
      <xdr:rowOff>68709</xdr:rowOff>
    </xdr:from>
    <xdr:to>
      <xdr:col>18</xdr:col>
      <xdr:colOff>5860</xdr:colOff>
      <xdr:row>6</xdr:row>
      <xdr:rowOff>48845</xdr:rowOff>
    </xdr:to>
    <xdr:sp macro="" textlink="$Z$21">
      <xdr:nvSpPr>
        <xdr:cNvPr id="38" name="TextBox 37">
          <a:extLst>
            <a:ext uri="{FF2B5EF4-FFF2-40B4-BE49-F238E27FC236}">
              <a16:creationId xmlns:a16="http://schemas.microsoft.com/office/drawing/2014/main" id="{077C25EE-F08F-689D-993C-3BC6EA454E18}"/>
            </a:ext>
          </a:extLst>
        </xdr:cNvPr>
        <xdr:cNvSpPr txBox="1"/>
      </xdr:nvSpPr>
      <xdr:spPr>
        <a:xfrm>
          <a:off x="9577427" y="630440"/>
          <a:ext cx="1418818" cy="5418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B490AE2-F63E-46C0-8D36-A3A20AA98064}" type="TxLink">
            <a:rPr lang="en-US" sz="3200" b="0" i="0" u="none" strike="noStrike">
              <a:solidFill>
                <a:srgbClr val="006666"/>
              </a:solidFill>
              <a:latin typeface="Calibri"/>
              <a:ea typeface="+mn-ea"/>
              <a:cs typeface="Calibri"/>
            </a:rPr>
            <a:pPr marL="0" indent="0" algn="ctr"/>
            <a:t>165</a:t>
          </a:fld>
          <a:endParaRPr lang="en-US" sz="3200" b="0" i="0" u="none" strike="noStrike">
            <a:solidFill>
              <a:srgbClr val="006666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15</xdr:col>
      <xdr:colOff>392071</xdr:colOff>
      <xdr:row>10</xdr:row>
      <xdr:rowOff>9443</xdr:rowOff>
    </xdr:from>
    <xdr:to>
      <xdr:col>17</xdr:col>
      <xdr:colOff>589735</xdr:colOff>
      <xdr:row>12</xdr:row>
      <xdr:rowOff>48845</xdr:rowOff>
    </xdr:to>
    <xdr:sp macro="" textlink="$Z$22">
      <xdr:nvSpPr>
        <xdr:cNvPr id="40" name="TextBox 39">
          <a:extLst>
            <a:ext uri="{FF2B5EF4-FFF2-40B4-BE49-F238E27FC236}">
              <a16:creationId xmlns:a16="http://schemas.microsoft.com/office/drawing/2014/main" id="{E24171DC-4113-391A-BF38-7201FD02B1C4}"/>
            </a:ext>
          </a:extLst>
        </xdr:cNvPr>
        <xdr:cNvSpPr txBox="1"/>
      </xdr:nvSpPr>
      <xdr:spPr>
        <a:xfrm>
          <a:off x="9550725" y="1881879"/>
          <a:ext cx="1418818" cy="4138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38FB2AE-6276-4E95-910D-CDAAF7506034}" type="TxLink">
            <a:rPr lang="en-US" sz="3200" b="0" i="0" u="none" strike="noStrike">
              <a:solidFill>
                <a:srgbClr val="006666"/>
              </a:solidFill>
              <a:latin typeface="Calibri"/>
              <a:ea typeface="+mn-ea"/>
              <a:cs typeface="Calibri"/>
            </a:rPr>
            <a:pPr marL="0" indent="0" algn="ctr"/>
            <a:t>166</a:t>
          </a:fld>
          <a:endParaRPr lang="en-US" sz="3200" b="0" i="0" u="none" strike="noStrike">
            <a:solidFill>
              <a:srgbClr val="006666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81410</xdr:colOff>
      <xdr:row>13</xdr:row>
      <xdr:rowOff>172263</xdr:rowOff>
    </xdr:from>
    <xdr:to>
      <xdr:col>5</xdr:col>
      <xdr:colOff>301217</xdr:colOff>
      <xdr:row>17</xdr:row>
      <xdr:rowOff>136521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ED10B637-06DD-1D31-749A-E291962B36D4}"/>
            </a:ext>
          </a:extLst>
        </xdr:cNvPr>
        <xdr:cNvSpPr/>
      </xdr:nvSpPr>
      <xdr:spPr>
        <a:xfrm>
          <a:off x="1913141" y="2606430"/>
          <a:ext cx="1440961" cy="713232"/>
        </a:xfrm>
        <a:prstGeom prst="roundRect">
          <a:avLst/>
        </a:prstGeom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372207</xdr:colOff>
      <xdr:row>13</xdr:row>
      <xdr:rowOff>172263</xdr:rowOff>
    </xdr:from>
    <xdr:to>
      <xdr:col>7</xdr:col>
      <xdr:colOff>592015</xdr:colOff>
      <xdr:row>17</xdr:row>
      <xdr:rowOff>136521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4BDC33D8-18C7-68DB-0C3D-370A8BD7D4EC}"/>
            </a:ext>
          </a:extLst>
        </xdr:cNvPr>
        <xdr:cNvSpPr/>
      </xdr:nvSpPr>
      <xdr:spPr>
        <a:xfrm>
          <a:off x="3425092" y="2606430"/>
          <a:ext cx="1440961" cy="713232"/>
        </a:xfrm>
        <a:prstGeom prst="roundRect">
          <a:avLst/>
        </a:prstGeom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52428</xdr:colOff>
      <xdr:row>13</xdr:row>
      <xdr:rowOff>172263</xdr:rowOff>
    </xdr:from>
    <xdr:to>
      <xdr:col>10</xdr:col>
      <xdr:colOff>272235</xdr:colOff>
      <xdr:row>17</xdr:row>
      <xdr:rowOff>136521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96DBD45E-CBCA-DEF1-7E80-01C1D4F6A959}"/>
            </a:ext>
          </a:extLst>
        </xdr:cNvPr>
        <xdr:cNvSpPr/>
      </xdr:nvSpPr>
      <xdr:spPr>
        <a:xfrm>
          <a:off x="4937043" y="2606430"/>
          <a:ext cx="1440961" cy="713232"/>
        </a:xfrm>
        <a:prstGeom prst="roundRect">
          <a:avLst/>
        </a:prstGeom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343225</xdr:colOff>
      <xdr:row>13</xdr:row>
      <xdr:rowOff>172263</xdr:rowOff>
    </xdr:from>
    <xdr:to>
      <xdr:col>12</xdr:col>
      <xdr:colOff>563032</xdr:colOff>
      <xdr:row>17</xdr:row>
      <xdr:rowOff>136521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7853F75E-163B-403A-B4C0-0A34CAEEB76C}"/>
            </a:ext>
          </a:extLst>
        </xdr:cNvPr>
        <xdr:cNvSpPr/>
      </xdr:nvSpPr>
      <xdr:spPr>
        <a:xfrm>
          <a:off x="6448994" y="2606430"/>
          <a:ext cx="1440961" cy="713232"/>
        </a:xfrm>
        <a:prstGeom prst="roundRect">
          <a:avLst/>
        </a:prstGeom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23445</xdr:colOff>
      <xdr:row>13</xdr:row>
      <xdr:rowOff>172263</xdr:rowOff>
    </xdr:from>
    <xdr:to>
      <xdr:col>15</xdr:col>
      <xdr:colOff>243252</xdr:colOff>
      <xdr:row>17</xdr:row>
      <xdr:rowOff>136521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5BCDF8F7-C61E-C676-E71A-8B34081C5AAE}"/>
            </a:ext>
          </a:extLst>
        </xdr:cNvPr>
        <xdr:cNvSpPr/>
      </xdr:nvSpPr>
      <xdr:spPr>
        <a:xfrm>
          <a:off x="7960945" y="2606430"/>
          <a:ext cx="1440961" cy="713232"/>
        </a:xfrm>
        <a:prstGeom prst="roundRect">
          <a:avLst/>
        </a:prstGeom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314244</xdr:colOff>
      <xdr:row>13</xdr:row>
      <xdr:rowOff>172263</xdr:rowOff>
    </xdr:from>
    <xdr:to>
      <xdr:col>17</xdr:col>
      <xdr:colOff>534051</xdr:colOff>
      <xdr:row>17</xdr:row>
      <xdr:rowOff>136521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id="{8CDC2B29-4225-C4C3-84C7-A5A91E321EA7}"/>
            </a:ext>
          </a:extLst>
        </xdr:cNvPr>
        <xdr:cNvSpPr/>
      </xdr:nvSpPr>
      <xdr:spPr>
        <a:xfrm>
          <a:off x="9472898" y="2606430"/>
          <a:ext cx="1440961" cy="713232"/>
        </a:xfrm>
        <a:prstGeom prst="roundRect">
          <a:avLst/>
        </a:prstGeom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131559</xdr:colOff>
      <xdr:row>14</xdr:row>
      <xdr:rowOff>25726</xdr:rowOff>
    </xdr:from>
    <xdr:to>
      <xdr:col>5</xdr:col>
      <xdr:colOff>244230</xdr:colOff>
      <xdr:row>15</xdr:row>
      <xdr:rowOff>56988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716BC7A-42C1-4E35-938B-0725142B61AC}"/>
            </a:ext>
          </a:extLst>
        </xdr:cNvPr>
        <xdr:cNvSpPr txBox="1"/>
      </xdr:nvSpPr>
      <xdr:spPr>
        <a:xfrm>
          <a:off x="1963290" y="2647136"/>
          <a:ext cx="1333825" cy="218506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>
              <a:solidFill>
                <a:schemeClr val="bg2">
                  <a:lumMod val="50000"/>
                </a:schemeClr>
              </a:solidFill>
            </a:rPr>
            <a:t> Employees Aged &gt;50</a:t>
          </a:r>
        </a:p>
      </xdr:txBody>
    </xdr:sp>
    <xdr:clientData/>
  </xdr:twoCellAnchor>
  <xdr:twoCellAnchor>
    <xdr:from>
      <xdr:col>8</xdr:col>
      <xdr:colOff>96716</xdr:colOff>
      <xdr:row>14</xdr:row>
      <xdr:rowOff>23447</xdr:rowOff>
    </xdr:from>
    <xdr:to>
      <xdr:col>10</xdr:col>
      <xdr:colOff>209387</xdr:colOff>
      <xdr:row>15</xdr:row>
      <xdr:rowOff>54709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54F57D2-25D1-7E9A-6D43-9936B8D04ECC}"/>
            </a:ext>
          </a:extLst>
        </xdr:cNvPr>
        <xdr:cNvSpPr txBox="1"/>
      </xdr:nvSpPr>
      <xdr:spPr>
        <a:xfrm>
          <a:off x="4981331" y="2644857"/>
          <a:ext cx="1333825" cy="218506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>
              <a:solidFill>
                <a:schemeClr val="bg2">
                  <a:lumMod val="50000"/>
                </a:schemeClr>
              </a:solidFill>
            </a:rPr>
            <a:t>Contract Termination</a:t>
          </a:r>
        </a:p>
      </xdr:txBody>
    </xdr:sp>
    <xdr:clientData/>
  </xdr:twoCellAnchor>
  <xdr:twoCellAnchor>
    <xdr:from>
      <xdr:col>10</xdr:col>
      <xdr:colOff>379373</xdr:colOff>
      <xdr:row>14</xdr:row>
      <xdr:rowOff>21167</xdr:rowOff>
    </xdr:from>
    <xdr:to>
      <xdr:col>12</xdr:col>
      <xdr:colOff>492044</xdr:colOff>
      <xdr:row>15</xdr:row>
      <xdr:rowOff>52429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D777793-9A06-0E60-C2C7-4581C77820C5}"/>
            </a:ext>
          </a:extLst>
        </xdr:cNvPr>
        <xdr:cNvSpPr txBox="1"/>
      </xdr:nvSpPr>
      <xdr:spPr>
        <a:xfrm>
          <a:off x="6485142" y="2642577"/>
          <a:ext cx="1333825" cy="218506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>
              <a:solidFill>
                <a:schemeClr val="bg2">
                  <a:lumMod val="50000"/>
                </a:schemeClr>
              </a:solidFill>
            </a:rPr>
            <a:t>Probation Period Ter</a:t>
          </a:r>
        </a:p>
      </xdr:txBody>
    </xdr:sp>
    <xdr:clientData/>
  </xdr:twoCellAnchor>
  <xdr:twoCellAnchor>
    <xdr:from>
      <xdr:col>13</xdr:col>
      <xdr:colOff>75874</xdr:colOff>
      <xdr:row>14</xdr:row>
      <xdr:rowOff>27029</xdr:rowOff>
    </xdr:from>
    <xdr:to>
      <xdr:col>15</xdr:col>
      <xdr:colOff>188545</xdr:colOff>
      <xdr:row>15</xdr:row>
      <xdr:rowOff>58291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C1C3FDC4-4280-B0DB-80E9-FD52E744E017}"/>
            </a:ext>
          </a:extLst>
        </xdr:cNvPr>
        <xdr:cNvSpPr txBox="1"/>
      </xdr:nvSpPr>
      <xdr:spPr>
        <a:xfrm>
          <a:off x="8013374" y="2648439"/>
          <a:ext cx="1333825" cy="218506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>
              <a:solidFill>
                <a:schemeClr val="bg2">
                  <a:lumMod val="50000"/>
                </a:schemeClr>
              </a:solidFill>
            </a:rPr>
            <a:t> Training Hours</a:t>
          </a:r>
        </a:p>
      </xdr:txBody>
    </xdr:sp>
    <xdr:clientData/>
  </xdr:twoCellAnchor>
  <xdr:twoCellAnchor>
    <xdr:from>
      <xdr:col>15</xdr:col>
      <xdr:colOff>358531</xdr:colOff>
      <xdr:row>14</xdr:row>
      <xdr:rowOff>24749</xdr:rowOff>
    </xdr:from>
    <xdr:to>
      <xdr:col>17</xdr:col>
      <xdr:colOff>471202</xdr:colOff>
      <xdr:row>15</xdr:row>
      <xdr:rowOff>56011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7D5117D4-AFC0-9295-42E0-483E5899A61A}"/>
            </a:ext>
          </a:extLst>
        </xdr:cNvPr>
        <xdr:cNvSpPr txBox="1"/>
      </xdr:nvSpPr>
      <xdr:spPr>
        <a:xfrm>
          <a:off x="9517185" y="2646159"/>
          <a:ext cx="1333825" cy="218506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>
              <a:solidFill>
                <a:schemeClr val="bg2">
                  <a:lumMod val="50000"/>
                </a:schemeClr>
              </a:solidFill>
            </a:rPr>
            <a:t>Trained Employees</a:t>
          </a:r>
        </a:p>
      </xdr:txBody>
    </xdr:sp>
    <xdr:clientData/>
  </xdr:twoCellAnchor>
  <xdr:twoCellAnchor>
    <xdr:from>
      <xdr:col>5</xdr:col>
      <xdr:colOff>420077</xdr:colOff>
      <xdr:row>14</xdr:row>
      <xdr:rowOff>21167</xdr:rowOff>
    </xdr:from>
    <xdr:to>
      <xdr:col>7</xdr:col>
      <xdr:colOff>532749</xdr:colOff>
      <xdr:row>15</xdr:row>
      <xdr:rowOff>52429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88855BEF-3F0F-5514-0224-FDEE1603F9CB}"/>
            </a:ext>
          </a:extLst>
        </xdr:cNvPr>
        <xdr:cNvSpPr txBox="1"/>
      </xdr:nvSpPr>
      <xdr:spPr>
        <a:xfrm>
          <a:off x="3472962" y="2642577"/>
          <a:ext cx="1333825" cy="218506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>
              <a:solidFill>
                <a:schemeClr val="bg2">
                  <a:lumMod val="50000"/>
                </a:schemeClr>
              </a:solidFill>
            </a:rPr>
            <a:t>Corrective Actions</a:t>
          </a:r>
        </a:p>
      </xdr:txBody>
    </xdr:sp>
    <xdr:clientData/>
  </xdr:twoCellAnchor>
  <xdr:twoCellAnchor>
    <xdr:from>
      <xdr:col>3</xdr:col>
      <xdr:colOff>301218</xdr:colOff>
      <xdr:row>15</xdr:row>
      <xdr:rowOff>105833</xdr:rowOff>
    </xdr:from>
    <xdr:to>
      <xdr:col>5</xdr:col>
      <xdr:colOff>56987</xdr:colOff>
      <xdr:row>17</xdr:row>
      <xdr:rowOff>46567</xdr:rowOff>
    </xdr:to>
    <xdr:sp macro="" textlink="$Z$23">
      <xdr:nvSpPr>
        <xdr:cNvPr id="58" name="TextBox 57">
          <a:extLst>
            <a:ext uri="{FF2B5EF4-FFF2-40B4-BE49-F238E27FC236}">
              <a16:creationId xmlns:a16="http://schemas.microsoft.com/office/drawing/2014/main" id="{FF499433-5F17-C47A-8B17-2835FD0C73DD}"/>
            </a:ext>
          </a:extLst>
        </xdr:cNvPr>
        <xdr:cNvSpPr txBox="1"/>
      </xdr:nvSpPr>
      <xdr:spPr>
        <a:xfrm>
          <a:off x="2132949" y="2914487"/>
          <a:ext cx="976923" cy="3152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2153D9B-E84D-4E2C-8CB2-04EC8BE90493}" type="TxLink">
            <a:rPr lang="en-US" sz="2000" b="0" i="0" u="none" strike="noStrike">
              <a:solidFill>
                <a:srgbClr val="006666"/>
              </a:solidFill>
              <a:latin typeface="Calibri"/>
              <a:ea typeface="+mn-ea"/>
              <a:cs typeface="Calibri"/>
            </a:rPr>
            <a:pPr marL="0" indent="0" algn="ctr"/>
            <a:t>56</a:t>
          </a:fld>
          <a:endParaRPr lang="en-US" sz="2000" b="0" i="0" u="none" strike="noStrike">
            <a:solidFill>
              <a:srgbClr val="006666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15</xdr:col>
      <xdr:colOff>535028</xdr:colOff>
      <xdr:row>15</xdr:row>
      <xdr:rowOff>87272</xdr:rowOff>
    </xdr:from>
    <xdr:to>
      <xdr:col>17</xdr:col>
      <xdr:colOff>290797</xdr:colOff>
      <xdr:row>17</xdr:row>
      <xdr:rowOff>28006</xdr:rowOff>
    </xdr:to>
    <xdr:sp macro="" textlink="$Z$34">
      <xdr:nvSpPr>
        <xdr:cNvPr id="3073" name="TextBox 3072">
          <a:extLst>
            <a:ext uri="{FF2B5EF4-FFF2-40B4-BE49-F238E27FC236}">
              <a16:creationId xmlns:a16="http://schemas.microsoft.com/office/drawing/2014/main" id="{B750EA5A-494E-AE2A-F93F-5AB4FD493E59}"/>
            </a:ext>
          </a:extLst>
        </xdr:cNvPr>
        <xdr:cNvSpPr txBox="1"/>
      </xdr:nvSpPr>
      <xdr:spPr>
        <a:xfrm>
          <a:off x="9693682" y="2895926"/>
          <a:ext cx="976923" cy="3152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EC7F8D8-B996-4C51-9B61-20246DB05766}" type="TxLink">
            <a:rPr lang="en-US" sz="2000" b="0" i="0" u="none" strike="noStrike">
              <a:solidFill>
                <a:srgbClr val="006666"/>
              </a:solidFill>
              <a:latin typeface="Calibri"/>
              <a:ea typeface="+mn-ea"/>
              <a:cs typeface="Calibri"/>
            </a:rPr>
            <a:pPr marL="0" indent="0" algn="ctr"/>
            <a:t>158</a:t>
          </a:fld>
          <a:endParaRPr lang="en-US" sz="2000" b="0" i="0" u="none" strike="noStrike">
            <a:solidFill>
              <a:srgbClr val="006666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231532</xdr:colOff>
      <xdr:row>15</xdr:row>
      <xdr:rowOff>68710</xdr:rowOff>
    </xdr:from>
    <xdr:to>
      <xdr:col>14</xdr:col>
      <xdr:colOff>597878</xdr:colOff>
      <xdr:row>17</xdr:row>
      <xdr:rowOff>9444</xdr:rowOff>
    </xdr:to>
    <xdr:sp macro="" textlink="$Z$33">
      <xdr:nvSpPr>
        <xdr:cNvPr id="3074" name="TextBox 3073">
          <a:extLst>
            <a:ext uri="{FF2B5EF4-FFF2-40B4-BE49-F238E27FC236}">
              <a16:creationId xmlns:a16="http://schemas.microsoft.com/office/drawing/2014/main" id="{7EF3353D-3CC1-0F3F-A873-69F0D85130EA}"/>
            </a:ext>
          </a:extLst>
        </xdr:cNvPr>
        <xdr:cNvSpPr txBox="1"/>
      </xdr:nvSpPr>
      <xdr:spPr>
        <a:xfrm>
          <a:off x="8169032" y="2877364"/>
          <a:ext cx="976923" cy="3152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A5614E6-9212-4D33-B329-50B1CEF9287A}" type="TxLink">
            <a:rPr lang="en-US" sz="2000" b="0" i="0" u="none" strike="noStrike">
              <a:solidFill>
                <a:srgbClr val="006666"/>
              </a:solidFill>
              <a:latin typeface="Calibri"/>
              <a:ea typeface="+mn-ea"/>
              <a:cs typeface="Calibri"/>
            </a:rPr>
            <a:pPr marL="0" indent="0" algn="ctr"/>
            <a:t>51</a:t>
          </a:fld>
          <a:endParaRPr lang="en-US" sz="2000" b="0" i="0" u="none" strike="noStrike">
            <a:solidFill>
              <a:srgbClr val="006666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554893</xdr:colOff>
      <xdr:row>15</xdr:row>
      <xdr:rowOff>82713</xdr:rowOff>
    </xdr:from>
    <xdr:to>
      <xdr:col>12</xdr:col>
      <xdr:colOff>310662</xdr:colOff>
      <xdr:row>17</xdr:row>
      <xdr:rowOff>23447</xdr:rowOff>
    </xdr:to>
    <xdr:sp macro="" textlink="$Z$27">
      <xdr:nvSpPr>
        <xdr:cNvPr id="3075" name="TextBox 3074">
          <a:extLst>
            <a:ext uri="{FF2B5EF4-FFF2-40B4-BE49-F238E27FC236}">
              <a16:creationId xmlns:a16="http://schemas.microsoft.com/office/drawing/2014/main" id="{D760EED4-86A1-A3C7-0DB6-795B5676F571}"/>
            </a:ext>
          </a:extLst>
        </xdr:cNvPr>
        <xdr:cNvSpPr txBox="1"/>
      </xdr:nvSpPr>
      <xdr:spPr>
        <a:xfrm>
          <a:off x="6660662" y="2891367"/>
          <a:ext cx="976923" cy="3152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B844EC9-1F26-4402-861F-F222EC8E7078}" type="TxLink">
            <a:rPr lang="en-US" sz="2000" b="0" i="0" u="none" strike="noStrike">
              <a:solidFill>
                <a:srgbClr val="006666"/>
              </a:solidFill>
              <a:latin typeface="Calibri"/>
              <a:ea typeface="+mn-ea"/>
              <a:cs typeface="Calibri"/>
            </a:rPr>
            <a:pPr marL="0" indent="0" algn="ctr"/>
            <a:t>278</a:t>
          </a:fld>
          <a:endParaRPr lang="en-US" sz="2000" b="0" i="0" u="none" strike="noStrike">
            <a:solidFill>
              <a:srgbClr val="006666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259536</xdr:colOff>
      <xdr:row>15</xdr:row>
      <xdr:rowOff>112997</xdr:rowOff>
    </xdr:from>
    <xdr:to>
      <xdr:col>10</xdr:col>
      <xdr:colOff>15305</xdr:colOff>
      <xdr:row>17</xdr:row>
      <xdr:rowOff>53731</xdr:rowOff>
    </xdr:to>
    <xdr:sp macro="" textlink="$Z$26">
      <xdr:nvSpPr>
        <xdr:cNvPr id="3076" name="TextBox 3075">
          <a:extLst>
            <a:ext uri="{FF2B5EF4-FFF2-40B4-BE49-F238E27FC236}">
              <a16:creationId xmlns:a16="http://schemas.microsoft.com/office/drawing/2014/main" id="{BAA173DE-AC45-DE8D-8659-316C04CF47FE}"/>
            </a:ext>
          </a:extLst>
        </xdr:cNvPr>
        <xdr:cNvSpPr txBox="1"/>
      </xdr:nvSpPr>
      <xdr:spPr>
        <a:xfrm>
          <a:off x="5144151" y="2921651"/>
          <a:ext cx="976923" cy="3152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8E11E37-6C9D-41BF-9E96-F8ADECB5FA6C}" type="TxLink">
            <a:rPr lang="en-US" sz="2000" b="0" i="0" u="none" strike="noStrike">
              <a:solidFill>
                <a:srgbClr val="006666"/>
              </a:solidFill>
              <a:latin typeface="Calibri"/>
              <a:ea typeface="+mn-ea"/>
              <a:cs typeface="Calibri"/>
            </a:rPr>
            <a:pPr marL="0" indent="0" algn="ctr"/>
            <a:t>32</a:t>
          </a:fld>
          <a:endParaRPr lang="en-US" sz="2000" b="0" i="0" u="none" strike="noStrike">
            <a:solidFill>
              <a:srgbClr val="006666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542192</xdr:colOff>
      <xdr:row>15</xdr:row>
      <xdr:rowOff>70012</xdr:rowOff>
    </xdr:from>
    <xdr:to>
      <xdr:col>7</xdr:col>
      <xdr:colOff>297962</xdr:colOff>
      <xdr:row>17</xdr:row>
      <xdr:rowOff>10746</xdr:rowOff>
    </xdr:to>
    <xdr:sp macro="" textlink="$Z$25">
      <xdr:nvSpPr>
        <xdr:cNvPr id="3078" name="TextBox 3077">
          <a:extLst>
            <a:ext uri="{FF2B5EF4-FFF2-40B4-BE49-F238E27FC236}">
              <a16:creationId xmlns:a16="http://schemas.microsoft.com/office/drawing/2014/main" id="{5ED8FC9B-0B2A-D080-D808-C7EA7B90AAD8}"/>
            </a:ext>
          </a:extLst>
        </xdr:cNvPr>
        <xdr:cNvSpPr txBox="1"/>
      </xdr:nvSpPr>
      <xdr:spPr>
        <a:xfrm>
          <a:off x="3595077" y="2878666"/>
          <a:ext cx="976923" cy="3152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8ED7F85-5D3B-4690-8B8C-D3B30D7B32B5}" type="TxLink">
            <a:rPr lang="en-US" sz="2000" b="0" i="0" u="none" strike="noStrike">
              <a:solidFill>
                <a:srgbClr val="006666"/>
              </a:solidFill>
              <a:latin typeface="Calibri"/>
              <a:ea typeface="+mn-ea"/>
              <a:cs typeface="Calibri"/>
            </a:rPr>
            <a:pPr marL="0" indent="0" algn="ctr"/>
            <a:t>260</a:t>
          </a:fld>
          <a:endParaRPr lang="en-US" sz="2000" b="0" i="0" u="none" strike="noStrike">
            <a:solidFill>
              <a:srgbClr val="006666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3</xdr:col>
      <xdr:colOff>122904</xdr:colOff>
      <xdr:row>18</xdr:row>
      <xdr:rowOff>61451</xdr:rowOff>
    </xdr:from>
    <xdr:to>
      <xdr:col>5</xdr:col>
      <xdr:colOff>298387</xdr:colOff>
      <xdr:row>25</xdr:row>
      <xdr:rowOff>103114</xdr:rowOff>
    </xdr:to>
    <xdr:pic>
      <xdr:nvPicPr>
        <xdr:cNvPr id="3079" name="Picture 3078">
          <a:extLst>
            <a:ext uri="{FF2B5EF4-FFF2-40B4-BE49-F238E27FC236}">
              <a16:creationId xmlns:a16="http://schemas.microsoft.com/office/drawing/2014/main" id="{6D05F36F-C34D-4ABA-8538-C305B1399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6452" y="3379838"/>
          <a:ext cx="1404516" cy="1332147"/>
        </a:xfrm>
        <a:prstGeom prst="rect">
          <a:avLst/>
        </a:prstGeom>
        <a:ln w="3175">
          <a:noFill/>
        </a:ln>
        <a:effectLst>
          <a:softEdge rad="0"/>
        </a:effectLst>
      </xdr:spPr>
    </xdr:pic>
    <xdr:clientData/>
  </xdr:twoCellAnchor>
  <xdr:twoCellAnchor>
    <xdr:from>
      <xdr:col>3</xdr:col>
      <xdr:colOff>81936</xdr:colOff>
      <xdr:row>18</xdr:row>
      <xdr:rowOff>40969</xdr:rowOff>
    </xdr:from>
    <xdr:to>
      <xdr:col>5</xdr:col>
      <xdr:colOff>297016</xdr:colOff>
      <xdr:row>25</xdr:row>
      <xdr:rowOff>133145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E74E95A-5143-BD4B-2EF9-97206E5CC78D}"/>
            </a:ext>
          </a:extLst>
        </xdr:cNvPr>
        <xdr:cNvSpPr/>
      </xdr:nvSpPr>
      <xdr:spPr>
        <a:xfrm>
          <a:off x="1925484" y="3359356"/>
          <a:ext cx="1444113" cy="1382660"/>
        </a:xfrm>
        <a:prstGeom prst="roundRect">
          <a:avLst>
            <a:gd name="adj" fmla="val 6738"/>
          </a:avLst>
        </a:prstGeom>
        <a:noFill/>
        <a:ln>
          <a:solidFill>
            <a:schemeClr val="bg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165876</xdr:colOff>
      <xdr:row>24</xdr:row>
      <xdr:rowOff>12774</xdr:rowOff>
    </xdr:from>
    <xdr:to>
      <xdr:col>4</xdr:col>
      <xdr:colOff>239145</xdr:colOff>
      <xdr:row>25</xdr:row>
      <xdr:rowOff>126747</xdr:rowOff>
    </xdr:to>
    <xdr:sp macro="" textlink="$Z$24">
      <xdr:nvSpPr>
        <xdr:cNvPr id="5" name="TextBox 4">
          <a:extLst>
            <a:ext uri="{FF2B5EF4-FFF2-40B4-BE49-F238E27FC236}">
              <a16:creationId xmlns:a16="http://schemas.microsoft.com/office/drawing/2014/main" id="{9CBABF6B-51B6-BF3E-96E6-15977FEE3E2A}"/>
            </a:ext>
          </a:extLst>
        </xdr:cNvPr>
        <xdr:cNvSpPr txBox="1"/>
      </xdr:nvSpPr>
      <xdr:spPr>
        <a:xfrm>
          <a:off x="2009424" y="4437290"/>
          <a:ext cx="687786" cy="2983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045756A-25A5-482F-8F01-C2673FC0E61B}" type="TxLink">
            <a:rPr lang="en-US" sz="1600" b="0" i="0" u="none" strike="noStrike">
              <a:solidFill>
                <a:srgbClr val="006666"/>
              </a:solidFill>
              <a:latin typeface="Calibri"/>
              <a:ea typeface="+mn-ea"/>
              <a:cs typeface="Calibri"/>
            </a:rPr>
            <a:pPr marL="0" indent="0" algn="ctr"/>
            <a:t>213</a:t>
          </a:fld>
          <a:endParaRPr lang="en-US" sz="1600" b="0" i="0" u="none" strike="noStrike">
            <a:solidFill>
              <a:srgbClr val="006666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0</xdr:colOff>
      <xdr:row>36</xdr:row>
      <xdr:rowOff>175416</xdr:rowOff>
    </xdr:from>
    <xdr:to>
      <xdr:col>0</xdr:col>
      <xdr:colOff>0</xdr:colOff>
      <xdr:row>38</xdr:row>
      <xdr:rowOff>105034</xdr:rowOff>
    </xdr:to>
    <xdr:sp macro="" textlink="$Z$14">
      <xdr:nvSpPr>
        <xdr:cNvPr id="17" name="TextBox 16">
          <a:extLst>
            <a:ext uri="{FF2B5EF4-FFF2-40B4-BE49-F238E27FC236}">
              <a16:creationId xmlns:a16="http://schemas.microsoft.com/office/drawing/2014/main" id="{5290FE7A-054A-803A-2627-B6AA7A027CDC}"/>
            </a:ext>
          </a:extLst>
        </xdr:cNvPr>
        <xdr:cNvSpPr txBox="1"/>
      </xdr:nvSpPr>
      <xdr:spPr>
        <a:xfrm>
          <a:off x="0" y="6812190"/>
          <a:ext cx="0" cy="2983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04B8BBA-68E8-4BCB-B77D-9A4C68A6A1D2}" type="TxLink">
            <a:rPr lang="en-US" sz="1600" b="0" i="0" u="none" strike="noStrike">
              <a:solidFill>
                <a:srgbClr val="006666"/>
              </a:solidFill>
              <a:latin typeface="Calibri"/>
              <a:ea typeface="+mn-ea"/>
              <a:cs typeface="Calibri"/>
            </a:rPr>
            <a:pPr marL="0" indent="0" algn="ctr"/>
            <a:t>46</a:t>
          </a:fld>
          <a:endParaRPr lang="en-US" sz="1600" b="0" i="0" u="none" strike="noStrike">
            <a:solidFill>
              <a:srgbClr val="006666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205615</xdr:colOff>
      <xdr:row>24</xdr:row>
      <xdr:rowOff>1303</xdr:rowOff>
    </xdr:from>
    <xdr:to>
      <xdr:col>5</xdr:col>
      <xdr:colOff>278885</xdr:colOff>
      <xdr:row>25</xdr:row>
      <xdr:rowOff>115276</xdr:rowOff>
    </xdr:to>
    <xdr:sp macro="" textlink="$AA$24">
      <xdr:nvSpPr>
        <xdr:cNvPr id="19" name="TextBox 18">
          <a:extLst>
            <a:ext uri="{FF2B5EF4-FFF2-40B4-BE49-F238E27FC236}">
              <a16:creationId xmlns:a16="http://schemas.microsoft.com/office/drawing/2014/main" id="{DE412EEF-2E85-B4A3-CE6A-9DACA15B7FFD}"/>
            </a:ext>
          </a:extLst>
        </xdr:cNvPr>
        <xdr:cNvSpPr txBox="1"/>
      </xdr:nvSpPr>
      <xdr:spPr>
        <a:xfrm>
          <a:off x="2663680" y="4425819"/>
          <a:ext cx="687786" cy="2983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1DF7B87-5DD7-49FB-8D2B-BFA102B2F010}" type="TxLink">
            <a:rPr lang="en-US" sz="1600" b="0" i="0" u="none" strike="noStrike">
              <a:solidFill>
                <a:srgbClr val="006666"/>
              </a:solidFill>
              <a:latin typeface="Calibri"/>
              <a:ea typeface="+mn-ea"/>
              <a:cs typeface="Calibri"/>
            </a:rPr>
            <a:pPr marL="0" indent="0" algn="ctr"/>
            <a:t>3390</a:t>
          </a:fld>
          <a:endParaRPr lang="en-US" sz="1600" b="0" i="0" u="none" strike="noStrike">
            <a:solidFill>
              <a:srgbClr val="006666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377722</xdr:colOff>
      <xdr:row>18</xdr:row>
      <xdr:rowOff>29498</xdr:rowOff>
    </xdr:from>
    <xdr:to>
      <xdr:col>7</xdr:col>
      <xdr:colOff>592803</xdr:colOff>
      <xdr:row>25</xdr:row>
      <xdr:rowOff>121674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FDE6AA0E-741C-FFE7-5C8C-F0AED643FDFD}"/>
            </a:ext>
          </a:extLst>
        </xdr:cNvPr>
        <xdr:cNvSpPr/>
      </xdr:nvSpPr>
      <xdr:spPr>
        <a:xfrm>
          <a:off x="3450303" y="3347885"/>
          <a:ext cx="1444113" cy="1382660"/>
        </a:xfrm>
        <a:prstGeom prst="roundRect">
          <a:avLst>
            <a:gd name="adj" fmla="val 6738"/>
          </a:avLst>
        </a:prstGeom>
        <a:noFill/>
        <a:ln>
          <a:solidFill>
            <a:schemeClr val="bg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440404</xdr:colOff>
      <xdr:row>18</xdr:row>
      <xdr:rowOff>61452</xdr:rowOff>
    </xdr:from>
    <xdr:to>
      <xdr:col>7</xdr:col>
      <xdr:colOff>542823</xdr:colOff>
      <xdr:row>25</xdr:row>
      <xdr:rowOff>87814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DDC98B0-4965-4783-B4F0-F83B049C2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2985" y="3379839"/>
          <a:ext cx="1331451" cy="1316846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5</xdr:col>
      <xdr:colOff>522338</xdr:colOff>
      <xdr:row>18</xdr:row>
      <xdr:rowOff>102419</xdr:rowOff>
    </xdr:from>
    <xdr:to>
      <xdr:col>7</xdr:col>
      <xdr:colOff>481371</xdr:colOff>
      <xdr:row>19</xdr:row>
      <xdr:rowOff>174113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BC06FAE-24A3-7231-70A9-75C9FFE35B70}"/>
            </a:ext>
          </a:extLst>
        </xdr:cNvPr>
        <xdr:cNvSpPr txBox="1"/>
      </xdr:nvSpPr>
      <xdr:spPr>
        <a:xfrm>
          <a:off x="3594919" y="3420806"/>
          <a:ext cx="1188065" cy="256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2">
                  <a:lumMod val="50000"/>
                </a:schemeClr>
              </a:solidFill>
            </a:rPr>
            <a:t>Turnover</a:t>
          </a:r>
        </a:p>
      </xdr:txBody>
    </xdr:sp>
    <xdr:clientData/>
  </xdr:twoCellAnchor>
  <xdr:twoCellAnchor>
    <xdr:from>
      <xdr:col>6</xdr:col>
      <xdr:colOff>145392</xdr:colOff>
      <xdr:row>20</xdr:row>
      <xdr:rowOff>145919</xdr:rowOff>
    </xdr:from>
    <xdr:to>
      <xdr:col>7</xdr:col>
      <xdr:colOff>218662</xdr:colOff>
      <xdr:row>22</xdr:row>
      <xdr:rowOff>75538</xdr:rowOff>
    </xdr:to>
    <xdr:sp macro="" textlink="$Z$29">
      <xdr:nvSpPr>
        <xdr:cNvPr id="41" name="TextBox 40">
          <a:extLst>
            <a:ext uri="{FF2B5EF4-FFF2-40B4-BE49-F238E27FC236}">
              <a16:creationId xmlns:a16="http://schemas.microsoft.com/office/drawing/2014/main" id="{EC2EDBB0-FB9E-DF5B-F329-4D6FA81D6CE9}"/>
            </a:ext>
          </a:extLst>
        </xdr:cNvPr>
        <xdr:cNvSpPr txBox="1"/>
      </xdr:nvSpPr>
      <xdr:spPr>
        <a:xfrm>
          <a:off x="3832489" y="3833016"/>
          <a:ext cx="687786" cy="2983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E2CD301-7C25-4B55-B97B-2F97F87615E4}" type="TxLink">
            <a:rPr lang="en-US" sz="1200" b="0" i="0" u="none" strike="noStrike">
              <a:solidFill>
                <a:srgbClr val="006666"/>
              </a:solidFill>
              <a:latin typeface="Calibri"/>
              <a:ea typeface="+mn-ea"/>
              <a:cs typeface="Calibri"/>
            </a:rPr>
            <a:pPr marL="0" indent="0" algn="ctr"/>
            <a:t>18.00%</a:t>
          </a:fld>
          <a:endParaRPr lang="en-US" sz="1200" b="0" i="0" u="none" strike="noStrike">
            <a:solidFill>
              <a:srgbClr val="006666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74767</xdr:colOff>
      <xdr:row>25</xdr:row>
      <xdr:rowOff>180053</xdr:rowOff>
    </xdr:from>
    <xdr:to>
      <xdr:col>7</xdr:col>
      <xdr:colOff>604274</xdr:colOff>
      <xdr:row>30</xdr:row>
      <xdr:rowOff>153629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27E6431-72D0-38CD-E3CE-636A1CC69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58995</xdr:colOff>
      <xdr:row>18</xdr:row>
      <xdr:rowOff>18027</xdr:rowOff>
    </xdr:from>
    <xdr:to>
      <xdr:col>9</xdr:col>
      <xdr:colOff>358469</xdr:colOff>
      <xdr:row>22</xdr:row>
      <xdr:rowOff>102420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AC58240C-E453-FD60-187E-7E716C5CE9C7}"/>
            </a:ext>
          </a:extLst>
        </xdr:cNvPr>
        <xdr:cNvSpPr/>
      </xdr:nvSpPr>
      <xdr:spPr>
        <a:xfrm>
          <a:off x="4975124" y="3336414"/>
          <a:ext cx="913990" cy="821812"/>
        </a:xfrm>
        <a:prstGeom prst="roundRect">
          <a:avLst>
            <a:gd name="adj" fmla="val 6738"/>
          </a:avLst>
        </a:prstGeom>
        <a:noFill/>
        <a:ln>
          <a:solidFill>
            <a:schemeClr val="bg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chemeClr val="bg2">
                  <a:lumMod val="50000"/>
                </a:schemeClr>
              </a:solidFill>
            </a:rPr>
            <a:t>Retried Employees</a:t>
          </a:r>
        </a:p>
      </xdr:txBody>
    </xdr:sp>
    <xdr:clientData/>
  </xdr:twoCellAnchor>
  <xdr:twoCellAnchor>
    <xdr:from>
      <xdr:col>9</xdr:col>
      <xdr:colOff>426476</xdr:colOff>
      <xdr:row>18</xdr:row>
      <xdr:rowOff>6556</xdr:rowOff>
    </xdr:from>
    <xdr:to>
      <xdr:col>11</xdr:col>
      <xdr:colOff>111434</xdr:colOff>
      <xdr:row>22</xdr:row>
      <xdr:rowOff>90949</xdr:rowOff>
    </xdr:to>
    <xdr:sp macro="" textlink="">
      <xdr:nvSpPr>
        <xdr:cNvPr id="61" name="Rectangle: Rounded Corners 60">
          <a:extLst>
            <a:ext uri="{FF2B5EF4-FFF2-40B4-BE49-F238E27FC236}">
              <a16:creationId xmlns:a16="http://schemas.microsoft.com/office/drawing/2014/main" id="{2ECD790B-11A5-EB32-883D-BF85DF899B38}"/>
            </a:ext>
          </a:extLst>
        </xdr:cNvPr>
        <xdr:cNvSpPr/>
      </xdr:nvSpPr>
      <xdr:spPr>
        <a:xfrm>
          <a:off x="5957121" y="3324943"/>
          <a:ext cx="913990" cy="821812"/>
        </a:xfrm>
        <a:prstGeom prst="roundRect">
          <a:avLst>
            <a:gd name="adj" fmla="val 6738"/>
          </a:avLst>
        </a:prstGeom>
        <a:noFill/>
        <a:ln>
          <a:solidFill>
            <a:schemeClr val="bg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12501</xdr:colOff>
      <xdr:row>20</xdr:row>
      <xdr:rowOff>40074</xdr:rowOff>
    </xdr:from>
    <xdr:to>
      <xdr:col>9</xdr:col>
      <xdr:colOff>382786</xdr:colOff>
      <xdr:row>21</xdr:row>
      <xdr:rowOff>165162</xdr:rowOff>
    </xdr:to>
    <xdr:sp macro="" textlink="$Z$30">
      <xdr:nvSpPr>
        <xdr:cNvPr id="62" name="TextBox 61">
          <a:extLst>
            <a:ext uri="{FF2B5EF4-FFF2-40B4-BE49-F238E27FC236}">
              <a16:creationId xmlns:a16="http://schemas.microsoft.com/office/drawing/2014/main" id="{1637CBAA-8F87-8B81-FFB3-D574C85821D3}"/>
            </a:ext>
          </a:extLst>
        </xdr:cNvPr>
        <xdr:cNvSpPr txBox="1"/>
      </xdr:nvSpPr>
      <xdr:spPr>
        <a:xfrm>
          <a:off x="4928630" y="3727171"/>
          <a:ext cx="984801" cy="3094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D0AD496-636A-4E71-8EE2-C51807D60A05}" type="TxLink">
            <a:rPr lang="en-US" sz="2000" b="0" i="0" u="none" strike="noStrike">
              <a:solidFill>
                <a:srgbClr val="006666"/>
              </a:solidFill>
              <a:latin typeface="Calibri"/>
              <a:ea typeface="+mn-ea"/>
              <a:cs typeface="Calibri"/>
            </a:rPr>
            <a:pPr marL="0" indent="0" algn="ctr"/>
            <a:t>10</a:t>
          </a:fld>
          <a:endParaRPr lang="en-US" sz="2000" b="0" i="0" u="none" strike="noStrike">
            <a:solidFill>
              <a:srgbClr val="006666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462350</xdr:colOff>
      <xdr:row>18</xdr:row>
      <xdr:rowOff>30726</xdr:rowOff>
    </xdr:from>
    <xdr:to>
      <xdr:col>11</xdr:col>
      <xdr:colOff>99785</xdr:colOff>
      <xdr:row>20</xdr:row>
      <xdr:rowOff>117928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AA7366C6-AD2E-F48F-5D68-6DA7A927BBC2}"/>
            </a:ext>
          </a:extLst>
        </xdr:cNvPr>
        <xdr:cNvSpPr txBox="1">
          <a:spLocks noChangeArrowheads="1"/>
        </xdr:cNvSpPr>
      </xdr:nvSpPr>
      <xdr:spPr bwMode="auto">
        <a:xfrm>
          <a:off x="5932421" y="3296440"/>
          <a:ext cx="853007" cy="4500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t>Leavers  &lt; 3 Years</a:t>
          </a:r>
        </a:p>
      </xdr:txBody>
    </xdr:sp>
    <xdr:clientData/>
  </xdr:twoCellAnchor>
  <xdr:twoCellAnchor>
    <xdr:from>
      <xdr:col>9</xdr:col>
      <xdr:colOff>390224</xdr:colOff>
      <xdr:row>20</xdr:row>
      <xdr:rowOff>28603</xdr:rowOff>
    </xdr:from>
    <xdr:to>
      <xdr:col>11</xdr:col>
      <xdr:colOff>145993</xdr:colOff>
      <xdr:row>21</xdr:row>
      <xdr:rowOff>153691</xdr:rowOff>
    </xdr:to>
    <xdr:sp macro="" textlink="$Z$28">
      <xdr:nvSpPr>
        <xdr:cNvPr id="1024" name="TextBox 1023">
          <a:extLst>
            <a:ext uri="{FF2B5EF4-FFF2-40B4-BE49-F238E27FC236}">
              <a16:creationId xmlns:a16="http://schemas.microsoft.com/office/drawing/2014/main" id="{19616878-A624-A2D2-1528-122F8C25245B}"/>
            </a:ext>
          </a:extLst>
        </xdr:cNvPr>
        <xdr:cNvSpPr txBox="1"/>
      </xdr:nvSpPr>
      <xdr:spPr>
        <a:xfrm>
          <a:off x="5860295" y="3657174"/>
          <a:ext cx="971341" cy="306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E9C8FF7-2FBD-42AD-B2FF-9DDC88CBADAB}" type="TxLink">
            <a:rPr lang="en-US" sz="2000" b="0" i="0" u="none" strike="noStrike">
              <a:solidFill>
                <a:srgbClr val="006666"/>
              </a:solidFill>
              <a:latin typeface="Calibri"/>
              <a:ea typeface="+mn-ea"/>
              <a:cs typeface="Calibri"/>
            </a:rPr>
            <a:pPr marL="0" indent="0" algn="ctr"/>
            <a:t>214</a:t>
          </a:fld>
          <a:endParaRPr lang="en-US" sz="2000" b="0" i="0" u="none" strike="noStrike">
            <a:solidFill>
              <a:srgbClr val="006666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64524</xdr:colOff>
      <xdr:row>22</xdr:row>
      <xdr:rowOff>163869</xdr:rowOff>
    </xdr:from>
    <xdr:to>
      <xdr:col>11</xdr:col>
      <xdr:colOff>92178</xdr:colOff>
      <xdr:row>30</xdr:row>
      <xdr:rowOff>102419</xdr:rowOff>
    </xdr:to>
    <xdr:graphicFrame macro="">
      <xdr:nvGraphicFramePr>
        <xdr:cNvPr id="1025" name="Chart 1024">
          <a:extLst>
            <a:ext uri="{FF2B5EF4-FFF2-40B4-BE49-F238E27FC236}">
              <a16:creationId xmlns:a16="http://schemas.microsoft.com/office/drawing/2014/main" id="{0F6FBD19-3B4C-814E-9DFC-9ED4D2764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204107</xdr:colOff>
      <xdr:row>17</xdr:row>
      <xdr:rowOff>179614</xdr:rowOff>
    </xdr:from>
    <xdr:to>
      <xdr:col>13</xdr:col>
      <xdr:colOff>0</xdr:colOff>
      <xdr:row>30</xdr:row>
      <xdr:rowOff>99786</xdr:rowOff>
    </xdr:to>
    <xdr:graphicFrame macro="">
      <xdr:nvGraphicFramePr>
        <xdr:cNvPr id="1026" name="Chart 1025">
          <a:extLst>
            <a:ext uri="{FF2B5EF4-FFF2-40B4-BE49-F238E27FC236}">
              <a16:creationId xmlns:a16="http://schemas.microsoft.com/office/drawing/2014/main" id="{89DB51B9-7F41-2D7D-109A-B798C8598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210258</xdr:colOff>
      <xdr:row>19</xdr:row>
      <xdr:rowOff>165259</xdr:rowOff>
    </xdr:from>
    <xdr:to>
      <xdr:col>12</xdr:col>
      <xdr:colOff>580542</xdr:colOff>
      <xdr:row>21</xdr:row>
      <xdr:rowOff>108919</xdr:rowOff>
    </xdr:to>
    <xdr:sp macro="" textlink="$Z$31">
      <xdr:nvSpPr>
        <xdr:cNvPr id="1027" name="TextBox 1026">
          <a:extLst>
            <a:ext uri="{FF2B5EF4-FFF2-40B4-BE49-F238E27FC236}">
              <a16:creationId xmlns:a16="http://schemas.microsoft.com/office/drawing/2014/main" id="{F38D8EA9-4F4B-EF8A-F30D-77C3490182B7}"/>
            </a:ext>
          </a:extLst>
        </xdr:cNvPr>
        <xdr:cNvSpPr txBox="1"/>
      </xdr:nvSpPr>
      <xdr:spPr>
        <a:xfrm>
          <a:off x="6895901" y="3612402"/>
          <a:ext cx="978070" cy="306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AF2B2DE-FFC2-448C-9BFD-794D908AD4D6}" type="TxLink">
            <a:rPr lang="en-US" sz="2000" b="0" i="0" u="none" strike="noStrike">
              <a:solidFill>
                <a:srgbClr val="006666"/>
              </a:solidFill>
              <a:latin typeface="Calibri"/>
              <a:ea typeface="+mn-ea"/>
              <a:cs typeface="Calibri"/>
            </a:rPr>
            <a:pPr marL="0" indent="0" algn="ctr"/>
            <a:t>32</a:t>
          </a:fld>
          <a:endParaRPr lang="en-US" sz="2000" b="0" i="0" u="none" strike="noStrike">
            <a:solidFill>
              <a:srgbClr val="006666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86179</xdr:colOff>
      <xdr:row>18</xdr:row>
      <xdr:rowOff>43543</xdr:rowOff>
    </xdr:from>
    <xdr:to>
      <xdr:col>15</xdr:col>
      <xdr:colOff>235857</xdr:colOff>
      <xdr:row>24</xdr:row>
      <xdr:rowOff>36285</xdr:rowOff>
    </xdr:to>
    <xdr:graphicFrame macro="">
      <xdr:nvGraphicFramePr>
        <xdr:cNvPr id="1030" name="Chart 1029">
          <a:extLst>
            <a:ext uri="{FF2B5EF4-FFF2-40B4-BE49-F238E27FC236}">
              <a16:creationId xmlns:a16="http://schemas.microsoft.com/office/drawing/2014/main" id="{B2087C67-E606-C291-4DB8-258D6CF7B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75294</xdr:colOff>
      <xdr:row>24</xdr:row>
      <xdr:rowOff>105228</xdr:rowOff>
    </xdr:from>
    <xdr:to>
      <xdr:col>15</xdr:col>
      <xdr:colOff>224972</xdr:colOff>
      <xdr:row>30</xdr:row>
      <xdr:rowOff>97971</xdr:rowOff>
    </xdr:to>
    <xdr:graphicFrame macro="">
      <xdr:nvGraphicFramePr>
        <xdr:cNvPr id="1031" name="Chart 1030">
          <a:extLst>
            <a:ext uri="{FF2B5EF4-FFF2-40B4-BE49-F238E27FC236}">
              <a16:creationId xmlns:a16="http://schemas.microsoft.com/office/drawing/2014/main" id="{038A2E7A-86C1-AADE-8716-9D89158D8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372836</xdr:colOff>
      <xdr:row>18</xdr:row>
      <xdr:rowOff>39914</xdr:rowOff>
    </xdr:from>
    <xdr:to>
      <xdr:col>17</xdr:col>
      <xdr:colOff>522515</xdr:colOff>
      <xdr:row>24</xdr:row>
      <xdr:rowOff>32656</xdr:rowOff>
    </xdr:to>
    <xdr:graphicFrame macro="">
      <xdr:nvGraphicFramePr>
        <xdr:cNvPr id="1032" name="Chart 1031">
          <a:extLst>
            <a:ext uri="{FF2B5EF4-FFF2-40B4-BE49-F238E27FC236}">
              <a16:creationId xmlns:a16="http://schemas.microsoft.com/office/drawing/2014/main" id="{3216F964-20D0-649A-9C9A-71445290A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380092</xdr:colOff>
      <xdr:row>24</xdr:row>
      <xdr:rowOff>119742</xdr:rowOff>
    </xdr:from>
    <xdr:to>
      <xdr:col>17</xdr:col>
      <xdr:colOff>529771</xdr:colOff>
      <xdr:row>30</xdr:row>
      <xdr:rowOff>112485</xdr:rowOff>
    </xdr:to>
    <xdr:graphicFrame macro="">
      <xdr:nvGraphicFramePr>
        <xdr:cNvPr id="1033" name="Chart 1032">
          <a:extLst>
            <a:ext uri="{FF2B5EF4-FFF2-40B4-BE49-F238E27FC236}">
              <a16:creationId xmlns:a16="http://schemas.microsoft.com/office/drawing/2014/main" id="{825F8188-F90A-20B5-8BED-6C4337D9A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253801</xdr:colOff>
      <xdr:row>19</xdr:row>
      <xdr:rowOff>99945</xdr:rowOff>
    </xdr:from>
    <xdr:to>
      <xdr:col>15</xdr:col>
      <xdr:colOff>16299</xdr:colOff>
      <xdr:row>21</xdr:row>
      <xdr:rowOff>43605</xdr:rowOff>
    </xdr:to>
    <xdr:sp macro="" textlink="$Z$36">
      <xdr:nvSpPr>
        <xdr:cNvPr id="1034" name="TextBox 1033">
          <a:extLst>
            <a:ext uri="{FF2B5EF4-FFF2-40B4-BE49-F238E27FC236}">
              <a16:creationId xmlns:a16="http://schemas.microsoft.com/office/drawing/2014/main" id="{25AA6CCB-C6DD-8583-52FC-D14C81E28BDD}"/>
            </a:ext>
          </a:extLst>
        </xdr:cNvPr>
        <xdr:cNvSpPr txBox="1"/>
      </xdr:nvSpPr>
      <xdr:spPr>
        <a:xfrm>
          <a:off x="8155015" y="3547088"/>
          <a:ext cx="978070" cy="306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09D97A5-BBC0-4227-B965-5E074A4A5DF0}" type="TxLink">
            <a:rPr lang="en-US" sz="2000" b="0" i="0" u="none" strike="noStrike">
              <a:solidFill>
                <a:srgbClr val="006666"/>
              </a:solidFill>
              <a:latin typeface="Calibri"/>
              <a:ea typeface="+mn-ea"/>
              <a:cs typeface="Calibri"/>
            </a:rPr>
            <a:pPr marL="0" indent="0" algn="ctr"/>
            <a:t>71%</a:t>
          </a:fld>
          <a:endParaRPr lang="en-US" sz="2000" b="0" i="0" u="none" strike="noStrike">
            <a:solidFill>
              <a:srgbClr val="006666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251987</xdr:colOff>
      <xdr:row>25</xdr:row>
      <xdr:rowOff>143488</xdr:rowOff>
    </xdr:from>
    <xdr:to>
      <xdr:col>15</xdr:col>
      <xdr:colOff>14485</xdr:colOff>
      <xdr:row>27</xdr:row>
      <xdr:rowOff>87148</xdr:rowOff>
    </xdr:to>
    <xdr:sp macro="" textlink="$Z$40">
      <xdr:nvSpPr>
        <xdr:cNvPr id="1035" name="TextBox 1034">
          <a:extLst>
            <a:ext uri="{FF2B5EF4-FFF2-40B4-BE49-F238E27FC236}">
              <a16:creationId xmlns:a16="http://schemas.microsoft.com/office/drawing/2014/main" id="{6634587D-B2D9-2D9A-269B-DE6C202D9D66}"/>
            </a:ext>
          </a:extLst>
        </xdr:cNvPr>
        <xdr:cNvSpPr txBox="1"/>
      </xdr:nvSpPr>
      <xdr:spPr>
        <a:xfrm>
          <a:off x="8153201" y="4679202"/>
          <a:ext cx="978070" cy="306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910D589-50FB-456B-9588-B1883541B89C}" type="TxLink">
            <a:rPr lang="en-US" sz="2000" b="0" i="0" u="none" strike="noStrike">
              <a:solidFill>
                <a:srgbClr val="006666"/>
              </a:solidFill>
              <a:latin typeface="Calibri"/>
              <a:ea typeface="+mn-ea"/>
              <a:cs typeface="Calibri"/>
            </a:rPr>
            <a:pPr marL="0" indent="0" algn="ctr"/>
            <a:t>97%</a:t>
          </a:fld>
          <a:endParaRPr lang="en-US" sz="2000" b="0" i="0" u="none" strike="noStrike">
            <a:solidFill>
              <a:srgbClr val="006666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15</xdr:col>
      <xdr:colOff>558601</xdr:colOff>
      <xdr:row>25</xdr:row>
      <xdr:rowOff>114459</xdr:rowOff>
    </xdr:from>
    <xdr:to>
      <xdr:col>17</xdr:col>
      <xdr:colOff>321100</xdr:colOff>
      <xdr:row>27</xdr:row>
      <xdr:rowOff>58119</xdr:rowOff>
    </xdr:to>
    <xdr:sp macro="" textlink="$Z$39">
      <xdr:nvSpPr>
        <xdr:cNvPr id="1036" name="TextBox 1035">
          <a:extLst>
            <a:ext uri="{FF2B5EF4-FFF2-40B4-BE49-F238E27FC236}">
              <a16:creationId xmlns:a16="http://schemas.microsoft.com/office/drawing/2014/main" id="{DEE78073-77BB-DD28-EAC5-3C95F9CF2606}"/>
            </a:ext>
          </a:extLst>
        </xdr:cNvPr>
        <xdr:cNvSpPr txBox="1"/>
      </xdr:nvSpPr>
      <xdr:spPr>
        <a:xfrm>
          <a:off x="9675387" y="4650173"/>
          <a:ext cx="978070" cy="306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6BCFB31-34A4-4C50-94C6-FECE044F97E5}" type="TxLink">
            <a:rPr lang="en-US" sz="2000" b="0" i="0" u="none" strike="noStrike">
              <a:solidFill>
                <a:srgbClr val="006666"/>
              </a:solidFill>
              <a:latin typeface="Calibri"/>
              <a:ea typeface="+mn-ea"/>
              <a:cs typeface="Calibri"/>
            </a:rPr>
            <a:pPr marL="0" indent="0" algn="ctr"/>
            <a:t>76%</a:t>
          </a:fld>
          <a:endParaRPr lang="en-US" sz="2000" b="0" i="0" u="none" strike="noStrike">
            <a:solidFill>
              <a:srgbClr val="006666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15</xdr:col>
      <xdr:colOff>502358</xdr:colOff>
      <xdr:row>19</xdr:row>
      <xdr:rowOff>58216</xdr:rowOff>
    </xdr:from>
    <xdr:to>
      <xdr:col>17</xdr:col>
      <xdr:colOff>264857</xdr:colOff>
      <xdr:row>21</xdr:row>
      <xdr:rowOff>1876</xdr:rowOff>
    </xdr:to>
    <xdr:sp macro="" textlink="$Z$41">
      <xdr:nvSpPr>
        <xdr:cNvPr id="1037" name="TextBox 1036">
          <a:extLst>
            <a:ext uri="{FF2B5EF4-FFF2-40B4-BE49-F238E27FC236}">
              <a16:creationId xmlns:a16="http://schemas.microsoft.com/office/drawing/2014/main" id="{215B37E1-2253-CCEF-795F-A759A7C97308}"/>
            </a:ext>
          </a:extLst>
        </xdr:cNvPr>
        <xdr:cNvSpPr txBox="1"/>
      </xdr:nvSpPr>
      <xdr:spPr>
        <a:xfrm>
          <a:off x="9619144" y="3505359"/>
          <a:ext cx="978070" cy="306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948FDA6-8DA4-48C3-B479-5C1A7F3B7628}" type="TxLink">
            <a:rPr lang="en-US" sz="2000" b="0" i="0" u="none" strike="noStrike">
              <a:solidFill>
                <a:srgbClr val="006666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2000" b="0" i="0" u="none" strike="noStrike">
            <a:solidFill>
              <a:srgbClr val="006666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0.28058</cdr:x>
      <cdr:y>0.41304</cdr:y>
    </cdr:from>
    <cdr:to>
      <cdr:x>0.73437</cdr:x>
      <cdr:y>0.78261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02361CC-0FBE-608E-2E55-21F58DF4E94F}"/>
            </a:ext>
          </a:extLst>
        </cdr:cNvPr>
        <cdr:cNvSpPr txBox="1"/>
      </cdr:nvSpPr>
      <cdr:spPr>
        <a:xfrm xmlns:a="http://schemas.openxmlformats.org/drawingml/2006/main">
          <a:off x="519266" y="583793"/>
          <a:ext cx="839839" cy="522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bg2">
                  <a:lumMod val="50000"/>
                </a:schemeClr>
              </a:solidFill>
            </a:rPr>
            <a:t>HR Count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0.1133</cdr:x>
      <cdr:y>0.0207</cdr:y>
    </cdr:from>
    <cdr:to>
      <cdr:x>0.99015</cdr:x>
      <cdr:y>0.22373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02AE66B-8A48-5D7D-E8EB-A1613D703DFF}"/>
            </a:ext>
          </a:extLst>
        </cdr:cNvPr>
        <cdr:cNvSpPr txBox="1"/>
      </cdr:nvSpPr>
      <cdr:spPr>
        <a:xfrm xmlns:a="http://schemas.openxmlformats.org/drawingml/2006/main">
          <a:off x="104321" y="47170"/>
          <a:ext cx="807357" cy="4626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2">
                  <a:lumMod val="50000"/>
                </a:schemeClr>
              </a:solidFill>
            </a:rPr>
            <a:t>Avg Age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0.18937</cdr:x>
      <cdr:y>0.32047</cdr:y>
    </cdr:from>
    <cdr:to>
      <cdr:x>0.76744</cdr:x>
      <cdr:y>0.87416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67D76-7F0A-7C91-DB51-049F84427964}"/>
            </a:ext>
          </a:extLst>
        </cdr:cNvPr>
        <cdr:cNvSpPr txBox="1"/>
      </cdr:nvSpPr>
      <cdr:spPr>
        <a:xfrm xmlns:a="http://schemas.openxmlformats.org/drawingml/2006/main">
          <a:off x="258535" y="346529"/>
          <a:ext cx="789215" cy="5987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chemeClr val="bg2">
                  <a:lumMod val="50000"/>
                </a:schemeClr>
              </a:solidFill>
            </a:rPr>
            <a:t> Automated Processes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0.21063</cdr:x>
      <cdr:y>0.22148</cdr:y>
    </cdr:from>
    <cdr:to>
      <cdr:x>0.75548</cdr:x>
      <cdr:y>0.75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F101AF5-7DBE-63C9-1E71-36FB7CABE5A9}"/>
            </a:ext>
          </a:extLst>
        </cdr:cNvPr>
        <cdr:cNvSpPr txBox="1"/>
      </cdr:nvSpPr>
      <cdr:spPr>
        <a:xfrm xmlns:a="http://schemas.openxmlformats.org/drawingml/2006/main">
          <a:off x="287563" y="239486"/>
          <a:ext cx="743858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0.11761</cdr:x>
      <cdr:y>0.45638</cdr:y>
    </cdr:from>
    <cdr:to>
      <cdr:x>0.81528</cdr:x>
      <cdr:y>0.90101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23213E1-D44E-7730-E5CA-32B2E2359C06}"/>
            </a:ext>
          </a:extLst>
        </cdr:cNvPr>
        <cdr:cNvSpPr txBox="1"/>
      </cdr:nvSpPr>
      <cdr:spPr>
        <a:xfrm xmlns:a="http://schemas.openxmlformats.org/drawingml/2006/main">
          <a:off x="160563" y="493486"/>
          <a:ext cx="952500" cy="480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50" b="1">
              <a:solidFill>
                <a:schemeClr val="bg2">
                  <a:lumMod val="50000"/>
                </a:schemeClr>
              </a:solidFill>
            </a:rPr>
            <a:t> Training Plan Achieved'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0.11229</cdr:x>
      <cdr:y>0.36577</cdr:y>
    </cdr:from>
    <cdr:to>
      <cdr:x>0.83654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B0FC4E-C36F-9DD3-3D2A-AB48F60C43A0}"/>
            </a:ext>
          </a:extLst>
        </cdr:cNvPr>
        <cdr:cNvSpPr txBox="1"/>
      </cdr:nvSpPr>
      <cdr:spPr>
        <a:xfrm xmlns:a="http://schemas.openxmlformats.org/drawingml/2006/main">
          <a:off x="153306" y="395515"/>
          <a:ext cx="988785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50" b="1">
              <a:solidFill>
                <a:schemeClr val="bg2">
                  <a:lumMod val="50000"/>
                </a:schemeClr>
              </a:solidFill>
            </a:rPr>
            <a:t>MP Plan Achievement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0.12027</cdr:x>
      <cdr:y>0.35067</cdr:y>
    </cdr:from>
    <cdr:to>
      <cdr:x>0.81794</cdr:x>
      <cdr:y>0.87081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E30B775-F43F-F226-9299-AF737E17EAB2}"/>
            </a:ext>
          </a:extLst>
        </cdr:cNvPr>
        <cdr:cNvSpPr txBox="1"/>
      </cdr:nvSpPr>
      <cdr:spPr>
        <a:xfrm xmlns:a="http://schemas.openxmlformats.org/drawingml/2006/main">
          <a:off x="164193" y="379187"/>
          <a:ext cx="952500" cy="562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50" b="1">
              <a:solidFill>
                <a:schemeClr val="bg2">
                  <a:lumMod val="50000"/>
                </a:schemeClr>
              </a:solidFill>
            </a:rPr>
            <a:t>Training Effectiveness 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D90A93-782F-49DD-A098-973D210AA30B}" name="MainData1" displayName="MainData1" ref="B3:AI16" totalsRowCount="1" headerRowDxfId="69" dataDxfId="68">
  <tableColumns count="34">
    <tableColumn id="1" xr3:uid="{D41FD81E-7407-4016-BDB7-ADA6346F7051}" name="Month" dataDxfId="67" totalsRowDxfId="66"/>
    <tableColumn id="2" xr3:uid="{7308E346-81BF-4548-AFBB-24CB23566711}" name="Saudis" totalsRowFunction="average" dataDxfId="65" totalsRowDxfId="64"/>
    <tableColumn id="3" xr3:uid="{4203DA2F-79E9-4DCC-9429-60E4800566D6}" name="Non-Sauids" totalsRowFunction="average" dataDxfId="63" totalsRowDxfId="62"/>
    <tableColumn id="13" xr3:uid="{C63D5FCF-DE62-4E1C-A65F-959F66B8505D}" name="# Headcount" totalsRowFunction="average" dataDxfId="61" totalsRowDxfId="60">
      <calculatedColumnFormula>MainData1[[#This Row],[Non-Sauids]]+MainData1[[#This Row],[Saudis]]</calculatedColumnFormula>
    </tableColumn>
    <tableColumn id="22" xr3:uid="{811036DB-8D73-409C-8683-0015BEA875E2}" name="% Saudization" totalsRowFunction="average" dataDxfId="59" totalsRowDxfId="58" dataCellStyle="Percent">
      <calculatedColumnFormula>MainData1[[#This Row],[Saudis]]/MainData1[[#This Row],['# Headcount]]</calculatedColumnFormula>
    </tableColumn>
    <tableColumn id="4" xr3:uid="{FC97F263-5A1F-40A4-B99F-793FD21ECD7A}" name="# Sick Leave" totalsRowFunction="custom" dataDxfId="57" totalsRowDxfId="56">
      <totalsRowFormula>SUBTOTAL(109,G4:G15)</totalsRowFormula>
    </tableColumn>
    <tableColumn id="5" xr3:uid="{AE63D866-FD29-4692-ACF6-70AF3D670A04}" name="# Hours Late" totalsRowFunction="custom" dataDxfId="55" totalsRowDxfId="54">
      <totalsRowFormula>SUBTOTAL(109,H4:H15)</totalsRowFormula>
    </tableColumn>
    <tableColumn id="6" xr3:uid="{7EC1E12C-1EF2-4D8A-B10B-D9D587494AC5}" name="# Unpaid Leaves" totalsRowFunction="custom" dataDxfId="53" totalsRowDxfId="52">
      <totalsRowFormula>SUBTOTAL(109,I4:I15)</totalsRowFormula>
    </tableColumn>
    <tableColumn id="7" xr3:uid="{CF51A841-97C4-462F-AFA1-7FC2DA842CD4}" name="$ Incentive" totalsRowFunction="custom" dataDxfId="51" totalsRowDxfId="50" dataCellStyle="Comma">
      <totalsRowFormula>SUBTOTAL(109,J4:J15)</totalsRowFormula>
    </tableColumn>
    <tableColumn id="8" xr3:uid="{FC8E572D-9124-4EF4-BC97-D431319DF433}" name="$ Overtime" totalsRowFunction="custom" dataDxfId="49" totalsRowDxfId="48" dataCellStyle="Comma">
      <totalsRowFormula>SUBTOTAL(109,K4:K15)</totalsRowFormula>
    </tableColumn>
    <tableColumn id="9" xr3:uid="{11869E48-227D-475A-AFFE-B8BF3C48A4F5}" name="$ Payroll" totalsRowFunction="custom" dataDxfId="47" totalsRowDxfId="46" dataCellStyle="Comma">
      <totalsRowFormula>SUBTOTAL(109,L4:L15)</totalsRowFormula>
    </tableColumn>
    <tableColumn id="14" xr3:uid="{36EDB69F-3808-4F88-9259-E821ADBAF33A}" name="# Leavers" totalsRowFunction="custom" dataDxfId="45" totalsRowDxfId="44">
      <totalsRowFormula>SUBTOTAL(109,M4:M15)</totalsRowFormula>
    </tableColumn>
    <tableColumn id="15" xr3:uid="{20D33F60-374F-49E8-8BD0-017F7C4F5727}" name="# Joiners" totalsRowFunction="custom" dataDxfId="43" totalsRowDxfId="42">
      <totalsRowFormula>SUBTOTAL(109,N4:N15)</totalsRowFormula>
    </tableColumn>
    <tableColumn id="16" xr3:uid="{6AB45146-772F-4F00-ADF2-9E48B12E1218}" name="% Outsource" totalsRowFunction="custom" dataDxfId="41" totalsRowDxfId="40">
      <totalsRowFormula>SUBTOTAL(109,O4:O15)</totalsRowFormula>
    </tableColumn>
    <tableColumn id="17" xr3:uid="{0FE97800-B23A-4C85-A355-BC5E5CA46965}" name="# Part Timers" totalsRowFunction="custom" dataDxfId="39" totalsRowDxfId="38">
      <totalsRowFormula>SUBTOTAL(109,P4:P15)</totalsRowFormula>
    </tableColumn>
    <tableColumn id="19" xr3:uid="{97291186-D3C4-46D9-B7A5-6000193A9795}" name="# Employees Aged &gt;50" totalsRowFunction="custom" dataDxfId="37" totalsRowDxfId="36">
      <totalsRowFormula>SUBTOTAL(109,Q4:Q15)</totalsRowFormula>
    </tableColumn>
    <tableColumn id="21" xr3:uid="{A76B14AC-D375-43B8-8990-B3B565C33035}" name="% Of Females" totalsRowFunction="custom" dataDxfId="35" totalsRowDxfId="34">
      <totalsRowFormula>SUBTOTAL(109,R4:R15)</totalsRowFormula>
    </tableColumn>
    <tableColumn id="23" xr3:uid="{26F4D783-E28D-4002-8FD9-80942D5E4875}" name="# Corrective Actions" totalsRowFunction="custom" dataDxfId="33" totalsRowDxfId="32">
      <totalsRowFormula>SUBTOTAL(109,S4:S15)</totalsRowFormula>
    </tableColumn>
    <tableColumn id="25" xr3:uid="{C2CD7B07-ABD3-46F6-95D1-47A8F0D6725E}" name="# Contract Termination" totalsRowFunction="custom" dataDxfId="31" totalsRowDxfId="30">
      <totalsRowFormula>SUBTOTAL(109,T4:T15)</totalsRowFormula>
    </tableColumn>
    <tableColumn id="27" xr3:uid="{640AABC2-AB0A-4065-A039-9368574DCD2E}" name="# Probation Period Termination" totalsRowFunction="custom" dataDxfId="29" totalsRowDxfId="28">
      <totalsRowFormula>SUBTOTAL(109,U4:U15)</totalsRowFormula>
    </tableColumn>
    <tableColumn id="33" xr3:uid="{DD5DA1EA-9903-4AD6-8D9D-5755FD72C096}" name="# Leavers With Service Less Than 3 Years" totalsRowFunction="custom" dataDxfId="27" totalsRowDxfId="26">
      <totalsRowFormula>SUBTOTAL(109,V4:V15)</totalsRowFormula>
    </tableColumn>
    <tableColumn id="34" xr3:uid="{043193CD-2CC3-4AEA-B401-7C42B307B38E}" name="% Turnover" totalsRowFunction="custom" dataDxfId="25" totalsRowDxfId="24" dataCellStyle="Percent">
      <totalsRowFormula>SUBTOTAL(109,W4:W15)</totalsRowFormula>
    </tableColumn>
    <tableColumn id="35" xr3:uid="{819A98CD-3B36-4948-BD90-2C4C95D1C800}" name="# Retried Employees" totalsRowFunction="custom" dataDxfId="23" totalsRowDxfId="22">
      <totalsRowFormula>SUBTOTAL(109,X4:X15)</totalsRowFormula>
    </tableColumn>
    <tableColumn id="36" xr3:uid="{C434A26A-36A2-43E3-A41C-1B16B33A436A}" name="Avg Age" totalsRowFunction="custom" dataDxfId="21" totalsRowDxfId="20">
      <totalsRowFormula>SUBTOTAL(109,Y4:Y15)</totalsRowFormula>
    </tableColumn>
    <tableColumn id="37" xr3:uid="{5A59DF53-0512-46C1-BE36-3717F914F3D0}" name="% Hr Expenses Vs Budget" totalsRowFunction="custom" dataDxfId="19" totalsRowDxfId="18" dataCellStyle="Percent">
      <totalsRowFormula>SUBTOTAL(109,Z4:Z15)</totalsRowFormula>
    </tableColumn>
    <tableColumn id="38" xr3:uid="{1A3DEE9D-4F8B-458A-8FE7-3535E5EB4EC8}" name="# Training Hours" totalsRowFunction="custom" dataDxfId="17" totalsRowDxfId="16">
      <totalsRowFormula>SUBTOTAL(109,AA4:AA15)</totalsRowFormula>
    </tableColumn>
    <tableColumn id="46" xr3:uid="{036ECBE2-02B3-44BA-B18B-2A3F3FFAB767}" name="# Trained Employees" totalsRowFunction="custom" dataDxfId="15" totalsRowDxfId="14">
      <totalsRowFormula>SUBTOTAL(109,AB4:AB15)</totalsRowFormula>
    </tableColumn>
    <tableColumn id="40" xr3:uid="{B3517081-D374-469F-B8D9-EF7B68769985}" name="# HR Headcount" totalsRowFunction="custom" dataDxfId="13" totalsRowDxfId="12">
      <totalsRowFormula>SUBTOTAL(109,AC4:AC15)</totalsRowFormula>
    </tableColumn>
    <tableColumn id="41" xr3:uid="{D6A093A3-6BA3-451D-86AF-BA0972EAE001}" name="% Automated Processes" totalsRowFunction="average" dataDxfId="11" totalsRowDxfId="10" dataCellStyle="Percent"/>
    <tableColumn id="43" xr3:uid="{A7A0A90E-113C-43BA-A037-6E4E37973CF9}" name="% High Performers" totalsRowFunction="average" dataDxfId="9" totalsRowDxfId="8" dataCellStyle="Percent"/>
    <tableColumn id="44" xr3:uid="{0F520FFF-097F-41EB-B552-E34C590407D6}" name="% Low Performers" totalsRowFunction="average" dataDxfId="7" totalsRowDxfId="6" dataCellStyle="Percent"/>
    <tableColumn id="49" xr3:uid="{A5A2985A-EF55-4F4F-AB65-E16774E09ABD}" name="% Training Effectiveness Index" totalsRowFunction="average" dataDxfId="5" totalsRowDxfId="4" dataCellStyle="Percent"/>
    <tableColumn id="51" xr3:uid="{E38E8661-3A92-4B9C-AE2F-98CB96A3239D}" name="% Training Plan Achieved'" totalsRowFunction="custom" dataDxfId="3" totalsRowDxfId="2" dataCellStyle="Percent">
      <totalsRowFormula>SUBTOTAL(109,AH4:AH15)</totalsRowFormula>
    </tableColumn>
    <tableColumn id="52" xr3:uid="{2F204EEB-9D9D-40CB-A23B-A2935907248F}" name="% Manpower Plan Achieved" totalsRowFunction="custom" dataDxfId="1" totalsRowDxfId="0" dataCellStyle="Percent">
      <totalsRowFormula>SUBTOTAL(109,AI4:AI15)</totalsRow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16"/>
  <sheetViews>
    <sheetView showGridLines="0" workbookViewId="0">
      <selection activeCell="E18" sqref="E18"/>
    </sheetView>
  </sheetViews>
  <sheetFormatPr defaultRowHeight="14.5" x14ac:dyDescent="0.35"/>
  <cols>
    <col min="2" max="2" width="6.54296875" bestFit="1" customWidth="1"/>
    <col min="3" max="3" width="6.1796875" bestFit="1" customWidth="1"/>
    <col min="4" max="4" width="10.26953125" bestFit="1" customWidth="1"/>
    <col min="5" max="5" width="11.453125" bestFit="1" customWidth="1"/>
    <col min="6" max="6" width="12.453125" bestFit="1" customWidth="1"/>
    <col min="7" max="7" width="10.6328125" bestFit="1" customWidth="1"/>
    <col min="8" max="8" width="11.26953125" bestFit="1" customWidth="1"/>
    <col min="9" max="9" width="14.36328125" bestFit="1" customWidth="1"/>
    <col min="10" max="10" width="9.90625" bestFit="1" customWidth="1"/>
    <col min="11" max="11" width="10.453125" bestFit="1" customWidth="1"/>
    <col min="12" max="12" width="11.54296875" bestFit="1" customWidth="1"/>
    <col min="13" max="13" width="8.54296875" bestFit="1" customWidth="1"/>
    <col min="14" max="14" width="8.08984375" bestFit="1" customWidth="1"/>
    <col min="15" max="15" width="11.453125" bestFit="1" customWidth="1"/>
    <col min="16" max="16" width="11.90625" bestFit="1" customWidth="1"/>
    <col min="17" max="17" width="19.54296875" bestFit="1" customWidth="1"/>
    <col min="18" max="18" width="12" bestFit="1" customWidth="1"/>
    <col min="19" max="19" width="17.6328125" bestFit="1" customWidth="1"/>
    <col min="20" max="20" width="20.453125" bestFit="1" customWidth="1"/>
    <col min="21" max="21" width="27.6328125" bestFit="1" customWidth="1"/>
    <col min="22" max="22" width="34.90625" bestFit="1" customWidth="1"/>
    <col min="23" max="23" width="10.36328125" bestFit="1" customWidth="1"/>
    <col min="24" max="24" width="18" bestFit="1" customWidth="1"/>
    <col min="25" max="25" width="7.36328125" bestFit="1" customWidth="1"/>
    <col min="26" max="26" width="22" bestFit="1" customWidth="1"/>
    <col min="27" max="27" width="14.54296875" bestFit="1" customWidth="1"/>
    <col min="28" max="28" width="18.26953125" bestFit="1" customWidth="1"/>
    <col min="29" max="29" width="14.36328125" bestFit="1" customWidth="1"/>
    <col min="30" max="30" width="21.1796875" bestFit="1" customWidth="1"/>
    <col min="31" max="31" width="16.453125" bestFit="1" customWidth="1"/>
    <col min="32" max="32" width="16.08984375" bestFit="1" customWidth="1"/>
    <col min="33" max="33" width="26.26953125" bestFit="1" customWidth="1"/>
    <col min="34" max="34" width="22.26953125" bestFit="1" customWidth="1"/>
    <col min="35" max="35" width="24.26953125" bestFit="1" customWidth="1"/>
  </cols>
  <sheetData>
    <row r="1" spans="2:35" ht="14.5" customHeight="1" x14ac:dyDescent="0.35"/>
    <row r="2" spans="2:35" x14ac:dyDescent="0.3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</row>
    <row r="3" spans="2:35" ht="16" customHeight="1" x14ac:dyDescent="0.3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30</v>
      </c>
      <c r="AG3" s="1" t="s">
        <v>31</v>
      </c>
      <c r="AH3" s="1" t="s">
        <v>32</v>
      </c>
      <c r="AI3" s="1" t="s">
        <v>33</v>
      </c>
    </row>
    <row r="4" spans="2:35" ht="15.5" x14ac:dyDescent="0.35">
      <c r="B4" s="2" t="s">
        <v>34</v>
      </c>
      <c r="C4" s="3">
        <v>1000</v>
      </c>
      <c r="D4" s="3">
        <v>2700</v>
      </c>
      <c r="E4" s="3">
        <f>MainData1[[#This Row],[Non-Sauids]]+MainData1[[#This Row],[Saudis]]</f>
        <v>3700</v>
      </c>
      <c r="F4" s="4">
        <f>MainData1[[#This Row],[Saudis]]/MainData1[[#This Row],['# Headcount]]</f>
        <v>0.27027027027027029</v>
      </c>
      <c r="G4" s="2">
        <v>33</v>
      </c>
      <c r="H4" s="2">
        <v>33</v>
      </c>
      <c r="I4" s="2">
        <v>120</v>
      </c>
      <c r="J4" s="5">
        <v>887209</v>
      </c>
      <c r="K4" s="5">
        <v>150000</v>
      </c>
      <c r="L4" s="5">
        <v>12009400</v>
      </c>
      <c r="M4" s="2">
        <v>22</v>
      </c>
      <c r="N4" s="2">
        <v>10</v>
      </c>
      <c r="O4" s="2">
        <v>40</v>
      </c>
      <c r="P4" s="2">
        <v>50</v>
      </c>
      <c r="Q4" s="2">
        <v>50</v>
      </c>
      <c r="R4" s="2">
        <v>300</v>
      </c>
      <c r="S4" s="2">
        <v>100</v>
      </c>
      <c r="T4" s="2">
        <v>10</v>
      </c>
      <c r="U4" s="2">
        <v>12</v>
      </c>
      <c r="V4" s="2">
        <v>3</v>
      </c>
      <c r="W4" s="6">
        <v>0.12</v>
      </c>
      <c r="X4" s="2">
        <v>1</v>
      </c>
      <c r="Y4" s="2">
        <v>32</v>
      </c>
      <c r="Z4" s="4">
        <v>0.8</v>
      </c>
      <c r="AA4" s="2">
        <v>120</v>
      </c>
      <c r="AB4" s="2">
        <v>45</v>
      </c>
      <c r="AC4" s="2">
        <v>320</v>
      </c>
      <c r="AD4" s="4">
        <v>0.18</v>
      </c>
      <c r="AE4" s="4">
        <v>0.1</v>
      </c>
      <c r="AF4" s="4">
        <v>0.22</v>
      </c>
      <c r="AG4" s="4">
        <v>0.8</v>
      </c>
      <c r="AH4" s="4">
        <v>0.7</v>
      </c>
      <c r="AI4" s="4">
        <v>0.22</v>
      </c>
    </row>
    <row r="5" spans="2:35" ht="15.5" x14ac:dyDescent="0.35">
      <c r="B5" s="2" t="s">
        <v>35</v>
      </c>
      <c r="C5" s="3">
        <v>1100</v>
      </c>
      <c r="D5" s="3">
        <v>2800</v>
      </c>
      <c r="E5" s="3">
        <f>MainData1[[#This Row],[Non-Sauids]]+MainData1[[#This Row],[Saudis]]</f>
        <v>3900</v>
      </c>
      <c r="F5" s="4">
        <f>MainData1[[#This Row],[Saudis]]/MainData1[[#This Row],['# Headcount]]</f>
        <v>0.28205128205128205</v>
      </c>
      <c r="G5" s="2">
        <v>12</v>
      </c>
      <c r="H5" s="2">
        <v>50</v>
      </c>
      <c r="I5" s="2">
        <v>300</v>
      </c>
      <c r="J5" s="5">
        <v>665840</v>
      </c>
      <c r="K5" s="5">
        <v>550403</v>
      </c>
      <c r="L5" s="5">
        <v>13004030</v>
      </c>
      <c r="M5" s="2">
        <v>14</v>
      </c>
      <c r="N5" s="2">
        <v>30</v>
      </c>
      <c r="O5" s="2">
        <v>150</v>
      </c>
      <c r="P5" s="2">
        <v>55</v>
      </c>
      <c r="Q5" s="2">
        <v>40</v>
      </c>
      <c r="R5" s="2">
        <v>250</v>
      </c>
      <c r="S5" s="2">
        <v>90</v>
      </c>
      <c r="T5" s="2">
        <v>2</v>
      </c>
      <c r="U5" s="2">
        <v>5</v>
      </c>
      <c r="V5" s="2">
        <v>12</v>
      </c>
      <c r="W5" s="6">
        <v>0.123</v>
      </c>
      <c r="X5" s="2">
        <v>1</v>
      </c>
      <c r="Y5" s="2">
        <v>33</v>
      </c>
      <c r="Z5" s="4">
        <v>0.7</v>
      </c>
      <c r="AA5" s="2">
        <v>100</v>
      </c>
      <c r="AB5" s="2">
        <v>40</v>
      </c>
      <c r="AC5" s="2">
        <v>320</v>
      </c>
      <c r="AD5" s="4">
        <v>0.33</v>
      </c>
      <c r="AE5" s="4">
        <v>0.1</v>
      </c>
      <c r="AF5" s="4">
        <v>0.19</v>
      </c>
      <c r="AG5" s="4">
        <v>0.85</v>
      </c>
      <c r="AH5" s="4">
        <v>0.55000000000000004</v>
      </c>
      <c r="AI5" s="4">
        <v>0.5</v>
      </c>
    </row>
    <row r="6" spans="2:35" ht="15.5" x14ac:dyDescent="0.35">
      <c r="B6" s="2" t="s">
        <v>36</v>
      </c>
      <c r="C6" s="3">
        <v>1101</v>
      </c>
      <c r="D6" s="3">
        <v>2900</v>
      </c>
      <c r="E6" s="3">
        <f>MainData1[[#This Row],[Non-Sauids]]+MainData1[[#This Row],[Saudis]]</f>
        <v>4001</v>
      </c>
      <c r="F6" s="4">
        <f>MainData1[[#This Row],[Saudis]]/MainData1[[#This Row],['# Headcount]]</f>
        <v>0.27518120469882529</v>
      </c>
      <c r="G6" s="2">
        <v>2</v>
      </c>
      <c r="H6" s="2">
        <v>120</v>
      </c>
      <c r="I6" s="2">
        <v>450</v>
      </c>
      <c r="J6" s="5">
        <v>398485</v>
      </c>
      <c r="K6" s="5">
        <v>1223002</v>
      </c>
      <c r="L6" s="5">
        <v>12902030</v>
      </c>
      <c r="M6" s="2">
        <v>29</v>
      </c>
      <c r="N6" s="2">
        <v>4</v>
      </c>
      <c r="O6" s="2">
        <v>160</v>
      </c>
      <c r="P6" s="2">
        <v>60</v>
      </c>
      <c r="Q6" s="2">
        <v>30</v>
      </c>
      <c r="R6" s="2">
        <v>100</v>
      </c>
      <c r="S6" s="2">
        <v>30</v>
      </c>
      <c r="T6" s="2">
        <v>1</v>
      </c>
      <c r="U6" s="2">
        <v>2</v>
      </c>
      <c r="V6" s="2">
        <v>33</v>
      </c>
      <c r="W6" s="6">
        <v>0.13</v>
      </c>
      <c r="X6" s="2">
        <v>22</v>
      </c>
      <c r="Y6" s="2">
        <v>34</v>
      </c>
      <c r="Z6" s="4">
        <v>0.55000000000000004</v>
      </c>
      <c r="AA6" s="2">
        <v>92</v>
      </c>
      <c r="AB6" s="2">
        <v>19</v>
      </c>
      <c r="AC6" s="2">
        <v>290</v>
      </c>
      <c r="AD6" s="4">
        <v>0.45</v>
      </c>
      <c r="AE6" s="4">
        <v>0.12</v>
      </c>
      <c r="AF6" s="4">
        <v>0.15</v>
      </c>
      <c r="AG6" s="4">
        <v>0.7</v>
      </c>
      <c r="AH6" s="4">
        <v>0.4</v>
      </c>
      <c r="AI6" s="4">
        <v>0.6</v>
      </c>
    </row>
    <row r="7" spans="2:35" ht="15.5" x14ac:dyDescent="0.35">
      <c r="B7" s="2" t="s">
        <v>37</v>
      </c>
      <c r="C7" s="3">
        <v>900</v>
      </c>
      <c r="D7" s="3">
        <v>3000</v>
      </c>
      <c r="E7" s="3">
        <f>MainData1[[#This Row],[Non-Sauids]]+MainData1[[#This Row],[Saudis]]</f>
        <v>3900</v>
      </c>
      <c r="F7" s="4">
        <f>MainData1[[#This Row],[Saudis]]/MainData1[[#This Row],['# Headcount]]</f>
        <v>0.23076923076923078</v>
      </c>
      <c r="G7" s="2">
        <v>11</v>
      </c>
      <c r="H7" s="2">
        <v>70</v>
      </c>
      <c r="I7" s="2">
        <v>100</v>
      </c>
      <c r="J7" s="5">
        <v>150003</v>
      </c>
      <c r="K7" s="5">
        <v>900540</v>
      </c>
      <c r="L7" s="5">
        <f>L6+12990</f>
        <v>12915020</v>
      </c>
      <c r="M7" s="2">
        <v>30</v>
      </c>
      <c r="N7" s="2">
        <v>50</v>
      </c>
      <c r="O7" s="2">
        <v>30</v>
      </c>
      <c r="P7" s="2">
        <v>40</v>
      </c>
      <c r="Q7" s="2">
        <v>10</v>
      </c>
      <c r="R7" s="2">
        <v>150</v>
      </c>
      <c r="S7" s="2">
        <v>11</v>
      </c>
      <c r="T7" s="2">
        <v>0</v>
      </c>
      <c r="U7" s="2">
        <v>2</v>
      </c>
      <c r="V7" s="2">
        <v>2</v>
      </c>
      <c r="W7" s="6">
        <v>0.14000000000000001</v>
      </c>
      <c r="X7" s="2">
        <v>12</v>
      </c>
      <c r="Y7" s="2">
        <v>40</v>
      </c>
      <c r="Z7" s="4">
        <v>0.9</v>
      </c>
      <c r="AA7" s="2">
        <v>76</v>
      </c>
      <c r="AB7" s="2">
        <v>5</v>
      </c>
      <c r="AC7" s="2">
        <v>290</v>
      </c>
      <c r="AD7" s="4">
        <v>0.6</v>
      </c>
      <c r="AE7" s="4">
        <v>0.11</v>
      </c>
      <c r="AF7" s="4">
        <v>0.12</v>
      </c>
      <c r="AG7" s="4">
        <v>0.74</v>
      </c>
      <c r="AH7" s="4">
        <v>0.8</v>
      </c>
      <c r="AI7" s="4">
        <v>0.9</v>
      </c>
    </row>
    <row r="8" spans="2:35" ht="15.5" x14ac:dyDescent="0.35">
      <c r="B8" s="2" t="s">
        <v>38</v>
      </c>
      <c r="C8" s="3">
        <v>1110</v>
      </c>
      <c r="D8" s="3">
        <v>2700</v>
      </c>
      <c r="E8" s="3">
        <f>MainData1[[#This Row],[Non-Sauids]]+MainData1[[#This Row],[Saudis]]</f>
        <v>3810</v>
      </c>
      <c r="F8" s="4">
        <f>MainData1[[#This Row],[Saudis]]/MainData1[[#This Row],['# Headcount]]</f>
        <v>0.29133858267716534</v>
      </c>
      <c r="G8" s="2">
        <v>14</v>
      </c>
      <c r="H8" s="2">
        <v>26</v>
      </c>
      <c r="I8" s="2">
        <v>11</v>
      </c>
      <c r="J8" s="5">
        <v>433779</v>
      </c>
      <c r="K8" s="5">
        <v>248723</v>
      </c>
      <c r="L8" s="5">
        <v>13669607</v>
      </c>
      <c r="M8" s="2">
        <v>233</v>
      </c>
      <c r="N8" s="2">
        <v>107</v>
      </c>
      <c r="O8" s="2">
        <v>158</v>
      </c>
      <c r="P8" s="2">
        <v>197</v>
      </c>
      <c r="Q8" s="2">
        <v>80</v>
      </c>
      <c r="R8" s="2">
        <v>167</v>
      </c>
      <c r="S8" s="2">
        <v>76</v>
      </c>
      <c r="T8" s="2">
        <v>61</v>
      </c>
      <c r="U8" s="2">
        <v>58</v>
      </c>
      <c r="V8" s="2">
        <v>166</v>
      </c>
      <c r="W8" s="6">
        <v>0.12</v>
      </c>
      <c r="X8" s="2">
        <v>16</v>
      </c>
      <c r="Y8" s="2">
        <v>41</v>
      </c>
      <c r="Z8" s="4">
        <v>0.6</v>
      </c>
      <c r="AA8" s="2">
        <v>84</v>
      </c>
      <c r="AB8" s="2">
        <v>75</v>
      </c>
      <c r="AC8" s="2">
        <v>281</v>
      </c>
      <c r="AD8" s="4">
        <v>0.6</v>
      </c>
      <c r="AE8" s="4">
        <v>0.12</v>
      </c>
      <c r="AF8" s="4">
        <v>0.12</v>
      </c>
      <c r="AG8" s="4">
        <v>0.7</v>
      </c>
      <c r="AH8" s="4">
        <v>0.89</v>
      </c>
      <c r="AI8" s="4">
        <v>0.9</v>
      </c>
    </row>
    <row r="9" spans="2:35" ht="15.5" x14ac:dyDescent="0.35">
      <c r="B9" s="2" t="s">
        <v>39</v>
      </c>
      <c r="C9" s="3">
        <v>1000</v>
      </c>
      <c r="D9" s="3">
        <v>2713</v>
      </c>
      <c r="E9" s="3">
        <f>MainData1[[#This Row],[Non-Sauids]]+MainData1[[#This Row],[Saudis]]</f>
        <v>3713</v>
      </c>
      <c r="F9" s="4">
        <f>MainData1[[#This Row],[Saudis]]/MainData1[[#This Row],['# Headcount]]</f>
        <v>0.26932399676811203</v>
      </c>
      <c r="G9" s="2">
        <v>33</v>
      </c>
      <c r="H9" s="2">
        <v>94</v>
      </c>
      <c r="I9" s="2">
        <v>75</v>
      </c>
      <c r="J9" s="5">
        <v>516453</v>
      </c>
      <c r="K9" s="5">
        <v>207989</v>
      </c>
      <c r="L9" s="5">
        <v>14397345</v>
      </c>
      <c r="M9" s="2">
        <v>164</v>
      </c>
      <c r="N9" s="2">
        <v>232</v>
      </c>
      <c r="O9" s="2">
        <v>235</v>
      </c>
      <c r="P9" s="2">
        <v>59</v>
      </c>
      <c r="Q9" s="2">
        <v>80</v>
      </c>
      <c r="R9" s="2">
        <v>59</v>
      </c>
      <c r="S9" s="2">
        <v>288</v>
      </c>
      <c r="T9" s="2">
        <v>153</v>
      </c>
      <c r="U9" s="2">
        <v>186</v>
      </c>
      <c r="V9" s="2">
        <v>163</v>
      </c>
      <c r="W9" s="6">
        <v>0.13</v>
      </c>
      <c r="X9" s="2">
        <v>9</v>
      </c>
      <c r="Y9" s="2">
        <v>39</v>
      </c>
      <c r="Z9" s="4">
        <v>0.7</v>
      </c>
      <c r="AA9" s="2">
        <v>85</v>
      </c>
      <c r="AB9" s="2">
        <v>58</v>
      </c>
      <c r="AC9" s="2">
        <v>337</v>
      </c>
      <c r="AD9" s="4">
        <v>0.66</v>
      </c>
      <c r="AE9" s="4">
        <v>0.19</v>
      </c>
      <c r="AF9" s="4">
        <v>0.12</v>
      </c>
      <c r="AG9" s="4">
        <v>0.7</v>
      </c>
      <c r="AH9" s="4">
        <v>0.6</v>
      </c>
      <c r="AI9" s="4">
        <v>0.87</v>
      </c>
    </row>
    <row r="10" spans="2:35" ht="15.5" x14ac:dyDescent="0.35">
      <c r="B10" s="2" t="s">
        <v>40</v>
      </c>
      <c r="C10" s="3">
        <v>1009</v>
      </c>
      <c r="D10" s="3">
        <v>2710</v>
      </c>
      <c r="E10" s="3">
        <f>MainData1[[#This Row],[Non-Sauids]]+MainData1[[#This Row],[Saudis]]</f>
        <v>3719</v>
      </c>
      <c r="F10" s="4">
        <f>MainData1[[#This Row],[Saudis]]/MainData1[[#This Row],['# Headcount]]</f>
        <v>0.27130949179887065</v>
      </c>
      <c r="G10" s="2">
        <v>98</v>
      </c>
      <c r="H10" s="2">
        <v>66</v>
      </c>
      <c r="I10" s="2">
        <v>35</v>
      </c>
      <c r="J10" s="5">
        <v>789394</v>
      </c>
      <c r="K10" s="5">
        <v>245972</v>
      </c>
      <c r="L10" s="5">
        <v>10881281</v>
      </c>
      <c r="M10" s="2">
        <v>278</v>
      </c>
      <c r="N10" s="2">
        <v>99</v>
      </c>
      <c r="O10" s="2">
        <v>168</v>
      </c>
      <c r="P10" s="2">
        <v>30</v>
      </c>
      <c r="Q10" s="2">
        <v>67</v>
      </c>
      <c r="R10" s="2">
        <v>201</v>
      </c>
      <c r="S10" s="2">
        <v>180</v>
      </c>
      <c r="T10" s="2">
        <v>30</v>
      </c>
      <c r="U10" s="2">
        <v>54</v>
      </c>
      <c r="V10" s="2">
        <v>154</v>
      </c>
      <c r="W10" s="6">
        <v>0.19</v>
      </c>
      <c r="X10" s="2">
        <v>6</v>
      </c>
      <c r="Y10" s="2">
        <v>35</v>
      </c>
      <c r="Z10" s="4">
        <v>0.7</v>
      </c>
      <c r="AA10" s="2">
        <v>114</v>
      </c>
      <c r="AB10" s="2">
        <v>73</v>
      </c>
      <c r="AC10" s="2">
        <v>345</v>
      </c>
      <c r="AD10" s="4">
        <v>0.7</v>
      </c>
      <c r="AE10" s="4">
        <v>0.1</v>
      </c>
      <c r="AF10" s="4">
        <v>0.12</v>
      </c>
      <c r="AG10" s="4">
        <v>0.8</v>
      </c>
      <c r="AH10" s="4">
        <v>0.5</v>
      </c>
      <c r="AI10" s="4">
        <v>0.87</v>
      </c>
    </row>
    <row r="11" spans="2:35" ht="15.5" x14ac:dyDescent="0.35">
      <c r="B11" s="2" t="s">
        <v>41</v>
      </c>
      <c r="C11" s="3">
        <v>1003</v>
      </c>
      <c r="D11" s="3">
        <v>2600</v>
      </c>
      <c r="E11" s="3">
        <f>MainData1[[#This Row],[Non-Sauids]]+MainData1[[#This Row],[Saudis]]</f>
        <v>3603</v>
      </c>
      <c r="F11" s="4">
        <f>MainData1[[#This Row],[Saudis]]/MainData1[[#This Row],['# Headcount]]</f>
        <v>0.27837912850402441</v>
      </c>
      <c r="G11" s="2">
        <v>80</v>
      </c>
      <c r="H11" s="2">
        <v>46</v>
      </c>
      <c r="I11" s="2">
        <v>71</v>
      </c>
      <c r="J11" s="5">
        <v>407225</v>
      </c>
      <c r="K11" s="5">
        <v>798950</v>
      </c>
      <c r="L11" s="5">
        <v>12046951</v>
      </c>
      <c r="M11" s="2">
        <v>101</v>
      </c>
      <c r="N11" s="2">
        <v>70</v>
      </c>
      <c r="O11" s="2">
        <v>165</v>
      </c>
      <c r="P11" s="2">
        <v>166</v>
      </c>
      <c r="Q11" s="2">
        <v>56</v>
      </c>
      <c r="R11" s="2">
        <v>213</v>
      </c>
      <c r="S11" s="2">
        <v>260</v>
      </c>
      <c r="T11" s="2">
        <v>32</v>
      </c>
      <c r="U11" s="2">
        <v>278</v>
      </c>
      <c r="V11" s="2">
        <v>214</v>
      </c>
      <c r="W11" s="6">
        <v>0.18</v>
      </c>
      <c r="X11" s="2">
        <v>10</v>
      </c>
      <c r="Y11" s="2">
        <v>32</v>
      </c>
      <c r="Z11" s="4">
        <v>0.4</v>
      </c>
      <c r="AA11" s="2">
        <v>51</v>
      </c>
      <c r="AB11" s="2">
        <v>158</v>
      </c>
      <c r="AC11" s="2">
        <v>308</v>
      </c>
      <c r="AD11" s="4">
        <v>0.71</v>
      </c>
      <c r="AE11" s="4">
        <v>0.04</v>
      </c>
      <c r="AF11" s="4">
        <v>0.19</v>
      </c>
      <c r="AG11" s="4">
        <v>0.76</v>
      </c>
      <c r="AH11" s="4">
        <v>0.97</v>
      </c>
      <c r="AI11" s="4">
        <v>0.89</v>
      </c>
    </row>
    <row r="12" spans="2:35" ht="15.5" x14ac:dyDescent="0.35">
      <c r="B12" s="2" t="s">
        <v>42</v>
      </c>
      <c r="C12" s="3">
        <v>980</v>
      </c>
      <c r="D12" s="3">
        <v>2500</v>
      </c>
      <c r="E12" s="3">
        <f>MainData1[[#This Row],[Non-Sauids]]+MainData1[[#This Row],[Saudis]]</f>
        <v>3480</v>
      </c>
      <c r="F12" s="4">
        <f>MainData1[[#This Row],[Saudis]]/MainData1[[#This Row],['# Headcount]]</f>
        <v>0.28160919540229884</v>
      </c>
      <c r="G12" s="2">
        <v>60</v>
      </c>
      <c r="H12" s="2">
        <v>67</v>
      </c>
      <c r="I12" s="2">
        <v>55</v>
      </c>
      <c r="J12" s="5">
        <v>281429</v>
      </c>
      <c r="K12" s="5">
        <v>450543</v>
      </c>
      <c r="L12" s="5">
        <v>13066105</v>
      </c>
      <c r="M12" s="2">
        <v>183</v>
      </c>
      <c r="N12" s="2">
        <v>174</v>
      </c>
      <c r="O12" s="2">
        <v>83</v>
      </c>
      <c r="P12" s="2">
        <v>152</v>
      </c>
      <c r="Q12" s="2">
        <v>243</v>
      </c>
      <c r="R12" s="2">
        <v>95</v>
      </c>
      <c r="S12" s="2">
        <v>125</v>
      </c>
      <c r="T12" s="2">
        <v>236</v>
      </c>
      <c r="U12" s="2">
        <v>235</v>
      </c>
      <c r="V12" s="2">
        <v>145</v>
      </c>
      <c r="W12" s="6">
        <v>0.16</v>
      </c>
      <c r="X12" s="2">
        <v>9</v>
      </c>
      <c r="Y12" s="2">
        <v>30</v>
      </c>
      <c r="Z12" s="4">
        <v>0.2</v>
      </c>
      <c r="AA12" s="2">
        <v>160</v>
      </c>
      <c r="AB12" s="2">
        <v>127</v>
      </c>
      <c r="AC12" s="2">
        <v>307</v>
      </c>
      <c r="AD12" s="4">
        <v>0.71</v>
      </c>
      <c r="AE12" s="4">
        <v>0.08</v>
      </c>
      <c r="AF12" s="4">
        <v>0.2</v>
      </c>
      <c r="AG12" s="4">
        <v>0.54</v>
      </c>
      <c r="AH12" s="4">
        <v>0.76</v>
      </c>
      <c r="AI12" s="4">
        <v>0.87</v>
      </c>
    </row>
    <row r="13" spans="2:35" ht="15.5" x14ac:dyDescent="0.35">
      <c r="B13" s="2" t="s">
        <v>43</v>
      </c>
      <c r="C13" s="3">
        <v>930</v>
      </c>
      <c r="D13" s="3">
        <v>2400</v>
      </c>
      <c r="E13" s="3">
        <f>MainData1[[#This Row],[Non-Sauids]]+MainData1[[#This Row],[Saudis]]</f>
        <v>3330</v>
      </c>
      <c r="F13" s="4">
        <f>MainData1[[#This Row],[Saudis]]/MainData1[[#This Row],['# Headcount]]</f>
        <v>0.27927927927927926</v>
      </c>
      <c r="G13" s="2">
        <v>33</v>
      </c>
      <c r="H13" s="2">
        <v>27</v>
      </c>
      <c r="I13" s="2">
        <v>99</v>
      </c>
      <c r="J13" s="5">
        <v>730379</v>
      </c>
      <c r="K13" s="5">
        <v>330499</v>
      </c>
      <c r="L13" s="5">
        <v>14575876</v>
      </c>
      <c r="M13" s="2">
        <v>151</v>
      </c>
      <c r="N13" s="2">
        <v>62</v>
      </c>
      <c r="O13" s="2">
        <v>40</v>
      </c>
      <c r="P13" s="2">
        <v>274</v>
      </c>
      <c r="Q13" s="2">
        <v>230</v>
      </c>
      <c r="R13" s="2">
        <v>216</v>
      </c>
      <c r="S13" s="2">
        <v>237</v>
      </c>
      <c r="T13" s="2">
        <v>46</v>
      </c>
      <c r="U13" s="2">
        <v>283</v>
      </c>
      <c r="V13" s="2">
        <v>159</v>
      </c>
      <c r="W13" s="6">
        <v>0.15</v>
      </c>
      <c r="X13" s="2">
        <v>15</v>
      </c>
      <c r="Y13" s="2">
        <v>30</v>
      </c>
      <c r="Z13" s="4">
        <v>0.9</v>
      </c>
      <c r="AA13" s="2">
        <v>106</v>
      </c>
      <c r="AB13" s="2">
        <v>53</v>
      </c>
      <c r="AC13" s="2">
        <v>309</v>
      </c>
      <c r="AD13" s="4">
        <v>0.72</v>
      </c>
      <c r="AE13" s="4">
        <v>0.19</v>
      </c>
      <c r="AF13" s="4">
        <v>0.04</v>
      </c>
      <c r="AG13" s="4">
        <v>0.77</v>
      </c>
      <c r="AH13" s="4">
        <v>0.54</v>
      </c>
      <c r="AI13" s="4">
        <v>0.54</v>
      </c>
    </row>
    <row r="14" spans="2:35" ht="15.5" x14ac:dyDescent="0.35">
      <c r="B14" s="2" t="s">
        <v>44</v>
      </c>
      <c r="C14" s="3">
        <v>870</v>
      </c>
      <c r="D14" s="3">
        <v>2300</v>
      </c>
      <c r="E14" s="3">
        <f>MainData1[[#This Row],[Non-Sauids]]+MainData1[[#This Row],[Saudis]]</f>
        <v>3170</v>
      </c>
      <c r="F14" s="4">
        <f>MainData1[[#This Row],[Saudis]]/MainData1[[#This Row],['# Headcount]]</f>
        <v>0.27444794952681389</v>
      </c>
      <c r="G14" s="2">
        <v>28</v>
      </c>
      <c r="H14" s="2">
        <v>26</v>
      </c>
      <c r="I14" s="2">
        <v>77</v>
      </c>
      <c r="J14" s="5">
        <v>117709</v>
      </c>
      <c r="K14" s="5">
        <v>541242</v>
      </c>
      <c r="L14" s="5">
        <v>10588823</v>
      </c>
      <c r="M14" s="2">
        <v>300</v>
      </c>
      <c r="N14" s="2">
        <v>198</v>
      </c>
      <c r="O14" s="2">
        <v>287</v>
      </c>
      <c r="P14" s="2">
        <v>130</v>
      </c>
      <c r="Q14" s="2">
        <v>146</v>
      </c>
      <c r="R14" s="2">
        <v>269</v>
      </c>
      <c r="S14" s="2">
        <v>137</v>
      </c>
      <c r="T14" s="2">
        <v>53</v>
      </c>
      <c r="U14" s="2">
        <v>269</v>
      </c>
      <c r="V14" s="2">
        <v>61</v>
      </c>
      <c r="W14" s="6">
        <v>0.12</v>
      </c>
      <c r="X14" s="2">
        <v>15</v>
      </c>
      <c r="Y14" s="2">
        <v>30</v>
      </c>
      <c r="Z14" s="4">
        <v>1</v>
      </c>
      <c r="AA14" s="2">
        <v>151</v>
      </c>
      <c r="AB14" s="2">
        <v>101</v>
      </c>
      <c r="AC14" s="2">
        <v>311</v>
      </c>
      <c r="AD14" s="4">
        <v>0.8</v>
      </c>
      <c r="AE14" s="4">
        <v>0.2</v>
      </c>
      <c r="AF14" s="4">
        <v>0.05</v>
      </c>
      <c r="AG14" s="4">
        <v>0.76</v>
      </c>
      <c r="AH14" s="4">
        <v>0.67</v>
      </c>
      <c r="AI14" s="4">
        <v>0.78</v>
      </c>
    </row>
    <row r="15" spans="2:35" ht="15.5" x14ac:dyDescent="0.35">
      <c r="B15" s="2" t="s">
        <v>45</v>
      </c>
      <c r="C15" s="3">
        <v>990</v>
      </c>
      <c r="D15" s="3">
        <v>2210</v>
      </c>
      <c r="E15" s="3">
        <f>MainData1[[#This Row],[Non-Sauids]]+MainData1[[#This Row],[Saudis]]</f>
        <v>3200</v>
      </c>
      <c r="F15" s="4">
        <f>MainData1[[#This Row],[Saudis]]/MainData1[[#This Row],['# Headcount]]</f>
        <v>0.30937500000000001</v>
      </c>
      <c r="G15" s="2">
        <v>14</v>
      </c>
      <c r="H15" s="2">
        <v>87</v>
      </c>
      <c r="I15" s="2">
        <v>79</v>
      </c>
      <c r="J15" s="5">
        <v>888950</v>
      </c>
      <c r="K15" s="5">
        <v>253079</v>
      </c>
      <c r="L15" s="5">
        <v>14824780</v>
      </c>
      <c r="M15" s="2">
        <v>230</v>
      </c>
      <c r="N15" s="2">
        <v>266</v>
      </c>
      <c r="O15" s="2">
        <v>260</v>
      </c>
      <c r="P15" s="2">
        <v>72</v>
      </c>
      <c r="Q15" s="2">
        <v>73</v>
      </c>
      <c r="R15" s="2">
        <v>283</v>
      </c>
      <c r="S15" s="2">
        <v>217</v>
      </c>
      <c r="T15" s="2">
        <v>15</v>
      </c>
      <c r="U15" s="2">
        <v>102</v>
      </c>
      <c r="V15" s="2">
        <v>100</v>
      </c>
      <c r="W15" s="6">
        <v>0.16</v>
      </c>
      <c r="X15" s="2">
        <v>13</v>
      </c>
      <c r="Y15" s="2">
        <v>30</v>
      </c>
      <c r="Z15" s="4">
        <v>1</v>
      </c>
      <c r="AA15" s="2">
        <v>156</v>
      </c>
      <c r="AB15" s="2">
        <v>191</v>
      </c>
      <c r="AC15" s="2">
        <v>291</v>
      </c>
      <c r="AD15" s="4">
        <v>0.8</v>
      </c>
      <c r="AE15" s="4">
        <v>0.33</v>
      </c>
      <c r="AF15" s="4">
        <v>0.05</v>
      </c>
      <c r="AG15" s="4">
        <v>0.9</v>
      </c>
      <c r="AH15" s="4">
        <v>0.87</v>
      </c>
      <c r="AI15" s="4">
        <v>0.86</v>
      </c>
    </row>
    <row r="16" spans="2:35" ht="15.5" x14ac:dyDescent="0.35">
      <c r="B16" s="2"/>
      <c r="C16" s="3">
        <f>SUBTOTAL(101,MainData1[Saudis])</f>
        <v>999.41666666666663</v>
      </c>
      <c r="D16" s="3">
        <f>SUBTOTAL(101,MainData1[Non-Sauids])</f>
        <v>2627.75</v>
      </c>
      <c r="E16" s="3">
        <f>SUBTOTAL(101,MainData1['# Headcount])</f>
        <v>3627.1666666666665</v>
      </c>
      <c r="F16" s="7">
        <f>SUBTOTAL(101,MainData1[% Saudization])</f>
        <v>0.27611121764551444</v>
      </c>
      <c r="G16" s="2">
        <f t="shared" ref="G16:AI16" si="0">SUBTOTAL(109,G4:G15)</f>
        <v>418</v>
      </c>
      <c r="H16" s="2">
        <f t="shared" si="0"/>
        <v>712</v>
      </c>
      <c r="I16" s="2">
        <f t="shared" si="0"/>
        <v>1472</v>
      </c>
      <c r="J16" s="2">
        <f t="shared" si="0"/>
        <v>6266855</v>
      </c>
      <c r="K16" s="2">
        <f t="shared" si="0"/>
        <v>5900942</v>
      </c>
      <c r="L16" s="2">
        <f t="shared" si="0"/>
        <v>154881248</v>
      </c>
      <c r="M16" s="2">
        <f t="shared" si="0"/>
        <v>1735</v>
      </c>
      <c r="N16" s="2">
        <f t="shared" si="0"/>
        <v>1302</v>
      </c>
      <c r="O16" s="2">
        <f t="shared" si="0"/>
        <v>1776</v>
      </c>
      <c r="P16" s="2">
        <f t="shared" si="0"/>
        <v>1285</v>
      </c>
      <c r="Q16" s="2">
        <f t="shared" si="0"/>
        <v>1105</v>
      </c>
      <c r="R16" s="2">
        <f t="shared" si="0"/>
        <v>2303</v>
      </c>
      <c r="S16" s="2">
        <f t="shared" si="0"/>
        <v>1751</v>
      </c>
      <c r="T16" s="2">
        <f t="shared" si="0"/>
        <v>639</v>
      </c>
      <c r="U16" s="2">
        <f t="shared" si="0"/>
        <v>1486</v>
      </c>
      <c r="V16" s="2">
        <f t="shared" si="0"/>
        <v>1212</v>
      </c>
      <c r="W16" s="2">
        <f t="shared" si="0"/>
        <v>1.7229999999999996</v>
      </c>
      <c r="X16" s="2">
        <f t="shared" si="0"/>
        <v>129</v>
      </c>
      <c r="Y16" s="2">
        <f t="shared" si="0"/>
        <v>406</v>
      </c>
      <c r="Z16" s="2">
        <f t="shared" si="0"/>
        <v>8.4500000000000011</v>
      </c>
      <c r="AA16" s="2">
        <f t="shared" si="0"/>
        <v>1295</v>
      </c>
      <c r="AB16" s="2">
        <f>SUBTOTAL(109,AB4:AB15)</f>
        <v>945</v>
      </c>
      <c r="AC16" s="2">
        <f t="shared" si="0"/>
        <v>3709</v>
      </c>
      <c r="AD16" s="7">
        <f>SUBTOTAL(101,MainData1[% Automated Processes])</f>
        <v>0.60499999999999998</v>
      </c>
      <c r="AE16" s="7">
        <f>SUBTOTAL(101,MainData1[% High Performers])</f>
        <v>0.13999999999999999</v>
      </c>
      <c r="AF16" s="7">
        <f>SUBTOTAL(101,MainData1[% Low Performers])</f>
        <v>0.13083333333333333</v>
      </c>
      <c r="AG16" s="7">
        <f>SUBTOTAL(101,MainData1[% Training Effectiveness Index])</f>
        <v>0.75166666666666659</v>
      </c>
      <c r="AH16" s="2">
        <f t="shared" si="0"/>
        <v>8.25</v>
      </c>
      <c r="AI16" s="2">
        <f t="shared" si="0"/>
        <v>8.7999999999999989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677B-CEC2-4AD4-B377-66903F5286AA}">
  <dimension ref="A1:AM48"/>
  <sheetViews>
    <sheetView tabSelected="1" zoomScale="70" zoomScaleNormal="70" workbookViewId="0">
      <selection activeCell="B1" sqref="B1"/>
    </sheetView>
  </sheetViews>
  <sheetFormatPr defaultRowHeight="14.5" x14ac:dyDescent="0.35"/>
  <cols>
    <col min="1" max="24" width="8.7265625" style="9"/>
    <col min="25" max="25" width="34.81640625" style="9" bestFit="1" customWidth="1"/>
    <col min="26" max="26" width="15.26953125" style="9" bestFit="1" customWidth="1"/>
    <col min="27" max="16384" width="8.7265625" style="9"/>
  </cols>
  <sheetData>
    <row r="1" spans="1:39" x14ac:dyDescent="0.35">
      <c r="A1" s="10" t="s">
        <v>0</v>
      </c>
      <c r="B1" s="10" t="s">
        <v>41</v>
      </c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pans="1:39" x14ac:dyDescent="0.3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X2" s="11"/>
      <c r="Y2" s="11"/>
      <c r="Z2" s="11"/>
      <c r="AA2" s="11" t="s">
        <v>46</v>
      </c>
      <c r="AB2" s="11" t="s">
        <v>47</v>
      </c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39" x14ac:dyDescent="0.35"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X3" s="11"/>
      <c r="Y3" s="11"/>
      <c r="Z3" s="11" t="str">
        <f>B1</f>
        <v>Aug</v>
      </c>
      <c r="AA3" s="11">
        <f>VLOOKUP(Z3,MainData1[],2,0)</f>
        <v>1003</v>
      </c>
      <c r="AB3" s="11">
        <f>VLOOKUP(Z3,MainData1[],3,0)</f>
        <v>2600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39" x14ac:dyDescent="0.35"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39" x14ac:dyDescent="0.35"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spans="1:39" x14ac:dyDescent="0.35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X6" s="12"/>
      <c r="Y6" s="12"/>
      <c r="Z6" s="12"/>
      <c r="AA6" s="12"/>
      <c r="AB6" s="12"/>
      <c r="AC6" s="12"/>
      <c r="AD6" s="12"/>
      <c r="AE6" s="12"/>
      <c r="AF6" s="11"/>
      <c r="AG6" s="11"/>
      <c r="AH6" s="11"/>
      <c r="AI6" s="11"/>
      <c r="AJ6" s="11"/>
      <c r="AK6" s="11"/>
      <c r="AL6" s="11"/>
      <c r="AM6" s="11"/>
    </row>
    <row r="7" spans="1:39" x14ac:dyDescent="0.35"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X7" s="12"/>
      <c r="Y7" s="12"/>
      <c r="Z7" s="12"/>
      <c r="AA7" s="12"/>
      <c r="AB7" s="12"/>
      <c r="AC7" s="12"/>
      <c r="AD7" s="12"/>
      <c r="AE7" s="12"/>
      <c r="AF7" s="11"/>
      <c r="AG7" s="11"/>
      <c r="AH7" s="11"/>
      <c r="AI7" s="11"/>
      <c r="AJ7" s="11"/>
      <c r="AK7" s="11"/>
      <c r="AL7" s="11"/>
      <c r="AM7" s="11"/>
    </row>
    <row r="8" spans="1:39" x14ac:dyDescent="0.35"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X8" s="12">
        <v>1</v>
      </c>
      <c r="Y8" s="12" t="s">
        <v>0</v>
      </c>
      <c r="Z8" s="12"/>
      <c r="AA8" s="12"/>
      <c r="AB8" s="12"/>
      <c r="AC8" s="12"/>
      <c r="AD8" s="12"/>
      <c r="AE8" s="12"/>
      <c r="AF8" s="11"/>
      <c r="AG8" s="11"/>
      <c r="AH8" s="11"/>
      <c r="AI8" s="11"/>
      <c r="AJ8" s="11"/>
      <c r="AK8" s="11"/>
      <c r="AL8" s="11"/>
      <c r="AM8" s="11"/>
    </row>
    <row r="9" spans="1:39" x14ac:dyDescent="0.35"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X9" s="12">
        <v>2</v>
      </c>
      <c r="Y9" s="12" t="s">
        <v>1</v>
      </c>
      <c r="Z9" s="12">
        <f>VLOOKUP(Z3,MainData1[],2,0)</f>
        <v>1003</v>
      </c>
      <c r="AA9" s="12"/>
      <c r="AB9" s="12"/>
      <c r="AC9" s="12"/>
      <c r="AD9" s="12"/>
      <c r="AE9" s="12"/>
      <c r="AF9" s="11"/>
      <c r="AG9" s="11"/>
      <c r="AH9" s="11"/>
      <c r="AI9" s="11"/>
      <c r="AJ9" s="11"/>
      <c r="AK9" s="11"/>
      <c r="AL9" s="11"/>
      <c r="AM9" s="11"/>
    </row>
    <row r="10" spans="1:39" x14ac:dyDescent="0.35"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X10" s="12">
        <v>3</v>
      </c>
      <c r="Y10" s="12" t="s">
        <v>2</v>
      </c>
      <c r="Z10" s="12">
        <f>VLOOKUP(Z3,MainData1[],X10,0)</f>
        <v>2600</v>
      </c>
      <c r="AA10" s="12"/>
      <c r="AB10" s="12"/>
      <c r="AC10" s="12"/>
      <c r="AD10" s="12"/>
      <c r="AE10" s="12"/>
      <c r="AF10" s="11"/>
      <c r="AG10" s="11"/>
      <c r="AH10" s="11">
        <v>1</v>
      </c>
      <c r="AI10" s="11"/>
      <c r="AJ10" s="11"/>
      <c r="AK10" s="11"/>
      <c r="AL10" s="11"/>
      <c r="AM10" s="11"/>
    </row>
    <row r="11" spans="1:39" x14ac:dyDescent="0.35"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X11" s="12">
        <v>4</v>
      </c>
      <c r="Y11" s="12" t="s">
        <v>3</v>
      </c>
      <c r="Z11" s="12">
        <f>VLOOKUP($Z$3,MainData1[],X11,0)</f>
        <v>3603</v>
      </c>
      <c r="AA11" s="12"/>
      <c r="AB11" s="12"/>
      <c r="AC11" s="12"/>
      <c r="AD11" s="12"/>
      <c r="AE11" s="12"/>
      <c r="AF11" s="11"/>
      <c r="AG11" s="11"/>
      <c r="AH11" s="11">
        <v>1</v>
      </c>
      <c r="AI11" s="11"/>
      <c r="AJ11" s="11"/>
      <c r="AK11" s="11"/>
      <c r="AL11" s="11"/>
      <c r="AM11" s="11"/>
    </row>
    <row r="12" spans="1:39" x14ac:dyDescent="0.35"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X12" s="12">
        <v>5</v>
      </c>
      <c r="Y12" s="12" t="s">
        <v>4</v>
      </c>
      <c r="Z12" s="13">
        <f>VLOOKUP($Z$3,MainData1[],X12,0)</f>
        <v>0.27837912850402441</v>
      </c>
      <c r="AA12" s="12"/>
      <c r="AB12" s="12"/>
      <c r="AC12" s="12"/>
      <c r="AD12" s="12"/>
      <c r="AE12" s="12"/>
      <c r="AF12" s="11"/>
      <c r="AG12" s="11"/>
      <c r="AH12" s="11">
        <v>1</v>
      </c>
      <c r="AI12" s="11"/>
      <c r="AJ12" s="11"/>
      <c r="AK12" s="11"/>
      <c r="AL12" s="11"/>
      <c r="AM12" s="11"/>
    </row>
    <row r="13" spans="1:39" x14ac:dyDescent="0.35"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X13" s="12">
        <v>6</v>
      </c>
      <c r="Y13" s="12" t="s">
        <v>5</v>
      </c>
      <c r="Z13" s="12">
        <f>VLOOKUP($Z$3,MainData1[],X13,0)</f>
        <v>80</v>
      </c>
      <c r="AA13" s="12"/>
      <c r="AB13" s="12"/>
      <c r="AC13" s="12"/>
      <c r="AD13" s="12"/>
      <c r="AE13" s="12"/>
      <c r="AF13" s="11"/>
      <c r="AG13" s="11"/>
      <c r="AH13" s="11">
        <v>1</v>
      </c>
      <c r="AI13" s="11"/>
      <c r="AJ13" s="11"/>
      <c r="AK13" s="11"/>
      <c r="AL13" s="11"/>
      <c r="AM13" s="11"/>
    </row>
    <row r="14" spans="1:39" x14ac:dyDescent="0.35"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X14" s="12">
        <v>7</v>
      </c>
      <c r="Y14" s="12" t="s">
        <v>6</v>
      </c>
      <c r="Z14" s="12">
        <f>VLOOKUP($Z$3,MainData1[],X14,0)</f>
        <v>46</v>
      </c>
      <c r="AA14" s="12"/>
      <c r="AB14" s="12"/>
      <c r="AC14" s="12"/>
      <c r="AD14" s="12"/>
      <c r="AE14" s="12"/>
      <c r="AF14" s="11"/>
      <c r="AG14" s="11"/>
      <c r="AH14" s="11">
        <v>1</v>
      </c>
      <c r="AI14" s="11"/>
      <c r="AJ14" s="11"/>
      <c r="AK14" s="11"/>
      <c r="AL14" s="11"/>
      <c r="AM14" s="11"/>
    </row>
    <row r="15" spans="1:39" x14ac:dyDescent="0.35"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X15" s="12">
        <v>8</v>
      </c>
      <c r="Y15" s="12" t="s">
        <v>7</v>
      </c>
      <c r="Z15" s="12">
        <f>VLOOKUP($Z$3,MainData1[],X15,0)</f>
        <v>71</v>
      </c>
      <c r="AA15" s="12"/>
      <c r="AB15" s="12"/>
      <c r="AC15" s="12"/>
      <c r="AD15" s="12"/>
      <c r="AE15" s="12"/>
      <c r="AF15" s="11"/>
      <c r="AG15" s="11"/>
      <c r="AH15" s="11">
        <v>1</v>
      </c>
      <c r="AI15" s="11"/>
      <c r="AJ15" s="11"/>
      <c r="AK15" s="11"/>
      <c r="AL15" s="11"/>
      <c r="AM15" s="11"/>
    </row>
    <row r="16" spans="1:39" x14ac:dyDescent="0.35"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X16" s="12">
        <v>9</v>
      </c>
      <c r="Y16" s="12" t="s">
        <v>8</v>
      </c>
      <c r="Z16" s="14">
        <f>VLOOKUP($Z$3,MainData1[],X16,0)</f>
        <v>407225</v>
      </c>
      <c r="AA16" s="12"/>
      <c r="AB16" s="12"/>
      <c r="AC16" s="12"/>
      <c r="AD16" s="12"/>
      <c r="AE16" s="12"/>
      <c r="AF16" s="11"/>
      <c r="AG16" s="11"/>
      <c r="AH16" s="11">
        <v>1</v>
      </c>
      <c r="AI16" s="11"/>
      <c r="AJ16" s="11"/>
      <c r="AK16" s="11"/>
      <c r="AL16" s="11"/>
      <c r="AM16" s="11"/>
    </row>
    <row r="17" spans="4:39" x14ac:dyDescent="0.35"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X17" s="12">
        <v>10</v>
      </c>
      <c r="Y17" s="12" t="s">
        <v>9</v>
      </c>
      <c r="Z17" s="14">
        <f>VLOOKUP($Z$3,MainData1[],X17,0)</f>
        <v>798950</v>
      </c>
      <c r="AA17" s="12"/>
      <c r="AB17" s="12"/>
      <c r="AC17" s="12"/>
      <c r="AD17" s="12"/>
      <c r="AE17" s="12"/>
      <c r="AF17" s="11"/>
      <c r="AG17" s="11"/>
      <c r="AH17" s="11">
        <v>1</v>
      </c>
      <c r="AI17" s="11"/>
      <c r="AJ17" s="11"/>
      <c r="AK17" s="11"/>
      <c r="AL17" s="11"/>
      <c r="AM17" s="11"/>
    </row>
    <row r="18" spans="4:39" x14ac:dyDescent="0.35"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X18" s="12">
        <v>11</v>
      </c>
      <c r="Y18" s="12" t="s">
        <v>10</v>
      </c>
      <c r="Z18" s="15">
        <f>VLOOKUP($Z$3,MainData1[],X18,0)</f>
        <v>12046951</v>
      </c>
      <c r="AA18" s="12"/>
      <c r="AB18" s="12"/>
      <c r="AC18" s="12"/>
      <c r="AD18" s="12"/>
      <c r="AE18" s="12"/>
      <c r="AF18" s="11"/>
      <c r="AG18" s="11"/>
      <c r="AH18" s="11">
        <v>1</v>
      </c>
      <c r="AI18" s="11"/>
      <c r="AJ18" s="11"/>
      <c r="AK18" s="11"/>
      <c r="AL18" s="11"/>
      <c r="AM18" s="11"/>
    </row>
    <row r="19" spans="4:39" x14ac:dyDescent="0.35"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X19" s="12">
        <v>12</v>
      </c>
      <c r="Y19" s="12" t="s">
        <v>11</v>
      </c>
      <c r="Z19" s="12">
        <f>VLOOKUP($Z$3,MainData1[],X19,0)</f>
        <v>101</v>
      </c>
      <c r="AA19" s="12"/>
      <c r="AB19" s="12"/>
      <c r="AC19" s="12"/>
      <c r="AD19" s="12"/>
      <c r="AE19" s="12"/>
      <c r="AF19" s="11"/>
      <c r="AG19" s="11"/>
      <c r="AH19" s="11">
        <v>1</v>
      </c>
      <c r="AI19" s="11"/>
      <c r="AJ19" s="11"/>
      <c r="AK19" s="11"/>
      <c r="AL19" s="11"/>
      <c r="AM19" s="11"/>
    </row>
    <row r="20" spans="4:39" x14ac:dyDescent="0.35"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X20" s="12">
        <v>13</v>
      </c>
      <c r="Y20" s="12" t="s">
        <v>12</v>
      </c>
      <c r="Z20" s="12">
        <f>VLOOKUP($Z$3,MainData1[],X20,0)</f>
        <v>70</v>
      </c>
      <c r="AA20" s="12"/>
      <c r="AB20" s="12"/>
      <c r="AC20" s="12"/>
      <c r="AD20" s="12"/>
      <c r="AE20" s="12"/>
      <c r="AF20" s="11"/>
      <c r="AG20" s="11"/>
      <c r="AH20" s="11">
        <v>1</v>
      </c>
      <c r="AI20" s="11"/>
      <c r="AJ20" s="11"/>
      <c r="AK20" s="11"/>
      <c r="AL20" s="11"/>
      <c r="AM20" s="11"/>
    </row>
    <row r="21" spans="4:39" x14ac:dyDescent="0.35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X21" s="12">
        <v>14</v>
      </c>
      <c r="Y21" s="12" t="s">
        <v>13</v>
      </c>
      <c r="Z21" s="12">
        <f>VLOOKUP($Z$3,MainData1[],X21,0)</f>
        <v>165</v>
      </c>
      <c r="AA21" s="12"/>
      <c r="AB21" s="12"/>
      <c r="AC21" s="12"/>
      <c r="AD21" s="12"/>
      <c r="AE21" s="12"/>
      <c r="AF21" s="11"/>
      <c r="AG21" s="11"/>
      <c r="AH21" s="11">
        <v>1</v>
      </c>
      <c r="AI21" s="11"/>
      <c r="AJ21" s="11"/>
      <c r="AK21" s="11"/>
      <c r="AL21" s="11"/>
      <c r="AM21" s="11"/>
    </row>
    <row r="22" spans="4:39" x14ac:dyDescent="0.35"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X22" s="12">
        <v>15</v>
      </c>
      <c r="Y22" s="12" t="s">
        <v>14</v>
      </c>
      <c r="Z22" s="12">
        <f>VLOOKUP($Z$3,MainData1[],X22,0)</f>
        <v>166</v>
      </c>
      <c r="AA22" s="12"/>
      <c r="AB22" s="12"/>
      <c r="AC22" s="12"/>
      <c r="AD22" s="12"/>
      <c r="AE22" s="12"/>
      <c r="AF22" s="11"/>
      <c r="AG22" s="11"/>
      <c r="AH22" s="11">
        <v>1</v>
      </c>
      <c r="AI22" s="11"/>
      <c r="AJ22" s="11"/>
      <c r="AK22" s="11"/>
      <c r="AL22" s="11"/>
      <c r="AM22" s="11"/>
    </row>
    <row r="23" spans="4:39" x14ac:dyDescent="0.35"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X23" s="12">
        <v>16</v>
      </c>
      <c r="Y23" s="12" t="s">
        <v>15</v>
      </c>
      <c r="Z23" s="12">
        <f>VLOOKUP($Z$3,MainData1[],X23,0)</f>
        <v>56</v>
      </c>
      <c r="AA23" s="12"/>
      <c r="AB23" s="12"/>
      <c r="AC23" s="12"/>
      <c r="AD23" s="12"/>
      <c r="AE23" s="12"/>
      <c r="AF23" s="11"/>
      <c r="AG23" s="11"/>
      <c r="AH23" s="11">
        <v>1</v>
      </c>
      <c r="AI23" s="11"/>
      <c r="AJ23" s="11"/>
      <c r="AK23" s="11"/>
      <c r="AL23" s="11"/>
      <c r="AM23" s="11"/>
    </row>
    <row r="24" spans="4:39" x14ac:dyDescent="0.35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X24" s="12">
        <v>17</v>
      </c>
      <c r="Y24" s="12" t="s">
        <v>16</v>
      </c>
      <c r="Z24" s="12">
        <f>VLOOKUP($Z$3,MainData1[],X24,0)</f>
        <v>213</v>
      </c>
      <c r="AA24" s="12">
        <f>Z11-Z24</f>
        <v>3390</v>
      </c>
      <c r="AB24" s="12"/>
      <c r="AC24" s="12"/>
      <c r="AD24" s="12"/>
      <c r="AE24" s="12"/>
      <c r="AF24" s="11"/>
      <c r="AG24" s="11"/>
      <c r="AH24" s="11">
        <v>1</v>
      </c>
      <c r="AI24" s="11"/>
      <c r="AJ24" s="11"/>
      <c r="AK24" s="11"/>
      <c r="AL24" s="11"/>
      <c r="AM24" s="11"/>
    </row>
    <row r="25" spans="4:39" x14ac:dyDescent="0.35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X25" s="12">
        <v>18</v>
      </c>
      <c r="Y25" s="12" t="s">
        <v>17</v>
      </c>
      <c r="Z25" s="12">
        <f>VLOOKUP($Z$3,MainData1[],X25,0)</f>
        <v>260</v>
      </c>
      <c r="AA25" s="12"/>
      <c r="AB25" s="12"/>
      <c r="AC25" s="12"/>
      <c r="AD25" s="12"/>
      <c r="AE25" s="12"/>
      <c r="AF25" s="11"/>
      <c r="AG25" s="11"/>
      <c r="AH25" s="11">
        <v>1</v>
      </c>
      <c r="AI25" s="11"/>
      <c r="AJ25" s="11"/>
      <c r="AK25" s="11"/>
      <c r="AL25" s="11"/>
      <c r="AM25" s="11"/>
    </row>
    <row r="26" spans="4:39" x14ac:dyDescent="0.35"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X26" s="12">
        <v>19</v>
      </c>
      <c r="Y26" s="12" t="s">
        <v>18</v>
      </c>
      <c r="Z26" s="12">
        <f>VLOOKUP($Z$3,MainData1[],X26,0)</f>
        <v>32</v>
      </c>
      <c r="AA26" s="12"/>
      <c r="AB26" s="12"/>
      <c r="AC26" s="12"/>
      <c r="AD26" s="12"/>
      <c r="AE26" s="12"/>
      <c r="AF26" s="11"/>
      <c r="AG26" s="11"/>
      <c r="AH26" s="11">
        <v>1</v>
      </c>
      <c r="AI26" s="11"/>
      <c r="AJ26" s="11"/>
      <c r="AK26" s="11"/>
      <c r="AL26" s="11"/>
      <c r="AM26" s="11"/>
    </row>
    <row r="27" spans="4:39" x14ac:dyDescent="0.35"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X27" s="12">
        <v>20</v>
      </c>
      <c r="Y27" s="12" t="s">
        <v>19</v>
      </c>
      <c r="Z27" s="12">
        <f>VLOOKUP($Z$3,MainData1[],X27,0)</f>
        <v>278</v>
      </c>
      <c r="AA27" s="12"/>
      <c r="AB27" s="12"/>
      <c r="AC27" s="12"/>
      <c r="AD27" s="12"/>
      <c r="AE27" s="12"/>
      <c r="AF27" s="11"/>
      <c r="AG27" s="11"/>
      <c r="AH27" s="11">
        <v>1</v>
      </c>
      <c r="AI27" s="11"/>
      <c r="AJ27" s="11"/>
      <c r="AK27" s="11"/>
      <c r="AL27" s="11"/>
      <c r="AM27" s="11"/>
    </row>
    <row r="28" spans="4:39" x14ac:dyDescent="0.35"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X28" s="12">
        <v>21</v>
      </c>
      <c r="Y28" s="12" t="s">
        <v>20</v>
      </c>
      <c r="Z28" s="12">
        <f>VLOOKUP($Z$3,MainData1[],X28,0)</f>
        <v>214</v>
      </c>
      <c r="AA28" s="12"/>
      <c r="AB28" s="12"/>
      <c r="AC28" s="12"/>
      <c r="AD28" s="12"/>
      <c r="AE28" s="12"/>
      <c r="AF28" s="11"/>
      <c r="AG28" s="11"/>
      <c r="AH28" s="11">
        <v>1</v>
      </c>
      <c r="AI28" s="11"/>
      <c r="AJ28" s="11"/>
      <c r="AK28" s="11"/>
      <c r="AL28" s="11"/>
      <c r="AM28" s="11"/>
    </row>
    <row r="29" spans="4:39" x14ac:dyDescent="0.35"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X29" s="12">
        <v>22</v>
      </c>
      <c r="Y29" s="12" t="s">
        <v>21</v>
      </c>
      <c r="Z29" s="13">
        <f>VLOOKUP($Z$3,MainData1[],X29,0)</f>
        <v>0.18</v>
      </c>
      <c r="AA29" s="12"/>
      <c r="AB29" s="12"/>
      <c r="AC29" s="12"/>
      <c r="AD29" s="12"/>
      <c r="AE29" s="12"/>
      <c r="AF29" s="11"/>
      <c r="AG29" s="11"/>
      <c r="AH29" s="11">
        <v>1</v>
      </c>
      <c r="AI29" s="11"/>
      <c r="AJ29" s="11">
        <v>18</v>
      </c>
      <c r="AK29" s="11"/>
      <c r="AL29" s="11"/>
      <c r="AM29" s="11"/>
    </row>
    <row r="30" spans="4:39" x14ac:dyDescent="0.35"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X30" s="12">
        <v>23</v>
      </c>
      <c r="Y30" s="12" t="s">
        <v>22</v>
      </c>
      <c r="Z30" s="12">
        <f>VLOOKUP($Z$3,MainData1[],X30,0)</f>
        <v>10</v>
      </c>
      <c r="AA30" s="12"/>
      <c r="AB30" s="12"/>
      <c r="AC30" s="12"/>
      <c r="AD30" s="12"/>
      <c r="AE30" s="12"/>
      <c r="AF30" s="11"/>
      <c r="AG30" s="11"/>
      <c r="AH30" s="11"/>
      <c r="AI30" s="11"/>
      <c r="AJ30" s="11">
        <f>AK31-AJ29</f>
        <v>14</v>
      </c>
      <c r="AK30" s="11"/>
      <c r="AL30" s="11"/>
      <c r="AM30" s="11"/>
    </row>
    <row r="31" spans="4:39" x14ac:dyDescent="0.35"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X31" s="12">
        <v>24</v>
      </c>
      <c r="Y31" s="12" t="s">
        <v>23</v>
      </c>
      <c r="Z31" s="12">
        <f>VLOOKUP($Z$3,MainData1[],X31,0)</f>
        <v>32</v>
      </c>
      <c r="AA31" s="12"/>
      <c r="AB31" s="12"/>
      <c r="AC31" s="12"/>
      <c r="AD31" s="12"/>
      <c r="AE31" s="12"/>
      <c r="AF31" s="11"/>
      <c r="AG31" s="11"/>
      <c r="AH31" s="11"/>
      <c r="AI31" s="11"/>
      <c r="AJ31" s="11">
        <v>5</v>
      </c>
      <c r="AK31" s="11">
        <f>Z31</f>
        <v>32</v>
      </c>
      <c r="AL31" s="11"/>
      <c r="AM31" s="11"/>
    </row>
    <row r="32" spans="4:39" x14ac:dyDescent="0.35">
      <c r="X32" s="12">
        <v>25</v>
      </c>
      <c r="Y32" s="12" t="s">
        <v>24</v>
      </c>
      <c r="Z32" s="16">
        <f>VLOOKUP($Z$3,MainData1[],X32,0)</f>
        <v>0.4</v>
      </c>
      <c r="AA32" s="17">
        <f>1-Z32</f>
        <v>0.6</v>
      </c>
      <c r="AB32" s="12"/>
      <c r="AC32" s="12"/>
      <c r="AD32" s="12"/>
      <c r="AE32" s="12"/>
      <c r="AF32" s="11"/>
      <c r="AG32" s="11"/>
      <c r="AH32" s="11"/>
      <c r="AI32" s="11"/>
      <c r="AJ32" s="11">
        <f>AJ33-AK31</f>
        <v>28</v>
      </c>
      <c r="AK32" s="11"/>
      <c r="AL32" s="11"/>
      <c r="AM32" s="11"/>
    </row>
    <row r="33" spans="24:39" x14ac:dyDescent="0.35">
      <c r="X33" s="12">
        <v>26</v>
      </c>
      <c r="Y33" s="12" t="s">
        <v>25</v>
      </c>
      <c r="Z33" s="12">
        <f>VLOOKUP($Z$3,MainData1[],X33,0)</f>
        <v>51</v>
      </c>
      <c r="AA33" s="12"/>
      <c r="AB33" s="12"/>
      <c r="AC33" s="12"/>
      <c r="AD33" s="12"/>
      <c r="AE33" s="12"/>
      <c r="AF33" s="11"/>
      <c r="AG33" s="11"/>
      <c r="AH33" s="11"/>
      <c r="AI33" s="11"/>
      <c r="AJ33" s="11">
        <v>60</v>
      </c>
      <c r="AK33" s="11"/>
      <c r="AL33" s="11"/>
      <c r="AM33" s="11"/>
    </row>
    <row r="34" spans="24:39" x14ac:dyDescent="0.35">
      <c r="X34" s="12">
        <v>27</v>
      </c>
      <c r="Y34" s="12" t="s">
        <v>26</v>
      </c>
      <c r="Z34" s="12">
        <f>VLOOKUP($Z$3,MainData1[],X34,0)</f>
        <v>158</v>
      </c>
      <c r="AA34" s="12"/>
      <c r="AB34" s="12"/>
      <c r="AC34" s="12"/>
      <c r="AD34" s="12"/>
      <c r="AE34" s="12"/>
      <c r="AF34" s="11"/>
      <c r="AG34" s="11"/>
      <c r="AH34" s="11"/>
      <c r="AI34" s="11"/>
      <c r="AJ34" s="11"/>
      <c r="AK34" s="11"/>
      <c r="AL34" s="11"/>
      <c r="AM34" s="11"/>
    </row>
    <row r="35" spans="24:39" x14ac:dyDescent="0.35">
      <c r="X35" s="12">
        <v>28</v>
      </c>
      <c r="Y35" s="12" t="s">
        <v>27</v>
      </c>
      <c r="Z35" s="12">
        <f>VLOOKUP($Z$3,MainData1[],X35,0)</f>
        <v>308</v>
      </c>
      <c r="AA35" s="16">
        <f>Z35/Z11</f>
        <v>8.5484318623369415E-2</v>
      </c>
      <c r="AB35" s="18">
        <f>1-AA35</f>
        <v>0.91451568137663064</v>
      </c>
      <c r="AC35" s="12"/>
      <c r="AD35" s="12"/>
      <c r="AE35" s="12"/>
      <c r="AF35" s="11"/>
      <c r="AG35" s="11"/>
      <c r="AH35" s="11"/>
      <c r="AI35" s="11"/>
      <c r="AJ35" s="11"/>
      <c r="AK35" s="11"/>
      <c r="AL35" s="11"/>
      <c r="AM35" s="11"/>
    </row>
    <row r="36" spans="24:39" x14ac:dyDescent="0.35">
      <c r="X36" s="12">
        <v>29</v>
      </c>
      <c r="Y36" s="12" t="s">
        <v>28</v>
      </c>
      <c r="Z36" s="16">
        <f>VLOOKUP($Z$3,MainData1[],X36,0)</f>
        <v>0.71</v>
      </c>
      <c r="AA36" s="17">
        <f>1-Z36</f>
        <v>0.29000000000000004</v>
      </c>
      <c r="AB36" s="12"/>
      <c r="AC36" s="12"/>
      <c r="AD36" s="12"/>
      <c r="AE36" s="12"/>
      <c r="AF36" s="11"/>
      <c r="AG36" s="11"/>
      <c r="AH36" s="11"/>
      <c r="AI36" s="11"/>
      <c r="AJ36" s="11"/>
      <c r="AK36" s="11"/>
      <c r="AL36" s="11"/>
      <c r="AM36" s="11"/>
    </row>
    <row r="37" spans="24:39" x14ac:dyDescent="0.35">
      <c r="X37" s="12">
        <v>30</v>
      </c>
      <c r="Y37" s="12" t="s">
        <v>29</v>
      </c>
      <c r="Z37" s="16">
        <f>VLOOKUP($Z$3,MainData1[],X37,0)</f>
        <v>0.04</v>
      </c>
      <c r="AA37" s="12"/>
      <c r="AB37" s="12"/>
      <c r="AC37" s="12"/>
      <c r="AD37" s="12"/>
      <c r="AE37" s="12"/>
      <c r="AF37" s="11"/>
      <c r="AG37" s="11"/>
      <c r="AH37" s="11"/>
      <c r="AI37" s="11"/>
      <c r="AJ37" s="11"/>
      <c r="AK37" s="11"/>
      <c r="AL37" s="11"/>
      <c r="AM37" s="11"/>
    </row>
    <row r="38" spans="24:39" x14ac:dyDescent="0.35">
      <c r="X38" s="12">
        <v>31</v>
      </c>
      <c r="Y38" s="12" t="s">
        <v>30</v>
      </c>
      <c r="Z38" s="16">
        <f>VLOOKUP($Z$3,MainData1[],X38,0)</f>
        <v>0.19</v>
      </c>
      <c r="AA38" s="12"/>
      <c r="AB38" s="12"/>
      <c r="AC38" s="12"/>
      <c r="AD38" s="12"/>
      <c r="AE38" s="12"/>
      <c r="AF38" s="11"/>
      <c r="AG38" s="11"/>
      <c r="AH38" s="11"/>
      <c r="AI38" s="11"/>
      <c r="AJ38" s="11"/>
      <c r="AK38" s="11"/>
      <c r="AL38" s="11"/>
      <c r="AM38" s="11"/>
    </row>
    <row r="39" spans="24:39" x14ac:dyDescent="0.35">
      <c r="X39" s="12">
        <v>32</v>
      </c>
      <c r="Y39" s="12" t="s">
        <v>31</v>
      </c>
      <c r="Z39" s="16">
        <f>VLOOKUP($Z$3,MainData1[],X39,0)</f>
        <v>0.76</v>
      </c>
      <c r="AA39" s="17">
        <f>1-Z39</f>
        <v>0.24</v>
      </c>
      <c r="AB39" s="12"/>
      <c r="AC39" s="12"/>
      <c r="AD39" s="12"/>
      <c r="AE39" s="12"/>
      <c r="AF39" s="11"/>
      <c r="AG39" s="11"/>
      <c r="AH39" s="11"/>
      <c r="AI39" s="11"/>
      <c r="AJ39" s="11"/>
      <c r="AK39" s="11"/>
      <c r="AL39" s="11"/>
      <c r="AM39" s="11"/>
    </row>
    <row r="40" spans="24:39" x14ac:dyDescent="0.35">
      <c r="X40" s="12">
        <v>33</v>
      </c>
      <c r="Y40" s="12" t="s">
        <v>32</v>
      </c>
      <c r="Z40" s="16">
        <f>VLOOKUP($Z$3,MainData1[],X40,0)</f>
        <v>0.97</v>
      </c>
      <c r="AA40" s="17">
        <f>1-Z40</f>
        <v>3.0000000000000027E-2</v>
      </c>
      <c r="AB40" s="12"/>
      <c r="AC40" s="12"/>
      <c r="AD40" s="12"/>
      <c r="AE40" s="12"/>
      <c r="AF40" s="11"/>
      <c r="AG40" s="11"/>
      <c r="AH40" s="11"/>
      <c r="AI40" s="11"/>
      <c r="AJ40" s="11"/>
      <c r="AK40" s="11"/>
      <c r="AL40" s="11"/>
      <c r="AM40" s="11"/>
    </row>
    <row r="41" spans="24:39" x14ac:dyDescent="0.35">
      <c r="X41" s="12">
        <v>34</v>
      </c>
      <c r="Y41" s="12" t="s">
        <v>33</v>
      </c>
      <c r="Z41" s="16">
        <f>VLOOKUP($Z$3,MainData1[],X41,0)</f>
        <v>0.89</v>
      </c>
      <c r="AA41" s="17">
        <f>1-Z41</f>
        <v>0.10999999999999999</v>
      </c>
      <c r="AB41" s="12"/>
      <c r="AC41" s="12"/>
      <c r="AD41" s="12"/>
      <c r="AE41" s="12"/>
      <c r="AF41" s="11"/>
      <c r="AG41" s="11"/>
      <c r="AH41" s="11"/>
      <c r="AI41" s="11"/>
      <c r="AJ41" s="11"/>
      <c r="AK41" s="11"/>
      <c r="AL41" s="11"/>
      <c r="AM41" s="11"/>
    </row>
    <row r="42" spans="24:39" x14ac:dyDescent="0.35">
      <c r="X42" s="12"/>
      <c r="Y42" s="12"/>
      <c r="Z42" s="12"/>
      <c r="AA42" s="12"/>
      <c r="AB42" s="12"/>
      <c r="AC42" s="12"/>
      <c r="AD42" s="12"/>
      <c r="AE42" s="12"/>
      <c r="AF42" s="11"/>
      <c r="AG42" s="11"/>
      <c r="AH42" s="11"/>
      <c r="AI42" s="11"/>
      <c r="AJ42" s="11"/>
      <c r="AK42" s="11"/>
      <c r="AL42" s="11"/>
      <c r="AM42" s="11"/>
    </row>
    <row r="43" spans="24:39" x14ac:dyDescent="0.35">
      <c r="X43" s="19"/>
      <c r="Y43" s="19"/>
      <c r="Z43" s="19"/>
      <c r="AA43" s="19"/>
      <c r="AB43" s="19"/>
      <c r="AC43" s="19"/>
      <c r="AD43" s="19"/>
      <c r="AE43" s="19"/>
    </row>
    <row r="44" spans="24:39" x14ac:dyDescent="0.35">
      <c r="X44" s="19"/>
      <c r="Y44" s="19"/>
      <c r="Z44" s="19"/>
      <c r="AA44" s="19"/>
      <c r="AB44" s="19"/>
      <c r="AC44" s="19"/>
      <c r="AD44" s="19"/>
      <c r="AE44" s="19"/>
    </row>
    <row r="45" spans="24:39" x14ac:dyDescent="0.35">
      <c r="X45" s="19"/>
      <c r="Y45" s="19"/>
      <c r="Z45" s="19"/>
      <c r="AA45" s="19"/>
      <c r="AB45" s="19"/>
      <c r="AC45" s="19"/>
      <c r="AD45" s="19"/>
      <c r="AE45" s="19"/>
    </row>
    <row r="46" spans="24:39" x14ac:dyDescent="0.35">
      <c r="X46" s="19"/>
      <c r="Y46" s="19"/>
      <c r="Z46" s="19"/>
      <c r="AA46" s="19"/>
      <c r="AB46" s="19"/>
      <c r="AC46" s="19"/>
      <c r="AD46" s="19"/>
      <c r="AE46" s="19"/>
    </row>
    <row r="47" spans="24:39" x14ac:dyDescent="0.35">
      <c r="X47" s="19"/>
      <c r="Y47" s="19"/>
      <c r="Z47" s="19"/>
      <c r="AA47" s="19"/>
      <c r="AB47" s="19"/>
      <c r="AC47" s="19"/>
      <c r="AD47" s="19"/>
      <c r="AE47" s="19"/>
    </row>
    <row r="48" spans="24:39" x14ac:dyDescent="0.35">
      <c r="X48" s="19"/>
      <c r="Y48" s="19"/>
      <c r="Z48" s="19"/>
      <c r="AA48" s="19"/>
      <c r="AB48" s="19"/>
      <c r="AC48" s="19"/>
      <c r="AD48" s="19"/>
      <c r="AE48" s="19"/>
    </row>
  </sheetData>
  <dataConsolidate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F59C04-2671-494D-A24C-85B06850C81A}">
          <x14:formula1>
            <xm:f>Data!$B$4:$B$15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2023-12-31T15:29:50Z</dcterms:modified>
</cp:coreProperties>
</file>