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ctSheet" sheetId="1" r:id="rId5"/>
    <sheet state="hidden" name="STR-Studio-Master-Data" sheetId="2" r:id="rId6"/>
    <sheet state="visible" name="STR-1BR-Master-Data" sheetId="3" r:id="rId7"/>
    <sheet state="visible" name="STR-2BR-Master-Data" sheetId="4" r:id="rId8"/>
    <sheet state="visible" name="STR-3BR-Master-Data" sheetId="5" r:id="rId9"/>
    <sheet state="visible" name="STR-Regular Financial Study" sheetId="6" r:id="rId10"/>
    <sheet state="visible" name="STR-Regular Study Summary" sheetId="7" r:id="rId11"/>
    <sheet state="visible" name="Ltr-1BR-Master-Data" sheetId="8" r:id="rId12"/>
    <sheet state="visible" name="LTR-2BR-Master-Data" sheetId="9" r:id="rId13"/>
    <sheet state="visible" name="LTR-3BR-Master-Data" sheetId="10" r:id="rId14"/>
    <sheet state="visible" name="LTR-Regular Financial Study" sheetId="11" r:id="rId15"/>
    <sheet state="hidden" name="High Post LTR-Cleaning" sheetId="12" r:id="rId16"/>
    <sheet state="hidden" name="Medium Post-Cleaning" sheetId="13" r:id="rId17"/>
    <sheet state="hidden" name=" LTR Financial Study" sheetId="14" r:id="rId18"/>
    <sheet state="hidden" name="LTR Study Summary" sheetId="15" r:id="rId19"/>
    <sheet state="hidden" name="Hybrid Financial Study" sheetId="16" r:id="rId20"/>
    <sheet state="hidden" name="STR Study Summary" sheetId="17" r:id="rId21"/>
    <sheet state="visible" name="LTR Regular Study Summary" sheetId="18" r:id="rId22"/>
    <sheet state="visible" name="Hybrid Projection" sheetId="19" r:id="rId23"/>
    <sheet state="visible" name="Hybrid Model Study Summary" sheetId="20" r:id="rId24"/>
    <sheet state="hidden" name="Co-Living Financial Study" sheetId="21" r:id="rId25"/>
    <sheet state="hidden" name="Co-Living Study Summary" sheetId="22" r:id="rId26"/>
  </sheets>
  <definedNames/>
  <calcPr/>
</workbook>
</file>

<file path=xl/sharedStrings.xml><?xml version="1.0" encoding="utf-8"?>
<sst xmlns="http://schemas.openxmlformats.org/spreadsheetml/2006/main" count="1499" uniqueCount="403">
  <si>
    <t>Location:</t>
  </si>
  <si>
    <t>https://maps.app.goo.gl/8a4RrkhsYPWJzmpX7?g_st=ic</t>
  </si>
  <si>
    <t>Features:</t>
  </si>
  <si>
    <t>1 -</t>
  </si>
  <si>
    <t>2 -</t>
  </si>
  <si>
    <t>5 -</t>
  </si>
  <si>
    <t>6-</t>
  </si>
  <si>
    <t>Unit Type</t>
  </si>
  <si>
    <t>Average</t>
  </si>
  <si>
    <t>Minimum</t>
  </si>
  <si>
    <t>Maximum</t>
  </si>
  <si>
    <t>3BR</t>
  </si>
  <si>
    <t>Alternative Method</t>
  </si>
  <si>
    <t>Ordinary Method</t>
  </si>
  <si>
    <t>Metrics</t>
  </si>
  <si>
    <t xml:space="preserve"> </t>
  </si>
  <si>
    <t>ST.Deviation</t>
  </si>
  <si>
    <t>Unit Name</t>
  </si>
  <si>
    <t>Type</t>
  </si>
  <si>
    <t>Status</t>
  </si>
  <si>
    <t>STR Price</t>
  </si>
  <si>
    <t>Link</t>
  </si>
  <si>
    <t>Median</t>
  </si>
  <si>
    <t>Spacious Modern 3BR | Self check-in</t>
  </si>
  <si>
    <t>Furnished</t>
  </si>
  <si>
    <t>https://www.airbnb.com/rooms/1725604666059844127?check_in=2026-11-01&amp;check_out=2026-11-02&amp;search_mode=regular_search&amp;source_impression_id=p3_d46b2209-6cc2-4365-8cd2-7bda8882cfe8_a372b86b-fee2-4708-8e01-2da147019fae_0_1725604666059844127_1&amp;previous_page_section_name=1000&amp;federated_search_id=d46b2209-6cc2-4365-8cd2-7bda8882cfe8</t>
  </si>
  <si>
    <t>شقة مورث الياسمين 3 غرف</t>
  </si>
  <si>
    <t>https://www.airbnb.com/rooms/1724543887172772859?check_in=2026-11-01&amp;check_out=2026-11-02&amp;search_mode=regular_search&amp;source_impression_id=p3_d46b2209-6cc2-4365-8cd2-7bda8882cfe8_a372b86b-fee2-4708-8e01-2da147019fae_0_1724543887172772859_2&amp;previous_page_section_name=1000&amp;federated_search_id=d46b2209-6cc2-4365-8cd2-7bda8882cfe8</t>
  </si>
  <si>
    <t>شقة مورث B1</t>
  </si>
  <si>
    <t>https://www.airbnb.com/rooms/1282010387192707736?check_in=2026-11-01&amp;check_out=2026-11-02&amp;search_mode=regular_search&amp;source_impression_id=p3_d46b2209-6cc2-4365-8cd2-7bda8882cfe8_a372b86b-fee2-4708-8e01-2da147019fae_0_1282010387192707736_5&amp;previous_page_section_name=1000&amp;federated_search_id=d46b2209-6cc2-4365-8cd2-7bda8882cfe8</t>
  </si>
  <si>
    <t>Maxim</t>
  </si>
  <si>
    <t>3BR in Yasmeen+Self Checkin &amp; Netflix Near Airport</t>
  </si>
  <si>
    <t>https://www.airbnb.com/rooms/1767419610027838653?check_in=2026-11-01&amp;check_out=2026-11-02&amp;search_mode=regular_search&amp;source_impression_id=p3_d46b2209-6cc2-4365-8cd2-7bda8882cfe8_a372b86b-fee2-4708-8e01-2da147019fae_0_1767419610027838653_6&amp;previous_page_section_name=1000&amp;federated_search_id=d46b2209-6cc2-4365-8cd2-7bda8882cfe8</t>
  </si>
  <si>
    <t>Stylish Modern Luxury 3BR Apartment</t>
  </si>
  <si>
    <t>https://www.airbnb.com/rooms/1420405571643297849?check_in=2026-11-01&amp;check_out=2026-11-02&amp;search_mode=regular_search&amp;source_impression_id=p3_d46b2209-6cc2-4365-8cd2-7bda8882cfe8_a372b86b-fee2-4708-8e01-2da147019fae_0_1420405571643297849_8&amp;previous_page_section_name=1000&amp;federated_search_id=d46b2209-6cc2-4365-8cd2-7bda8882cfe8</t>
  </si>
  <si>
    <t>شقة فاخرة 3 غرف نوم وغرفة ألعاب</t>
  </si>
  <si>
    <t>https://www.airbnb.com/rooms/1674136255253184811?check_in=2026-11-01&amp;check_out=2026-11-02&amp;search_mode=regular_search&amp;source_impression_id=p3_d46b2209-6cc2-4365-8cd2-7bda8882cfe8_a372b86b-fee2-4708-8e01-2da147019fae_0_1674136255253184811_7&amp;previous_page_section_name=1000&amp;federated_search_id=d46b2209-6cc2-4365-8cd2-7bda8882cfe8</t>
  </si>
  <si>
    <t>شقة مورث A9</t>
  </si>
  <si>
    <t>https://www.airbnb.com/rooms/1282082240731830982?check_in=2026-11-01&amp;check_out=2026-11-02&amp;search_mode=regular_search&amp;source_impression_id=p3_d46b2209-6cc2-4365-8cd2-7bda8882cfe8_a372b86b-fee2-4708-8e01-2da147019fae_0_1282082240731830982_16&amp;previous_page_section_name=1000&amp;federated_search_id=d46b2209-6cc2-4365-8cd2-7bda8882cfe8</t>
  </si>
  <si>
    <t>Mabaat - Executive - Al Yasmin - 630</t>
  </si>
  <si>
    <t>https://www.airbnb.com/rooms/1648285070035468022?check_in=2026-11-01&amp;check_out=2026-11-02&amp;search_mode=regular_search&amp;source_impression_id=p3_d46b2209-6cc2-4365-8cd2-7bda8882cfe8_a372b86b-fee2-4708-8e01-2da147019fae_0_1648285070035468022_18&amp;previous_page_section_name=1000&amp;federated_search_id=d46b2209-6cc2-4365-8cd2-7bda8882cfe8</t>
  </si>
  <si>
    <t>Luxury 3-Bedroom Residence in Al Yasmin</t>
  </si>
  <si>
    <t>https://www.airbnb.com/rooms/1621883191914504575?check_in=2026-11-01&amp;check_out=2026-11-02&amp;search_mode=regular_search&amp;source_impression_id=p3_d46b2209-6cc2-4365-8cd2-7bda8882cfe8_a372b86b-fee2-4708-8e01-2da147019fae_0_1621883191914504575_19&amp;previous_page_section_name=1000&amp;federated_search_id=d46b2209-6cc2-4365-8cd2-7bda8882cfe8</t>
  </si>
  <si>
    <t>Mabaat - Executive - Al Yasmin - 629</t>
  </si>
  <si>
    <t>https://www.airbnb.com/rooms/1653654652261939321?check_in=2026-11-01&amp;check_out=2026-11-02&amp;search_mode=regular_search&amp;source_impression_id=p3_8d1a0895-b0c0-44d1-9731-fc61e8c1d089_bf03d9a4-f17d-4991-9925-3005ff41dbfd_0_1653654652261939321_5&amp;previous_page_section_name=1000&amp;federated_search_id=8d1a0895-b0c0-44d1-9731-fc61e8c1d089</t>
  </si>
  <si>
    <t>Living Space A19</t>
  </si>
  <si>
    <t>https://www.airbnb.com/rooms/1288557998780849889?check_in=2026-11-01&amp;check_out=2026-11-02&amp;search_mode=regular_search&amp;source_impression_id=p3_8d1a0895-b0c0-44d1-9731-fc61e8c1d089_bf03d9a4-f17d-4991-9925-3005ff41dbfd_0_1288557998780849889_11&amp;previous_page_section_name=1000&amp;federated_search_id=8d1a0895-b0c0-44d1-9731-fc61e8c1d089</t>
  </si>
  <si>
    <t xml:space="preserve">  </t>
  </si>
  <si>
    <t>3BR+Maid Room Near Riyadh Front Expo+Solitaire Mal</t>
  </si>
  <si>
    <t>https://www.airbnb.com/rooms/1349199807544507277?check_in=2026-11-01&amp;check_out=2026-11-02&amp;search_mode=regular_search&amp;source_impression_id=p3_8d1a0895-b0c0-44d1-9731-fc61e8c1d089_bf03d9a4-f17d-4991-9925-3005ff41dbfd_0_1349199807544507277_14&amp;previous_page_section_name=1000&amp;federated_search_id=8d1a0895-b0c0-44d1-9731-fc61e8c1d089</t>
  </si>
  <si>
    <t>refal h</t>
  </si>
  <si>
    <t>https://www.airbnb.com/rooms/1731378339534694548?check_in=2026-11-01&amp;check_out=2026-11-02&amp;search_mode=regular_search&amp;source_impression_id=p3_8d1a0895-b0c0-44d1-9731-fc61e8c1d089_bf03d9a4-f17d-4991-9925-3005ff41dbfd_0_1731378339534694548_16&amp;previous_page_section_name=1000&amp;federated_search_id=8d1a0895-b0c0-44d1-9731-fc61e8c1d089</t>
  </si>
  <si>
    <t>شقة أساس الفاخرة</t>
  </si>
  <si>
    <t>https://www.airbnb.com/rooms/1326540495344257969?check_in=2026-11-01&amp;check_out=2026-11-02&amp;search_mode=regular_search&amp;source_impression_id=p3_8d1a0895-b0c0-44d1-9731-fc61e8c1d089_bf03d9a4-f17d-4991-9925-3005ff41dbfd_0_1326540495344257969_15&amp;previous_page_section_name=1000&amp;federated_search_id=8d1a0895-b0c0-44d1-9731-fc61e8c1d089</t>
  </si>
  <si>
    <t>2Bd</t>
  </si>
  <si>
    <t>شقة أنيقة | 3 غرف وصالة | مناسبة حتى 9 أشخاص وأكثر</t>
  </si>
  <si>
    <t>https://www.airbnb.com/rooms/874750400724779641?check_in=2026-11-01&amp;check_out=2026-11-02&amp;search_mode=regular_search&amp;source_impression_id=p3_1c20c537-801f-4f78-beb4-f990f2942397_aeecf51a-3cb5-41e7-9294-818cbcf94518_0_874750400724779641_1&amp;previous_page_section_name=1000&amp;federated_search_id=1c20c537-801f-4f78-beb4-f990f2942397</t>
  </si>
  <si>
    <t>Mabaat - Al Yasmin 3BR Apt - 605</t>
  </si>
  <si>
    <t>https://www.airbnb.com/rooms/1441979858152883377?check_in=2026-11-01&amp;check_out=2026-11-02&amp;search_mode=regular_search&amp;source_impression_id=p3_1c20c537-801f-4f78-beb4-f990f2942397_aeecf51a-3cb5-41e7-9294-818cbcf94518_0_1441979858152883377_4&amp;previous_page_section_name=1000&amp;federated_search_id=1c20c537-801f-4f78-beb4-f990f2942397</t>
  </si>
  <si>
    <t>شقة فاخرة بغرفتين نوم 8</t>
  </si>
  <si>
    <t>https://www.airbnb.com/rooms/1691344177896990977?check_in=2026-11-01&amp;check_out=2026-11-02&amp;search_mode=regular_search&amp;source_impression_id=p3_256f262a-df40-46ff-a687-e4568bd3429e_cac85e21-98d8-461c-9934-d1dc4abbb7be_0_1691344177896990977_0&amp;previous_page_section_name=1000&amp;federated_search_id=256f262a-df40-46ff-a687-e4568bd3429e</t>
  </si>
  <si>
    <t>(12) غرفتين وصالة</t>
  </si>
  <si>
    <t>https://www.airbnb.com/rooms/1742848916354983452?check_in=2026-11-01&amp;check_out=2026-11-02&amp;search_mode=regular_search&amp;source_impression_id=p3_256f262a-df40-46ff-a687-e4568bd3429e_cac85e21-98d8-461c-9934-d1dc4abbb7be_0_1742848916354983452_3&amp;previous_page_section_name=1000&amp;federated_search_id=256f262a-df40-46ff-a687-e4568bd3429e</t>
  </si>
  <si>
    <t>(B6) غرفتين وصالة</t>
  </si>
  <si>
    <t>https://www.airbnb.com/rooms/1745745139547335984?check_in=2026-11-01&amp;check_out=2026-11-02&amp;search_mode=regular_search&amp;source_impression_id=p3_256f262a-df40-46ff-a687-e4568bd3429e_cac85e21-98d8-461c-9934-d1dc4abbb7be_0_1745745139547335984_11&amp;previous_page_section_name=1000&amp;federated_search_id=256f262a-df40-46ff-a687-e4568bd3429e</t>
  </si>
  <si>
    <t>Spacious 2Bd APT | Cinema Room</t>
  </si>
  <si>
    <t>https://www.airbnb.com/rooms/1716647462756805887?check_in=2026-11-01&amp;check_out=2026-11-02&amp;search_mode=regular_search&amp;source_impression_id=p3_256f262a-df40-46ff-a687-e4568bd3429e_cac85e21-98d8-461c-9934-d1dc4abbb7be_0_1716647462756805887_10&amp;previous_page_section_name=1000&amp;federated_search_id=256f262a-df40-46ff-a687-e4568bd3429e</t>
  </si>
  <si>
    <t>Spacious Luxury 2BR | 3 Beds | Cinema Room</t>
  </si>
  <si>
    <t>https://www.airbnb.com/rooms/1694459708079330352?check_in=2026-11-01&amp;check_out=2026-11-02&amp;search_mode=regular_search&amp;source_impression_id=p3_256f262a-df40-46ff-a687-e4568bd3429e_cac85e21-98d8-461c-9934-d1dc4abbb7be_0_1694459708079330352_14&amp;previous_page_section_name=1000&amp;federated_search_id=256f262a-df40-46ff-a687-e4568bd3429e</t>
  </si>
  <si>
    <t>LUHA | Stylish 2BR• Spacious Living &amp; Pool Table</t>
  </si>
  <si>
    <t>https://www.airbnb.com/rooms/1490143933220227464?check_in=2026-11-01&amp;check_out=2026-11-02&amp;search_mode=regular_search&amp;source_impression_id=p3_256f262a-df40-46ff-a687-e4568bd3429e_cac85e21-98d8-461c-9934-d1dc4abbb7be_0_1490143933220227464_15&amp;previous_page_section_name=1000&amp;federated_search_id=256f262a-df40-46ff-a687-e4568bd3429e</t>
  </si>
  <si>
    <t>Elegant 2BR Self-check-in Apartment Near airport</t>
  </si>
  <si>
    <t>https://www.airbnb.com/rooms/1346525846695696852?check_in=2026-11-01&amp;check_out=2026-11-02&amp;search_mode=regular_search&amp;source_impression_id=p3_256f262a-df40-46ff-a687-e4568bd3429e_cac85e21-98d8-461c-9934-d1dc4abbb7be_0_1346525846695696852_13&amp;previous_page_section_name=1000&amp;federated_search_id=256f262a-df40-46ff-a687-e4568bd3429e</t>
  </si>
  <si>
    <t>٢٠٤شقة غرفتين وصالة جميلة في حي الياسمين</t>
  </si>
  <si>
    <t>https://www.airbnb.com/rooms/1144214324055135362?check_in=2026-11-01&amp;check_out=2026-11-02&amp;search_mode=regular_search&amp;source_impression_id=p3_256f262a-df40-46ff-a687-e4568bd3429e_cac85e21-98d8-461c-9934-d1dc4abbb7be_0_1144214324055135362_18&amp;previous_page_section_name=1000&amp;federated_search_id=256f262a-df40-46ff-a687-e4568bd3429e</t>
  </si>
  <si>
    <t>شقة فاخرة بغرفتين نوم 5</t>
  </si>
  <si>
    <t>https://www.airbnb.com/rooms/1706508631516515561?check_in=2026-11-01&amp;check_out=2026-11-02&amp;search_mode=regular_search&amp;source_impression_id=p3_9c9f1301-2adb-46b3-accb-57672c7c274a_86512832-ab31-4c1c-9a51-49b9fdbcdef6_0_1706508631516515561_5&amp;previous_page_section_name=1000&amp;federated_search_id=9c9f1301-2adb-46b3-accb-57672c7c274a</t>
  </si>
  <si>
    <t>شقه فخمه وسط المدينة</t>
  </si>
  <si>
    <t>https://www.airbnb.com/rooms/1454873931369551794?check_in=2026-11-01&amp;check_out=2026-11-02&amp;search_mode=regular_search&amp;source_impression_id=p3_9c9f1301-2adb-46b3-accb-57672c7c274a_86512832-ab31-4c1c-9a51-49b9fdbcdef6_0_1454873931369551794_8&amp;previous_page_section_name=1000&amp;federated_search_id=9c9f1301-2adb-46b3-accb-57672c7c274a</t>
  </si>
  <si>
    <t>Cozy 2BR Apt | Smart TV | Self Check-in</t>
  </si>
  <si>
    <t>https://www.airbnb.com/rooms/1660230672226847209?check_in=2026-11-01&amp;check_out=2026-11-02&amp;search_mode=regular_search&amp;source_impression_id=p3_9c9f1301-2adb-46b3-accb-57672c7c274a_86512832-ab31-4c1c-9a51-49b9fdbcdef6_0_1660230672226847209_7&amp;previous_page_section_name=1000&amp;federated_search_id=9c9f1301-2adb-46b3-accb-57672c7c274a</t>
  </si>
  <si>
    <t>Luxury 2BR | Al Yasmin | Self Check-in | Near KAFD</t>
  </si>
  <si>
    <t>https://www.airbnb.com/rooms/1668240327800094077?check_in=2026-11-01&amp;check_out=2026-11-02&amp;search_mode=regular_search&amp;source_impression_id=p3_9c9f1301-2adb-46b3-accb-57672c7c274a_86512832-ab31-4c1c-9a51-49b9fdbcdef6_0_1668240327800094077_6&amp;previous_page_section_name=1000&amp;federated_search_id=9c9f1301-2adb-46b3-accb-57672c7c274a</t>
  </si>
  <si>
    <t>Comfort stay - Mawrth | Unique - 2 BDR</t>
  </si>
  <si>
    <t>https://www.airbnb.com/rooms/1308716478216459483?check_in=2026-11-01&amp;check_out=2026-11-02&amp;search_mode=regular_search&amp;source_impression_id=p3_b7b26e13-ffa5-4551-bbf6-19df67c26ce5_07ad6284-3bd7-4893-9242-dfc1e37f8f92_0_1308716478216459483_0&amp;previous_page_section_name=1000&amp;federated_search_id=b7b26e13-ffa5-4551-bbf6-19df67c26ce5</t>
  </si>
  <si>
    <t>Apartment in Al Yasmin - 008</t>
  </si>
  <si>
    <t>https://www.airbnb.com/rooms/1116679511334084300?check_in=2026-11-01&amp;check_out=2026-11-02&amp;search_mode=regular_search&amp;source_impression_id=p3_b7b26e13-ffa5-4551-bbf6-19df67c26ce5_07ad6284-3bd7-4893-9242-dfc1e37f8f92_0_1116679511334084300_2&amp;previous_page_section_name=1000&amp;federated_search_id=b7b26e13-ffa5-4551-bbf6-19df67c26ce5</t>
  </si>
  <si>
    <t>غرفتين وصالة بتصميم انيق وفاخر</t>
  </si>
  <si>
    <t>https://www.airbnb.com/rooms/1130705127199597345?check_in=2026-11-01&amp;check_out=2026-11-02&amp;search_mode=regular_search&amp;source_impression_id=p3_b7b26e13-ffa5-4551-bbf6-19df67c26ce5_07ad6284-3bd7-4893-9242-dfc1e37f8f92_0_1130705127199597345_14&amp;previous_page_section_name=1000&amp;federated_search_id=b7b26e13-ffa5-4551-bbf6-19df67c26ce5</t>
  </si>
  <si>
    <t>Luxurious Minimalist Apartment - Al Yasmin - 007</t>
  </si>
  <si>
    <t>https://www.airbnb.com/rooms/1073813031897493474?check_in=2026-11-01&amp;check_out=2026-11-02&amp;search_mode=regular_search&amp;source_impression_id=p3_f916e90d-830f-47ed-b443-ac9f75a0a985_096a6f67-813f-4b1c-bc29-ca9d3992cbba_0_1073813031897493474_8&amp;previous_page_section_name=1000&amp;federated_search_id=f916e90d-830f-47ed-b443-ac9f75a0a985</t>
  </si>
  <si>
    <t>مسكن صِبا ( J1 )</t>
  </si>
  <si>
    <t>https://www.airbnb.com/rooms/1600054448229143550?check_in=2026-11-01&amp;check_out=2026-11-02&amp;search_mode=regular_search&amp;source_impression_id=p3_f916e90d-830f-47ed-b443-ac9f75a0a985_096a6f67-813f-4b1c-bc29-ca9d3992cbba_0_1600054448229143550_11&amp;previous_page_section_name=1000&amp;federated_search_id=f916e90d-830f-47ed-b443-ac9f75a0a985</t>
  </si>
  <si>
    <t>1Bd</t>
  </si>
  <si>
    <t>ملاحظة: يوجد تباين ملحوظ في العينة، كما أن ارتفاع المتوسط عن الوسيط يشير إلى تأثير بعض القيم المرتفعة على المتوسط.</t>
  </si>
  <si>
    <t>شقة بصالة وغرفة نوم انيقة</t>
  </si>
  <si>
    <t>https://www.airbnb.com/rooms/1725241163796599020?check_in=2026-11-01&amp;check_out=2026-11-02&amp;search_mode=regular_search&amp;source_impression_id=p3_875b0f56-8ba7-4871-858e-9fec5c011d04_e6a6dcb6-cacf-4f74-8667-9addda8daee6_0_1725241163796599020_1&amp;previous_page_section_name=1000&amp;federated_search_id=875b0f56-8ba7-4871-858e-9fec5c011d04</t>
  </si>
  <si>
    <t>Jasmine Apartment/ شقة الياسمين</t>
  </si>
  <si>
    <t>https://www.airbnb.com/rooms/1760293647028020262?check_in=2026-11-01&amp;check_out=2026-11-02&amp;search_mode=regular_search&amp;source_impression_id=p3_875b0f56-8ba7-4871-858e-9fec5c011d04_e6a6dcb6-cacf-4f74-8667-9addda8daee6_0_1760293647028020262_2&amp;previous_page_section_name=1000&amp;federated_search_id=875b0f56-8ba7-4871-858e-9fec5c011d04</t>
  </si>
  <si>
    <t>شقة واسعه بمطبخ مستقل وغساله</t>
  </si>
  <si>
    <t>https://www.airbnb.com/rooms/1586391591595472231?check_in=2026-11-01&amp;check_out=2026-11-02&amp;search_mode=regular_search&amp;source_impression_id=p3_875b0f56-8ba7-4871-858e-9fec5c011d04_e6a6dcb6-cacf-4f74-8667-9addda8daee6_0_1586391591595472231_6&amp;previous_page_section_name=1000&amp;federated_search_id=875b0f56-8ba7-4871-858e-9fec5c011d04</t>
  </si>
  <si>
    <t>Luxury Apartment | Spacious Living&amp; Private Garden</t>
  </si>
  <si>
    <t>https://www.airbnb.com/rooms/1488457048378593402?check_in=2026-11-01&amp;check_out=2026-11-02&amp;search_mode=regular_search&amp;source_impression_id=p3_875b0f56-8ba7-4871-858e-9fec5c011d04_e6a6dcb6-cacf-4f74-8667-9addda8daee6_0_1488457048378593402_9&amp;previous_page_section_name=1000&amp;federated_search_id=875b0f56-8ba7-4871-858e-9fec5c011d04</t>
  </si>
  <si>
    <t>Luxury 1BR | 75” QLED TV | Moon Bed</t>
  </si>
  <si>
    <t>https://www.airbnb.com/rooms/1488617192169510040?check_in=2026-11-01&amp;check_out=2026-11-02&amp;search_mode=regular_search&amp;source_impression_id=p3_875b0f56-8ba7-4871-858e-9fec5c011d04_e6a6dcb6-cacf-4f74-8667-9addda8daee6_0_1488617192169510040_12&amp;previous_page_section_name=1000&amp;federated_search_id=875b0f56-8ba7-4871-858e-9fec5c011d04</t>
  </si>
  <si>
    <t>غرفة وصالة مودرن فاخرة B10</t>
  </si>
  <si>
    <t>https://www.airbnb.com/rooms/1234709300695901118?check_in=2026-11-01&amp;check_out=2026-11-02&amp;search_mode=regular_search&amp;source_impression_id=p3_875b0f56-8ba7-4871-858e-9fec5c011d04_e6a6dcb6-cacf-4f74-8667-9addda8daee6_0_1234709300695901118_13&amp;previous_page_section_name=1000&amp;federated_search_id=875b0f56-8ba7-4871-858e-9fec5c011d04</t>
  </si>
  <si>
    <t>Studio</t>
  </si>
  <si>
    <t>شقة مكونة من غرفة نوم وصالة ومطبخ مستقل- دخول ذاتي</t>
  </si>
  <si>
    <t>https://www.airbnb.com/rooms/1718228819081743734?check_in=2026-11-01&amp;check_out=2026-11-02&amp;search_mode=regular_search&amp;source_impression_id=p3_d247e915-8630-4150-bcf0-55f2d8309172_c0270b2a-58d0-4782-8ec6-cacbfbfa0bc3_0_1718228819081743734_4&amp;previous_page_section_name=1000&amp;federated_search_id=d247e915-8630-4150-bcf0-55f2d8309172</t>
  </si>
  <si>
    <t>Yas Home – 1BR Luxury Apartment - No Somking</t>
  </si>
  <si>
    <t>https://www.airbnb.com/rooms/1566943211087069608?check_in=2026-11-01&amp;check_out=2026-11-02&amp;search_mode=regular_search&amp;source_impression_id=p3_d247e915-8630-4150-bcf0-55f2d8309172_c0270b2a-58d0-4782-8ec6-cacbfbfa0bc3_0_1566943211087069608_7&amp;previous_page_section_name=1000&amp;federated_search_id=d247e915-8630-4150-bcf0-55f2d8309172</t>
  </si>
  <si>
    <t>غرفه وصاله بتصميم مودرن</t>
  </si>
  <si>
    <t>https://www.airbnb.com/rooms/1197201288311766079?check_in=2026-11-01&amp;check_out=2026-11-02&amp;search_mode=regular_search&amp;source_impression_id=p3_d247e915-8630-4150-bcf0-55f2d8309172_c0270b2a-58d0-4782-8ec6-cacbfbfa0bc3_0_1197201288311766079_8&amp;previous_page_section_name=1000&amp;federated_search_id=d247e915-8630-4150-bcf0-55f2d8309172</t>
  </si>
  <si>
    <t>شقة بتصميم مودرن ودخول ذكي</t>
  </si>
  <si>
    <t>https://www.airbnb.com/rooms/1488528599203217760?check_in=2026-11-01&amp;check_out=2026-11-02&amp;search_mode=regular_search&amp;source_impression_id=p3_d247e915-8630-4150-bcf0-55f2d8309172_c0270b2a-58d0-4782-8ec6-cacbfbfa0bc3_0_1488528599203217760_10&amp;previous_page_section_name=1000&amp;federated_search_id=d247e915-8630-4150-bcf0-55f2d8309172</t>
  </si>
  <si>
    <t>استديو واسع وانيق بمطبخ مستقل</t>
  </si>
  <si>
    <t>https://www.airbnb.com/rooms/1711418820103946781?check_in=2026-11-01&amp;check_out=2026-11-02&amp;search_mode=regular_search&amp;source_impression_id=p3_9165ee25-8cfd-41ac-b297-2726e67bdf46_a6ea46ad-8e5b-4db0-b3e3-50d66509c602_0_1711418820103946781_11&amp;previous_page_section_name=1000&amp;federated_search_id=9165ee25-8cfd-41ac-b297-2726e67bdf46</t>
  </si>
  <si>
    <t>1BR - 54 Units</t>
  </si>
  <si>
    <t>Best Case</t>
  </si>
  <si>
    <t>Base Case</t>
  </si>
  <si>
    <t>Worst Case</t>
  </si>
  <si>
    <t>Unit</t>
  </si>
  <si>
    <t>شقة راقية وفاخرة بدخول ذاتي .</t>
  </si>
  <si>
    <t>https://www.airbnb.com/rooms/1199363001092225366?check_in=2026-11-01&amp;check_out=2026-11-02&amp;search_mode=regular_search&amp;source_impression_id=p3_d247e915-8630-4150-bcf0-55f2d8309172_c0270b2a-58d0-4782-8ec6-cacbfbfa0bc3_0_1199363001092225366_14&amp;previous_page_section_name=1000&amp;federated_search_id=d247e915-8630-4150-bcf0-55f2d8309172</t>
  </si>
  <si>
    <t>استديو هادئ وانيق بسرير ماستر</t>
  </si>
  <si>
    <t>https://www.airbnb.com/rooms/1504964401381763849?check_in=2026-11-01&amp;check_out=2026-11-02&amp;search_mode=regular_search&amp;source_impression_id=p3_9165ee25-8cfd-41ac-b297-2726e67bdf46_a6ea46ad-8e5b-4db0-b3e3-50d66509c602_0_1504964401381763849_15&amp;previous_page_section_name=1000&amp;federated_search_id=9165ee25-8cfd-41ac-b297-2726e67bdf46</t>
  </si>
  <si>
    <t>Modern Spacious One-Bedroom Apartment in Al Yasmin</t>
  </si>
  <si>
    <t>https://www.airbnb.com/rooms/1576938055459886656?check_in=2026-11-01&amp;check_out=2026-11-02&amp;search_mode=regular_search&amp;source_impression_id=p3_d247e915-8630-4150-bcf0-55f2d8309172_c0270b2a-58d0-4782-8ec6-cacbfbfa0bc3_0_1576938055459886656_17&amp;previous_page_section_name=1000&amp;federated_search_id=d247e915-8630-4150-bcf0-55f2d8309172</t>
  </si>
  <si>
    <t>شقة استديو بحوش خارجي وجلسة خارجيه ودخول ذاتي</t>
  </si>
  <si>
    <t>https://www.airbnb.com/rooms/1546240764834165219?check_in=2026-11-01&amp;check_out=2026-11-02&amp;search_mode=regular_search&amp;source_impression_id=p3_d247e915-8630-4150-bcf0-55f2d8309172_c0270b2a-58d0-4782-8ec6-cacbfbfa0bc3_0_1546240764834165219_0&amp;previous_page_section_name=1000&amp;federated_search_id=d247e915-8630-4150-bcf0-55f2d8309172</t>
  </si>
  <si>
    <t>Quiet and comfortable apartment</t>
  </si>
  <si>
    <t>https://www.airbnb.com/rooms/1461859458177390681?check_in=2026-11-01&amp;check_out=2026-11-02&amp;search_mode=regular_search&amp;source_impression_id=p3_0005114e-d19b-4b2e-acc2-23ceaa248b92_5300222b-0009-4338-9258-5b990c4e7ccc_0_1461859458177390681_0&amp;previous_page_section_name=1000&amp;federated_search_id=0005114e-d19b-4b2e-acc2-23ceaa248b92</t>
  </si>
  <si>
    <t>استديو دخول ذاتي (الياسمين)</t>
  </si>
  <si>
    <t>الرياض-حي الياسمين-شارع الخيالة</t>
  </si>
  <si>
    <t>https://www.airbnb.com/rooms/1354288093759881828?check_in=2026-11-01&amp;check_out=2026-11-02&amp;search_mode=regular_search&amp;source_impression_id=p3_0005114e-d19b-4b2e-acc2-23ceaa248b92_5300222b-0009-4338-9258-5b990c4e7ccc_0_1354288093759881828_1&amp;previous_page_section_name=1000&amp;federated_search_id=0005114e-d19b-4b2e-acc2-23ceaa248b92</t>
  </si>
  <si>
    <t>https://www.airbnb.com/rooms/1228163373545052064?check_in=2026-11-01&amp;check_out=2026-11-02&amp;search_mode=regular_search&amp;source_impression_id=p3_d247e915-8630-4150-bcf0-55f2d8309172_c0270b2a-58d0-4782-8ec6-cacbfbfa0bc3_0_1228163373545052064_1&amp;previous_page_section_name=1000&amp;federated_search_id=d247e915-8630-4150-bcf0-55f2d8309172</t>
  </si>
  <si>
    <t>إقامة مريحة وقريبة من كل شيء</t>
  </si>
  <si>
    <t>استديو ب حي الياسمين</t>
  </si>
  <si>
    <t>https://www.airbnb.com/rooms/1631258049931636458?check_in=2026-11-01&amp;check_out=2026-11-02&amp;search_mode=regular_search&amp;source_impression_id=p3_0005114e-d19b-4b2e-acc2-23ceaa248b92_5300222b-0009-4338-9258-5b990c4e7ccc_0_1631258049931636458_4&amp;previous_page_section_name=1000&amp;federated_search_id=0005114e-d19b-4b2e-acc2-23ceaa248b92</t>
  </si>
  <si>
    <t>https://www.airbnb.com/rooms/1324806336396131989?check_in=2026-11-01&amp;check_out=2026-11-02&amp;search_mode=regular_search&amp;source_impression_id=p3_d247e915-8630-4150-bcf0-55f2d8309172_c0270b2a-58d0-4782-8ec6-cacbfbfa0bc3_0_1324806336396131989_2&amp;previous_page_section_name=1000&amp;federated_search_id=d247e915-8630-4150-bcf0-55f2d8309172</t>
  </si>
  <si>
    <t>https://www.airbnb.com/rooms/1576938055459886656?check_in=2026-11-01&amp;check_out=2026-11-02&amp;search_mode=regular_search&amp;source_impression_id=p3_0005114e-d19b-4b2e-acc2-23ceaa248b92_5300222b-0009-4338-9258-5b990c4e7ccc_0_1576938055459886656_5&amp;previous_page_section_name=1000&amp;federated_search_id=0005114e-d19b-4b2e-acc2-23ceaa248b92</t>
  </si>
  <si>
    <t>Studio with Back yard (Smart Entry)</t>
  </si>
  <si>
    <t>https://www.airbnb.com/rooms/1132902577296217698?check_in=2026-11-01&amp;check_out=2026-11-02&amp;search_mode=regular_search&amp;source_impression_id=p3_d247e915-8630-4150-bcf0-55f2d8309172_c0270b2a-58d0-4782-8ec6-cacbfbfa0bc3_0_1132902577296217698_11&amp;previous_page_section_name=1000&amp;federated_search_id=d247e915-8630-4150-bcf0-55f2d8309172</t>
  </si>
  <si>
    <t>استيديو مريح مع فناء خارجي رائع</t>
  </si>
  <si>
    <t>https://www.airbnb.com/rooms/1671652787253147296?check_in=2026-11-01&amp;check_out=2026-11-02&amp;search_mode=regular_search&amp;source_impression_id=p3_0005114e-d19b-4b2e-acc2-23ceaa248b92_5300222b-0009-4338-9258-5b990c4e7ccc_0_1671652787253147296_7&amp;previous_page_section_name=1000&amp;federated_search_id=0005114e-d19b-4b2e-acc2-23ceaa248b92</t>
  </si>
  <si>
    <t>https://www.airbnb.com/rooms/1201871230674753403?check_in=2026-11-01&amp;check_out=2026-11-02&amp;search_mode=regular_search&amp;source_impression_id=p3_d247e915-8630-4150-bcf0-55f2d8309172_c0270b2a-58d0-4782-8ec6-cacbfbfa0bc3_0_1201871230674753403_13&amp;previous_page_section_name=1000&amp;federated_search_id=d247e915-8630-4150-bcf0-55f2d8309172</t>
  </si>
  <si>
    <t>https://www.airbnb.com/rooms/1699389286515038979?check_in=2026-11-01&amp;check_out=2026-11-02&amp;search_mode=regular_search&amp;source_impression_id=p3_0005114e-d19b-4b2e-acc2-23ceaa248b92_5300222b-0009-4338-9258-5b990c4e7ccc_0_1699389286515038979_8&amp;previous_page_section_name=1000&amp;federated_search_id=0005114e-d19b-4b2e-acc2-23ceaa248b92</t>
  </si>
  <si>
    <t>استديو B6 لنقاهه والاستجمام الرياض- حي الياسمين</t>
  </si>
  <si>
    <t>https://www.airbnb.com/rooms/1618356522807534680?check_in=2026-11-01&amp;check_out=2026-11-02&amp;search_mode=regular_search&amp;source_impression_id=p3_d247e915-8630-4150-bcf0-55f2d8309172_c0270b2a-58d0-4782-8ec6-cacbfbfa0bc3_0_1618356522807534680_12&amp;previous_page_section_name=1000&amp;federated_search_id=d247e915-8630-4150-bcf0-55f2d8309172</t>
  </si>
  <si>
    <t>شقة فاخرة صالة وغرفة نوم ومطبخ دخول ذاتي</t>
  </si>
  <si>
    <t>6C الياسمين شقه استديو أنيقه</t>
  </si>
  <si>
    <t>https://www.airbnb.com/rooms/1378286979082720492?check_in=2026-11-01&amp;check_out=2026-11-02&amp;search_mode=regular_search&amp;source_impression_id=p3_0005114e-d19b-4b2e-acc2-23ceaa248b92_5300222b-0009-4338-9258-5b990c4e7ccc_0_1378286979082720492_13&amp;previous_page_section_name=1000&amp;federated_search_id=0005114e-d19b-4b2e-acc2-23ceaa248b92</t>
  </si>
  <si>
    <t>https://www.airbnb.com/rooms/1244110577238435004?check_in=2026-11-01&amp;check_out=2026-11-02&amp;search_mode=regular_search&amp;source_impression_id=p3_d247e915-8630-4150-bcf0-55f2d8309172_c0270b2a-58d0-4782-8ec6-cacbfbfa0bc3_0_1244110577238435004_15&amp;previous_page_section_name=1000&amp;federated_search_id=d247e915-8630-4150-bcf0-55f2d8309172</t>
  </si>
  <si>
    <t>Stylish 1BR Retreat | 70” 4K TV</t>
  </si>
  <si>
    <t>https://www.airbnb.com/rooms/1226191966417763309?check_in=2026-11-01&amp;check_out=2026-11-02&amp;search_mode=regular_search&amp;source_impression_id=p3_0005114e-d19b-4b2e-acc2-23ceaa248b92_5300222b-0009-4338-9258-5b990c4e7ccc_0_1226191966417763309_15&amp;previous_page_section_name=1000&amp;federated_search_id=0005114e-d19b-4b2e-acc2-23ceaa248b92</t>
  </si>
  <si>
    <t>https://www.airbnb.com/rooms/1613407666751592393?check_in=2026-11-01&amp;check_out=2026-11-02&amp;search_mode=regular_search&amp;source_impression_id=p3_0005114e-d19b-4b2e-acc2-23ceaa248b92_5300222b-0009-4338-9258-5b990c4e7ccc_0_1613407666751592393_9&amp;previous_page_section_name=1000&amp;federated_search_id=0005114e-d19b-4b2e-acc2-23ceaa248b92</t>
  </si>
  <si>
    <t>cozy apartment in Yassmin</t>
  </si>
  <si>
    <t>https://www.airbnb.com/rooms/1048354414030518289?check_in=2026-11-01&amp;check_out=2026-11-02&amp;search_mode=regular_search&amp;source_impression_id=p3_337973f2-5fae-4554-99f5-e34e49d8448b_b9db75bf-3dde-46f6-9d99-8db2c1e95854_0_1048354414030518289_1&amp;previous_page_section_name=1000&amp;federated_search_id=337973f2-5fae-4554-99f5-e34e49d8448b</t>
  </si>
  <si>
    <t>Adidas Studio</t>
  </si>
  <si>
    <t>https://www.airbnb.com/rooms/1615121627928194543?check_in=2026-11-01&amp;check_out=2026-11-02&amp;search_mode=regular_search&amp;source_impression_id=p3_0005114e-d19b-4b2e-acc2-23ceaa248b92_5300222b-0009-4338-9258-5b990c4e7ccc_0_1615121627928194543_12&amp;previous_page_section_name=1000&amp;federated_search_id=0005114e-d19b-4b2e-acc2-23ceaa248b92</t>
  </si>
  <si>
    <t>7A Al Yasmin 1Bdrm</t>
  </si>
  <si>
    <t>https://www.airbnb.com/rooms/1278597415873352543?check_in=2026-11-01&amp;check_out=2026-11-02&amp;search_mode=regular_search&amp;source_impression_id=p3_337973f2-5fae-4554-99f5-e34e49d8448b_b9db75bf-3dde-46f6-9d99-8db2c1e95854_0_1278597415873352543_2&amp;previous_page_section_name=1000&amp;federated_search_id=337973f2-5fae-4554-99f5-e34e49d8448b</t>
  </si>
  <si>
    <t>4C comfy &amp; cozy الياسمين</t>
  </si>
  <si>
    <t>https://www.airbnb.com/rooms/1291437635024792756?check_in=2026-11-01&amp;check_out=2026-11-02&amp;search_mode=regular_search&amp;source_impression_id=p3_0005114e-d19b-4b2e-acc2-23ceaa248b92_5300222b-0009-4338-9258-5b990c4e7ccc_0_1291437635024792756_14&amp;previous_page_section_name=1000&amp;federated_search_id=0005114e-d19b-4b2e-acc2-23ceaa248b92</t>
  </si>
  <si>
    <t>https://www.airbnb.com/rooms/1573296868778820934?check_in=2026-11-01&amp;check_out=2026-11-02&amp;search_mode=regular_search&amp;source_impression_id=p3_337973f2-5fae-4554-99f5-e34e49d8448b_b9db75bf-3dde-46f6-9d99-8db2c1e95854_0_1573296868778820934_11&amp;previous_page_section_name=1000&amp;federated_search_id=337973f2-5fae-4554-99f5-e34e49d8448b</t>
  </si>
  <si>
    <t>استديو بتصميم مودرن</t>
  </si>
  <si>
    <t>https://www.airbnb.com/rooms/1484895520954567605?check_in=2026-11-01&amp;check_out=2026-11-02&amp;search_mode=regular_search&amp;source_impression_id=p3_337973f2-5fae-4554-99f5-e34e49d8448b_b9db75bf-3dde-46f6-9d99-8db2c1e95854_0_1484895520954567605_0&amp;previous_page_section_name=1000&amp;federated_search_id=337973f2-5fae-4554-99f5-e34e49d8448b</t>
  </si>
  <si>
    <t>5D Spacious 1bdrm Aprt</t>
  </si>
  <si>
    <t>https://www.airbnb.com/rooms/1289982751515512010?check_in=2026-11-01&amp;check_out=2026-11-02&amp;search_mode=regular_search&amp;source_impression_id=p3_57e8a509-6395-4dc7-9fed-ce58c755df78_f2fa41f6-869f-425e-adbc-d4258806bf36_0_1289982751515512010_2&amp;previous_page_section_name=1000&amp;federated_search_id=57e8a509-6395-4dc7-9fed-ce58c755df78</t>
  </si>
  <si>
    <t>استديو مع جلسة خارجية بدخول ذاتي في الياسمين</t>
  </si>
  <si>
    <t>https://www.airbnb.com/rooms/1021192411440019469?check_in=2026-11-01&amp;check_out=2026-11-02&amp;search_mode=regular_search&amp;source_impression_id=p3_337973f2-5fae-4554-99f5-e34e49d8448b_b9db75bf-3dde-46f6-9d99-8db2c1e95854_0_1021192411440019469_5&amp;previous_page_section_name=1000&amp;federated_search_id=337973f2-5fae-4554-99f5-e34e49d8448b</t>
  </si>
  <si>
    <t>Pink Key Apartment</t>
  </si>
  <si>
    <t>https://www.airbnb.com/rooms/1379087572456659594?check_in=2026-11-01&amp;check_out=2026-11-02&amp;search_mode=regular_search&amp;source_impression_id=p3_57e8a509-6395-4dc7-9fed-ce58c755df78_f2fa41f6-869f-425e-adbc-d4258806bf36_0_1379087572456659594_10&amp;previous_page_section_name=1000&amp;federated_search_id=57e8a509-6395-4dc7-9fed-ce58c755df78</t>
  </si>
  <si>
    <t>1استديو انيق دخول ذاتي شمال الرياض</t>
  </si>
  <si>
    <t>https://www.airbnb.com/rooms/1559335557947431759?check_in=2026-11-01&amp;check_out=2026-11-02&amp;search_mode=regular_search&amp;source_impression_id=p3_337973f2-5fae-4554-99f5-e34e49d8448b_b9db75bf-3dde-46f6-9d99-8db2c1e95854_0_1559335557947431759_4&amp;previous_page_section_name=1000&amp;federated_search_id=337973f2-5fae-4554-99f5-e34e49d8448b</t>
  </si>
  <si>
    <t>5A Cozy stylish one bedroom</t>
  </si>
  <si>
    <t>https://www.airbnb.com/rooms/1283271642366856408?check_in=2026-11-01&amp;check_out=2026-11-02&amp;search_mode=regular_search&amp;source_impression_id=p3_57e8a509-6395-4dc7-9fed-ce58c755df78_f2fa41f6-869f-425e-adbc-d4258806bf36_0_1283271642366856408_14&amp;previous_page_section_name=1000&amp;federated_search_id=57e8a509-6395-4dc7-9fed-ce58c755df78</t>
  </si>
  <si>
    <t>https://www.airbnb.com/rooms/1324806336396131989?check_in=2026-11-01&amp;check_out=2026-11-02&amp;search_mode=regular_search&amp;source_impression_id=p3_337973f2-5fae-4554-99f5-e34e49d8448b_b9db75bf-3dde-46f6-9d99-8db2c1e95854_0_1324806336396131989_6&amp;previous_page_section_name=1000&amp;federated_search_id=337973f2-5fae-4554-99f5-e34e49d8448b</t>
  </si>
  <si>
    <t>شقه واسعه من غرفة ونوم وصالة ومطبخ مستقل</t>
  </si>
  <si>
    <t>https://www.airbnb.com/rooms/1712922981318064575?check_in=2026-11-01&amp;check_out=2026-11-02&amp;search_mode=regular_search&amp;source_impression_id=p3_57e8a509-6395-4dc7-9fed-ce58c755df78_f2fa41f6-869f-425e-adbc-d4258806bf36_0_1712922981318064575_12&amp;previous_page_section_name=1000&amp;federated_search_id=57e8a509-6395-4dc7-9fed-ce58c755df78</t>
  </si>
  <si>
    <t>استديو دخول ذاتي</t>
  </si>
  <si>
    <t>https://www.airbnb.com/rooms/1426814926013650960?check_in=2026-11-01&amp;check_out=2026-11-02&amp;search_mode=regular_search&amp;source_impression_id=p3_337973f2-5fae-4554-99f5-e34e49d8448b_b9db75bf-3dde-46f6-9d99-8db2c1e95854_0_1426814926013650960_8&amp;previous_page_section_name=1000&amp;federated_search_id=337973f2-5fae-4554-99f5-e34e49d8448b</t>
  </si>
  <si>
    <t>4D Comfy Studio al Yasmin</t>
  </si>
  <si>
    <t>https://www.airbnb.com/rooms/1279719115199331526?check_in=2026-11-01&amp;check_out=2026-11-02&amp;search_mode=regular_search&amp;source_impression_id=p3_57e8a509-6395-4dc7-9fed-ce58c755df78_f2fa41f6-869f-425e-adbc-d4258806bf36_0_1279719115199331526_16&amp;previous_page_section_name=1000&amp;federated_search_id=57e8a509-6395-4dc7-9fed-ce58c755df78</t>
  </si>
  <si>
    <t>https://www.airbnb.com/rooms/1618356522807534680?check_in=2026-11-01&amp;check_out=2026-11-02&amp;search_mode=regular_search&amp;source_impression_id=p3_337973f2-5fae-4554-99f5-e34e49d8448b_b9db75bf-3dde-46f6-9d99-8db2c1e95854_0_1618356522807534680_12&amp;previous_page_section_name=1000&amp;federated_search_id=337973f2-5fae-4554-99f5-e34e49d8448b</t>
  </si>
  <si>
    <t>Blue Key Apartments</t>
  </si>
  <si>
    <t>https://www.airbnb.com/rooms/1339928765660249695?check_in=2026-11-01&amp;check_out=2026-11-02&amp;search_mode=regular_search&amp;source_impression_id=p3_4cf6b23c-90cc-4ede-88ef-d0e1c1395265_6e7c5c19-81dd-40d1-a79e-6633780aeb3f_0_1339928765660249695_1&amp;previous_page_section_name=1000&amp;federated_search_id=4cf6b23c-90cc-4ede-88ef-d0e1c1395265</t>
  </si>
  <si>
    <t>https://www.airbnb.com/rooms/1426814926013650960?check_in=2026-11-01&amp;check_out=2026-11-02&amp;search_mode=regular_search&amp;source_impression_id=p3_57e8a509-6395-4dc7-9fed-ce58c755df78_f2fa41f6-869f-425e-adbc-d4258806bf36_0_1426814926013650960_5&amp;previous_page_section_name=1000&amp;federated_search_id=57e8a509-6395-4dc7-9fed-ce58c755df78</t>
  </si>
  <si>
    <t>شقة سكنية - 01</t>
  </si>
  <si>
    <t>https://www.airbnb.com/rooms/809545986693249318?check_in=2026-11-01&amp;check_out=2026-11-02&amp;search_mode=regular_search&amp;source_impression_id=p3_4cf6b23c-90cc-4ede-88ef-d0e1c1395265_6e7c5c19-81dd-40d1-a79e-6633780aeb3f_0_809545986693249318_4&amp;previous_page_section_name=1000&amp;federated_search_id=4cf6b23c-90cc-4ede-88ef-d0e1c1395265</t>
  </si>
  <si>
    <t>Elegant &amp; Cozy Studio</t>
  </si>
  <si>
    <t>Riyadh Stunning Rooftop Apartment</t>
  </si>
  <si>
    <t>https://www.airbnb.com/rooms/1499954348715172983?check_in=2026-11-01&amp;check_out=2026-11-02&amp;search_mode=regular_search&amp;source_impression_id=p3_57e8a509-6395-4dc7-9fed-ce58c755df78_f2fa41f6-869f-425e-adbc-d4258806bf36_0_1499954348715172983_7&amp;previous_page_section_name=1000&amp;federated_search_id=57e8a509-6395-4dc7-9fed-ce58c755df78</t>
  </si>
  <si>
    <t>https://www.airbnb.com/rooms/1020212501016818212?check_in=2026-11-01&amp;check_out=2026-11-02&amp;search_mode=regular_search&amp;source_impression_id=p3_4cf6b23c-90cc-4ede-88ef-d0e1c1395265_6e7c5c19-81dd-40d1-a79e-6633780aeb3f_0_1020212501016818212_15&amp;previous_page_section_name=1000&amp;federated_search_id=4cf6b23c-90cc-4ede-88ef-d0e1c1395265</t>
  </si>
  <si>
    <t>https://www.airbnb.com/rooms/1132902577296217698?check_in=2026-11-01&amp;check_out=2026-11-02&amp;search_mode=regular_search&amp;source_impression_id=p3_57e8a509-6395-4dc7-9fed-ce58c755df78_f2fa41f6-869f-425e-adbc-d4258806bf36_0_1132902577296217698_6&amp;previous_page_section_name=1000&amp;federated_search_id=57e8a509-6395-4dc7-9fed-ce58c755df78</t>
  </si>
  <si>
    <t>https://www.airbnb.com/rooms/1282010387192707736?check_in=2026-11-01&amp;check_out=2026-11-02&amp;search_mode=regular_search&amp;source_impression_id=p3_29e33373-d2d5-4ad4-8a43-9a9fa1ac81f0_279f7c8a-511d-430e-9590-25a335af3531_0_1282010387192707736_4&amp;previous_page_section_name=1000&amp;federated_search_id=29e33373-d2d5-4ad4-8a43-9a9fa1ac81f0</t>
  </si>
  <si>
    <t>شقة استديو بحوش خارجي</t>
  </si>
  <si>
    <t>https://www.airbnb.com/rooms/1602781076918140520?check_in=2026-11-01&amp;check_out=2026-11-02&amp;search_mode=regular_search&amp;source_impression_id=p3_57e8a509-6395-4dc7-9fed-ce58c755df78_f2fa41f6-869f-425e-adbc-d4258806bf36_0_1602781076918140520_11&amp;previous_page_section_name=1000&amp;federated_search_id=57e8a509-6395-4dc7-9fed-ce58c755df78</t>
  </si>
  <si>
    <t>Cozy One Bedroom Apartment With outdoor space</t>
  </si>
  <si>
    <t>https://www.airbnb.com/rooms/1414566180795561409?check_in=2026-11-01&amp;check_out=2026-11-02&amp;search_mode=regular_search&amp;source_impression_id=p3_29e33373-d2d5-4ad4-8a43-9a9fa1ac81f0_279f7c8a-511d-430e-9590-25a335af3531_0_1414566180795561409_3&amp;previous_page_section_name=1000&amp;federated_search_id=29e33373-d2d5-4ad4-8a43-9a9fa1ac81f0</t>
  </si>
  <si>
    <t>Rod Home شقة مودرن بتصميم راقي</t>
  </si>
  <si>
    <t>https://www.airbnb.com/rooms/1487165956428853157?check_in=2026-11-01&amp;check_out=2026-11-02&amp;search_mode=regular_search&amp;source_impression_id=p3_29e33373-d2d5-4ad4-8a43-9a9fa1ac81f0_279f7c8a-511d-430e-9590-25a335af3531_0_1487165956428853157_7&amp;previous_page_section_name=1000&amp;federated_search_id=29e33373-d2d5-4ad4-8a43-9a9fa1ac81f0</t>
  </si>
  <si>
    <t>6E- nouveau studio cosy-الياسمين</t>
  </si>
  <si>
    <t>https://www.airbnb.com/rooms/1244347406235361830?check_in=2026-11-01&amp;check_out=2026-11-02&amp;search_mode=regular_search&amp;source_impression_id=p3_57e8a509-6395-4dc7-9fed-ce58c755df78_f2fa41f6-869f-425e-adbc-d4258806bf36_0_1244347406235361830_15&amp;previous_page_section_name=1000&amp;federated_search_id=57e8a509-6395-4dc7-9fed-ce58c755df78</t>
  </si>
  <si>
    <t>غرفة وصالة فاخرة الماجدية</t>
  </si>
  <si>
    <t>https://www.airbnb.com/rooms/1473998361381672422?check_in=2026-11-01&amp;check_out=2026-11-02&amp;search_mode=regular_search&amp;source_impression_id=p3_29e33373-d2d5-4ad4-8a43-9a9fa1ac81f0_279f7c8a-511d-430e-9590-25a335af3531_0_1473998361381672422_11&amp;previous_page_section_name=1000&amp;federated_search_id=29e33373-d2d5-4ad4-8a43-9a9fa1ac81f0</t>
  </si>
  <si>
    <t>الفجر دخول الآن | Gothic Cave استوديو</t>
  </si>
  <si>
    <t>https://www.airbnb.com/rooms/1187143966673504368?check_in=2026-11-01&amp;check_out=2026-11-02&amp;search_mode=regular_search&amp;source_impression_id=p3_4cf6b23c-90cc-4ede-88ef-d0e1c1395265_6e7c5c19-81dd-40d1-a79e-6633780aeb3f_0_1187143966673504368_13&amp;previous_page_section_name=1000&amp;federated_search_id=4cf6b23c-90cc-4ede-88ef-d0e1c1395265</t>
  </si>
  <si>
    <t>شقة في فلة في حي الياسمين قريبا من جميع الخدمات</t>
  </si>
  <si>
    <t>https://www.airbnb.com/rooms/1544490012420001210?check_in=2026-11-01&amp;check_out=2026-11-02&amp;search_mode=regular_search&amp;source_impression_id=p3_29e33373-d2d5-4ad4-8a43-9a9fa1ac81f0_279f7c8a-511d-430e-9590-25a335af3531_0_1544490012420001210_15&amp;previous_page_section_name=1000&amp;federated_search_id=29e33373-d2d5-4ad4-8a43-9a9fa1ac81f0</t>
  </si>
  <si>
    <t>استديو دخول ذاتي.</t>
  </si>
  <si>
    <t>https://www.airbnb.com/rooms/1229914247518731214?check_in=2026-11-01&amp;check_out=2026-11-02&amp;search_mode=regular_search&amp;source_impression_id=p3_29e33373-d2d5-4ad4-8a43-9a9fa1ac81f0_279f7c8a-511d-430e-9590-25a335af3531_0_1229914247518731214_1&amp;previous_page_section_name=1000&amp;federated_search_id=29e33373-d2d5-4ad4-8a43-9a9fa1ac81f0</t>
  </si>
  <si>
    <t>https://www.airbnb.com/rooms/1731378339534694548?check_in=2026-11-01&amp;check_out=2026-11-02&amp;search_mode=regular_search&amp;source_impression_id=p3_29e33373-d2d5-4ad4-8a43-9a9fa1ac81f0_279f7c8a-511d-430e-9590-25a335af3531_0_1731378339534694548_16&amp;previous_page_section_name=1000&amp;federated_search_id=29e33373-d2d5-4ad4-8a43-9a9fa1ac81f0</t>
  </si>
  <si>
    <t>1 bedroom luxury studio</t>
  </si>
  <si>
    <t>https://www.airbnb.com/rooms/1211406442027899825?check_in=2026-11-01&amp;check_out=2026-11-02&amp;search_mode=regular_search&amp;source_impression_id=p3_29e33373-d2d5-4ad4-8a43-9a9fa1ac81f0_279f7c8a-511d-430e-9590-25a335af3531_0_1211406442027899825_0&amp;previous_page_section_name=1000&amp;federated_search_id=29e33373-d2d5-4ad4-8a43-9a9fa1ac81f0</t>
  </si>
  <si>
    <t>شقه واسعه مكونه من صالة وغرفه نوم ومطبخ مستقل</t>
  </si>
  <si>
    <t>https://www.airbnb.com/rooms/1574137347883943164?check_in=2026-11-01&amp;check_out=2026-11-02&amp;search_mode=regular_search&amp;source_impression_id=p3_33925b93-d87a-4366-b480-fb3fa94a82bc_3ac769be-d5e8-44a8-89d2-ef4b6bf1d35a_0_1574137347883943164_7&amp;previous_page_section_name=1000&amp;federated_search_id=33925b93-d87a-4366-b480-fb3fa94a82bc</t>
  </si>
  <si>
    <t>4A استديو الياسمين شمال الرياض</t>
  </si>
  <si>
    <t>https://www.airbnb.com/rooms/1291426803403051957?check_in=2026-11-01&amp;check_out=2026-11-02&amp;search_mode=regular_search&amp;source_impression_id=p3_29e33373-d2d5-4ad4-8a43-9a9fa1ac81f0_279f7c8a-511d-430e-9590-25a335af3531_0_1291426803403051957_8&amp;previous_page_section_name=1000&amp;federated_search_id=29e33373-d2d5-4ad4-8a43-9a9fa1ac81f0</t>
  </si>
  <si>
    <t>شقه واسعه تتكون من غرفة نوم وصالة</t>
  </si>
  <si>
    <t>https://www.airbnb.com/rooms/1574134612542730790?check_in=2026-11-01&amp;check_out=2026-11-02&amp;search_mode=regular_search&amp;source_impression_id=p3_33925b93-d87a-4366-b480-fb3fa94a82bc_3ac769be-d5e8-44a8-89d2-ef4b6bf1d35a_0_1574134612542730790_9&amp;previous_page_section_name=1000&amp;federated_search_id=33925b93-d87a-4366-b480-fb3fa94a82bc</t>
  </si>
  <si>
    <t>4B studio tranqila Al Yasmin</t>
  </si>
  <si>
    <t>https://www.airbnb.com/rooms/1279882687074384997?check_in=2026-11-01&amp;check_out=2026-11-02&amp;search_mode=regular_search&amp;source_impression_id=p3_29e33373-d2d5-4ad4-8a43-9a9fa1ac81f0_279f7c8a-511d-430e-9590-25a335af3531_0_1279882687074384997_9&amp;previous_page_section_name=1000&amp;federated_search_id=29e33373-d2d5-4ad4-8a43-9a9fa1ac81f0</t>
  </si>
  <si>
    <t>شقة بغرفة و صالة</t>
  </si>
  <si>
    <t>https://www.airbnb.com/rooms/1538535131987304726?check_in=2026-11-01&amp;check_out=2026-11-02&amp;search_mode=regular_search&amp;source_impression_id=p3_33925b93-d87a-4366-b480-fb3fa94a82bc_3ac769be-d5e8-44a8-89d2-ef4b6bf1d35a_0_1538535131987304726_17&amp;previous_page_section_name=1000&amp;federated_search_id=33925b93-d87a-4366-b480-fb3fa94a82bc</t>
  </si>
  <si>
    <t>استديو بسرير ماستر وجلسة جانبية</t>
  </si>
  <si>
    <t>https://www.airbnb.com/rooms/1573840779345277771?check_in=2026-11-01&amp;check_out=2026-11-02&amp;search_mode=regular_search&amp;photo_id=2437242079&amp;source_impression_id=p3_29e33373-d2d5-4ad4-8a43-9a9fa1ac81f0_279f7c8a-511d-430e-9590-25a335af3531_0_1573840779345277771_12&amp;previous_page_section_name=1000&amp;federated_search_id=29e33373-d2d5-4ad4-8a43-9a9fa1ac81f0</t>
  </si>
  <si>
    <t>شقه راقيه وهاديه</t>
  </si>
  <si>
    <t>https://www.airbnb.com/rooms/1730569573638988172?check_in=2026-11-01&amp;check_out=2026-11-02&amp;search_mode=regular_search&amp;source_impression_id=p3_995c1a87-5b3c-4baf-95da-cad58d2e60b1_ec52d7f6-3e0e-42ce-98f9-ca1efaafb1ac_0_1730569573638988172_7&amp;previous_page_section_name=1000&amp;federated_search_id=995c1a87-5b3c-4baf-95da-cad58d2e60b1</t>
  </si>
  <si>
    <t>دخول ذاتي في حي الياسمين 1</t>
  </si>
  <si>
    <t>https://www.airbnb.com/rooms/937574936712741062?check_in=2026-11-01&amp;check_out=2026-11-02&amp;search_mode=regular_search&amp;source_impression_id=p3_29e33373-d2d5-4ad4-8a43-9a9fa1ac81f0_279f7c8a-511d-430e-9590-25a335af3531_0_937574936712741062_13&amp;previous_page_section_name=1000&amp;federated_search_id=29e33373-d2d5-4ad4-8a43-9a9fa1ac81f0</t>
  </si>
  <si>
    <t>شقه راقيه جدا</t>
  </si>
  <si>
    <t>https://www.airbnb.com/rooms/1730579750443147599?check_in=2026-11-01&amp;check_out=2026-11-02&amp;search_mode=regular_search&amp;source_impression_id=p3_995c1a87-5b3c-4baf-95da-cad58d2e60b1_ec52d7f6-3e0e-42ce-98f9-ca1efaafb1ac_0_1730579750443147599_6&amp;previous_page_section_name=1000&amp;federated_search_id=995c1a87-5b3c-4baf-95da-cad58d2e60b1</t>
  </si>
  <si>
    <t>7c cozy studio - great location</t>
  </si>
  <si>
    <t>https://www.airbnb.com/rooms/1278447849782681610?check_in=2026-11-01&amp;check_out=2026-11-02&amp;search_mode=regular_search&amp;source_impression_id=p3_29e33373-d2d5-4ad4-8a43-9a9fa1ac81f0_279f7c8a-511d-430e-9590-25a335af3531_0_1278447849782681610_14&amp;previous_page_section_name=1000&amp;federated_search_id=29e33373-d2d5-4ad4-8a43-9a9fa1ac81f0</t>
  </si>
  <si>
    <t>Apartment with One-Bedroom</t>
  </si>
  <si>
    <t>https://www.airbnb.com/rooms/1212054233269514580?check_in=2026-11-01&amp;check_out=2026-11-02&amp;search_mode=regular_search&amp;source_impression_id=p3_995c1a87-5b3c-4baf-95da-cad58d2e60b1_ec52d7f6-3e0e-42ce-98f9-ca1efaafb1ac_0_1212054233269514580_9&amp;previous_page_section_name=1000&amp;federated_search_id=995c1a87-5b3c-4baf-95da-cad58d2e60b1</t>
  </si>
  <si>
    <t>استديو فاخر في الياسمين</t>
  </si>
  <si>
    <t>https://www.airbnb.com/rooms/1416031823180767311?check_in=2026-11-01&amp;check_out=2026-11-02&amp;search_mode=regular_search&amp;source_impression_id=p3_29e33373-d2d5-4ad4-8a43-9a9fa1ac81f0_279f7c8a-511d-430e-9590-25a335af3531_0_1416031823180767311_17&amp;previous_page_section_name=1000&amp;federated_search_id=29e33373-d2d5-4ad4-8a43-9a9fa1ac81f0</t>
  </si>
  <si>
    <t>استديو انيق في الياسمين</t>
  </si>
  <si>
    <t>https://www.airbnb.com/rooms/1650155303090417890?check_in=2026-11-01&amp;check_out=2026-11-02&amp;search_mode=regular_search&amp;source_impression_id=p3_33925b93-d87a-4366-b480-fb3fa94a82bc_3ac769be-d5e8-44a8-89d2-ef4b6bf1d35a_0_1650155303090417890_6&amp;previous_page_section_name=1000&amp;federated_search_id=33925b93-d87a-4366-b480-fb3fa94a82bc</t>
  </si>
  <si>
    <t>استديو واسع بمطبخ مستقل وتصميم انيق</t>
  </si>
  <si>
    <t>https://www.airbnb.com/rooms/1574131455143713584?check_in=2026-11-01&amp;check_out=2026-11-02&amp;search_mode=regular_search&amp;source_impression_id=p3_33925b93-d87a-4366-b480-fb3fa94a82bc_3ac769be-d5e8-44a8-89d2-ef4b6bf1d35a_0_1574131455143713584_8&amp;previous_page_section_name=1000&amp;federated_search_id=33925b93-d87a-4366-b480-fb3fa94a82bc</t>
  </si>
  <si>
    <t>قرب محطة قطار الحبيب</t>
  </si>
  <si>
    <t>https://www.airbnb.com/rooms/1489039159026599168?check_in=2026-11-01&amp;check_out=2026-11-02&amp;search_mode=regular_search&amp;source_impression_id=p3_33925b93-d87a-4366-b480-fb3fa94a82bc_3ac769be-d5e8-44a8-89d2-ef4b6bf1d35a_0_1489039159026599168_14&amp;previous_page_section_name=1000&amp;federated_search_id=33925b93-d87a-4366-b480-fb3fa94a82bc</t>
  </si>
  <si>
    <t>No. of units</t>
  </si>
  <si>
    <t>Total</t>
  </si>
  <si>
    <t>ستوديو بسرير ماستر</t>
  </si>
  <si>
    <t>https://www.airbnb.com/rooms/1541062778318630567?check_in=2026-11-01&amp;check_out=2026-11-02&amp;search_mode=regular_search&amp;source_impression_id=p3_33925b93-d87a-4366-b480-fb3fa94a82bc_3ac769be-d5e8-44a8-89d2-ef4b6bf1d35a_0_1541062778318630567_16&amp;previous_page_section_name=1000&amp;federated_search_id=33925b93-d87a-4366-b480-fb3fa94a82bc</t>
  </si>
  <si>
    <t>استديو صغير وجميل في حيّ الياسمين.</t>
  </si>
  <si>
    <t>https://www.airbnb.com/rooms/1544085826510896638?check_in=2026-11-01&amp;check_out=2026-11-02&amp;search_mode=regular_search&amp;source_impression_id=p3_33925b93-d87a-4366-b480-fb3fa94a82bc_3ac769be-d5e8-44a8-89d2-ef4b6bf1d35a_0_1544085826510896638_15&amp;previous_page_section_name=1000&amp;federated_search_id=33925b93-d87a-4366-b480-fb3fa94a82bc</t>
  </si>
  <si>
    <t>Riyadhاستوديوبحديقة دخول ذاتي</t>
  </si>
  <si>
    <t>https://www.airbnb.com/rooms/1017392888794549015?check_in=2026-11-01&amp;check_out=2026-11-02&amp;search_mode=regular_search&amp;source_impression_id=p3_995c1a87-5b3c-4baf-95da-cad58d2e60b1_ec52d7f6-3e0e-42ce-98f9-ca1efaafb1ac_0_1017392888794549015_2&amp;previous_page_section_name=1000&amp;federated_search_id=995c1a87-5b3c-4baf-95da-cad58d2e60b1</t>
  </si>
  <si>
    <t xml:space="preserve">Financial Study - Leora </t>
  </si>
  <si>
    <t>Scenarios</t>
  </si>
  <si>
    <t>استديو في حي الياسمين 3د</t>
  </si>
  <si>
    <t>https://www.airbnb.com/rooms/1633657291295591610?check_in=2026-11-01&amp;check_out=2026-11-02&amp;search_mode=regular_search&amp;source_impression_id=p3_995c1a87-5b3c-4baf-95da-cad58d2e60b1_ec52d7f6-3e0e-42ce-98f9-ca1efaafb1ac_0_1633657291295591610_5&amp;previous_page_section_name=1000&amp;federated_search_id=995c1a87-5b3c-4baf-95da-cad58d2e60b1</t>
  </si>
  <si>
    <t>Revenue at 100% occupancy</t>
  </si>
  <si>
    <t>Varying occupancy scenario</t>
  </si>
  <si>
    <t>Elegant 1BR Apartment with lounge &amp; kitchenette</t>
  </si>
  <si>
    <t>https://www.airbnb.com/rooms/1632498134724881468?check_in=2026-11-01&amp;check_out=2026-11-02&amp;search_mode=regular_search&amp;source_impression_id=p3_995c1a87-5b3c-4baf-95da-cad58d2e60b1_ec52d7f6-3e0e-42ce-98f9-ca1efaafb1ac_0_1632498134724881468_3&amp;previous_page_section_name=1000&amp;federated_search_id=995c1a87-5b3c-4baf-95da-cad58d2e60b1</t>
  </si>
  <si>
    <t>Revenue pre deductions</t>
  </si>
  <si>
    <t>أستديو فاخر</t>
  </si>
  <si>
    <t>https://www.airbnb.com/rooms/1270705911149248148?check_in=2026-11-01&amp;check_out=2026-11-02&amp;search_mode=regular_search&amp;source_impression_id=p3_995c1a87-5b3c-4baf-95da-cad58d2e60b1_ec52d7f6-3e0e-42ce-98f9-ca1efaafb1ac_0_1270705911149248148_8&amp;previous_page_section_name=1000&amp;federated_search_id=995c1a87-5b3c-4baf-95da-cad58d2e60b1</t>
  </si>
  <si>
    <t>Post-OTA Revenues</t>
  </si>
  <si>
    <t>Net Revenue After deducting operaror fees</t>
  </si>
  <si>
    <t>Annual Revenue Per Unit</t>
  </si>
  <si>
    <t>Mathwa Gross Annual Commision</t>
  </si>
  <si>
    <t xml:space="preserve">Annual Commission per Unit </t>
  </si>
  <si>
    <t>Commission-To-Rent Ratio</t>
  </si>
  <si>
    <t xml:space="preserve"> Monthly Revenue Per Unit</t>
  </si>
  <si>
    <t>Operator Annual Revenue</t>
  </si>
  <si>
    <t>Operator Monthly Revenue</t>
  </si>
  <si>
    <t>LTR Price</t>
  </si>
  <si>
    <t>1 Bedroom Studio For Rent in Al Yasmin, Riyadh شقق أكنان العز</t>
  </si>
  <si>
    <t>https://www.bayut.sa/%D8%A7%D9%84%D8%B9%D9%82%D8%A7%D8%B1/%D8%AA%D9%81%D8%A7%D8%B5%D9%8A%D9%84-87977183.html</t>
  </si>
  <si>
    <t>غرفة وصالة في حي الياسمين</t>
  </si>
  <si>
    <t>https://www.bayut.sa/%D8%A7%D9%84%D8%B9%D9%82%D8%A7%D8%B1/%D8%AA%D9%81%D8%A7%D8%B5%D9%8A%D9%84-87968877.html</t>
  </si>
  <si>
    <t>شقة للإيجار في الياسمين، شمال الرياض</t>
  </si>
  <si>
    <t>https://www.bayut.sa/%D8%A7%D9%84%D8%B9%D9%82%D8%A7%D8%B1/%D8%AA%D9%81%D8%A7%D8%B5%D9%8A%D9%84-87800815.html</t>
  </si>
  <si>
    <t>ستوديو #1</t>
  </si>
  <si>
    <t>https://www.bayut.sa/%D8%A7%D9%84%D8%B9%D9%82%D8%A7%D8%B1/%D8%AA%D9%81%D8%A7%D8%B5%D9%8A%D9%84-87908124.html</t>
  </si>
  <si>
    <t>شقة للايجار في حي الياسمين، شمال الرياض</t>
  </si>
  <si>
    <t>https://www.bayut.sa/%D8%A7%D9%84%D8%B9%D9%82%D8%A7%D8%B1/%D8%AA%D9%81%D8%A7%D8%B5%D9%8A%D9%84-88038303.html</t>
  </si>
  <si>
    <t>1 Bedroom Apartment For Rent in Al Yasmin, Riyadh شقق أكنان العز</t>
  </si>
  <si>
    <t>https://www.bayut.sa/%D8%A7%D9%84%D8%B9%D9%82%D8%A7%D8%B1/%D8%AA%D9%81%D8%A7%D8%B5%D9%8A%D9%84-87964958.html</t>
  </si>
  <si>
    <t>شقة مفروشة من غرفة نوم واحدة للإيجار في الياسمين، الرياض</t>
  </si>
  <si>
    <t>https://www.bayut.sa/%D8%A7%D9%84%D8%B9%D9%82%D8%A7%D8%B1/%D8%AA%D9%81%D8%A7%D8%B5%D9%8A%D9%84-87997915.html</t>
  </si>
  <si>
    <t>https://www.bayut.sa/%D8%A7%D9%84%D8%B9%D9%82%D8%A7%D8%B1/%D8%AA%D9%81%D8%A7%D8%B5%D9%8A%D9%84-88018571.html</t>
  </si>
  <si>
    <t>شقق أكنان العز شقة للإيجار السنوي – الرياض | حي الياسمين</t>
  </si>
  <si>
    <t>https://www.bayut.sa/%D8%A7%D9%84%D8%B9%D9%82%D8%A7%D8%B1/%D8%AA%D9%81%D8%A7%D8%B5%D9%8A%D9%84-88039175.html</t>
  </si>
  <si>
    <t>شقق أكنان العز شقة الياسمين – للإيجار السنوي</t>
  </si>
  <si>
    <t>https://www.bayut.sa/%D8%A7%D9%84%D8%B9%D9%82%D8%A7%D8%B1/%D8%AA%D9%81%D8%A7%D8%B5%D9%8A%D9%84-88039172.html</t>
  </si>
  <si>
    <t>https://www.bayut.sa/%D8%A7%D9%84%D8%B9%D9%82%D8%A7%D8%B1/%D8%AA%D9%81%D8%A7%D8%B5%D9%8A%D9%84-88038301.html</t>
  </si>
  <si>
    <t>https://www.bayut.sa/%D8%A7%D9%84%D8%B9%D9%82%D8%A7%D8%B1/%D8%AA%D9%81%D8%A7%D8%B5%D9%8A%D9%84-88038302.html</t>
  </si>
  <si>
    <t>شقة مفروشة بغرفة نوم واحدة للإيجار في الياسمن، الرياض</t>
  </si>
  <si>
    <t>https://www.bayut.sa/%D8%A7%D9%84%D8%B9%D9%82%D8%A7%D8%B1/%D8%AA%D9%81%D8%A7%D8%B5%D9%8A%D9%84-87974195.html</t>
  </si>
  <si>
    <t>شقة للايجار في الياسمين، شمال الرياض</t>
  </si>
  <si>
    <t>https://www.bayut.sa/%D8%A7%D9%84%D8%B9%D9%82%D8%A7%D8%B1/%D8%AA%D9%81%D8%A7%D8%B5%D9%8A%D9%84-88032679.html</t>
  </si>
  <si>
    <t>شقة للإيجار في شارع الخيالة,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</si>
  <si>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8%AE%D9%8A%D8%A7%D9%84%D8%A9-%D8%AD%D9%8A-%D8%A7%D9%84%D9%8A%D8%A7%D8%B3%D9%85%D9%8A%D9%86-%D9%85%D8%AF%D9%8A%D9%86%D8%A9-%D8%A7%D9%84%D8%B1%D9%8A%D8%A7%D8%B6-%D9%85%D9%86%D8%B7%D9%82%D8%A9-%D8%A7%D9%84%D8%B1%D9%8A%D8%A7%D8%B6-6804404</t>
  </si>
  <si>
    <t>شقة للإيجار في شارع الفجر,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</si>
  <si>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81%D8%AC%D8%B1-%D8%AD%D9%8A-%D8%A7%D9%84%D9%8A%D8%A7%D8%B3%D9%85%D9%8A%D9%86-%D9%85%D8%AF%D9%8A%D9%86%D8%A9-%D8%A7%D9%84%D8%B1%D9%8A%D8%A7%D8%B6-%D9%85%D9%86%D8%B7%D9%82%D8%A9-%D8%A7%D9%84%D8%B1%D9%8A%D8%A7%D8%B6-6816735</t>
  </si>
  <si>
    <t>شقة للإيجار في شارع القادسية,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</si>
  <si>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82%D8%A7%D8%AF%D8%B3%D9%8A%D8%A9-%D8%AD%D9%8A-%D8%A7%D9%84%D9%8A%D8%A7%D8%B3%D9%85%D9%8A%D9%86-%D9%85%D8%AF%D9%8A%D9%86%D8%A9-%D8%A7%D9%84%D8%B1%D9%8A%D8%A7%D8%B6-%D9%85%D9%86%D8%B7%D9%82%D8%A9-%D8%A7%D9%84%D8%B1%D9%8A%D8%A7%D8%B6-6529452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</si>
  <si>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82%D8%A7%D8%AF%D8%B3%D9%8A%D8%A9-%D8%AD%D9%8A-%D8%A7%D9%84%D9%8A%D8%A7%D8%B3%D9%85%D9%8A%D9%86-%D9%85%D8%AF%D9%8A%D9%86%D8%A9-%D8%A7%D9%84%D8%B1%D9%8A%D8%A7%D8%B6-%D9%85%D9%86%D8%B7%D9%82%D8%A9-%D8%A7%D9%84%D8%B1%D9%8A%D8%A7%D8%B6-6636357</t>
  </si>
  <si>
    <t>شقة للإيجار في شارع الأمير عبدالعزيز بن محمد بن عياف,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</si>
  <si>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8%A3%D9%85%D9%8A%D8%B1-%D8%B9%D8%A8%D8%AF%D8%A7%D9%84%D8%B9%D8%B2%D9%8A%D8%B2-%D8%A8%D9%86-%D9%85%D8%AD%D9%85%D8%AF-%D8%A8%D9%86-%D8%B9%D9%8A%D8%A7%D9%81-%D8%AD%D9%8A-%D8%A7%D9%84%D9%8A%D8%A7%D8%B3%D9%85%D9%8A%D9%86-%D8%A7%D9%84%D8%B1%D9%8A%D8%A7%D8%B6-6127122</t>
  </si>
  <si>
    <t>شقة للإيجار في شارع شهيد الدين ثم الوطن عبدالله عبدالرحمن,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</si>
  <si>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B4%D9%87%D9%8A%D8%AF-%D8%A7%D9%84%D8%AF%D9%8A%D9%86-%D8%AB%D9%85-%D8%A7%D9%84%D9%88%D8%B7%D9%86-%D8%B9%D8%A8%D8%AF%D8%A7%D9%84%D9%84%D9%87-%D8%B9%D8%A8%D8%AF%D8%A7%D9%84%D8%B1%D8%AD%D9%85%D9%86-%D8%AD%D9%8A-%D8%A7%D9%84%D9%8A%D8%A7%D8%B3%D9%85%D9%8A%D9%86-%D9%85%D8%AF%D9%8A%D9%86%D8%A9-%D8%A7%D9%84%D8%B1%D9%8A%D8%A7%D8%B6-%D9%85%D9%86%D8%B7%D9%82%D8%A9-%D8%A7%D9%84%D8%B1%D9%8A%D8%A7%D8%B6-6636931</t>
  </si>
  <si>
    <t>شقة للإيجار في شارع رقم 190,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</si>
  <si>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-190-%D8%AD%D9%8A-%D8%A7%D9%84%D9%8A%D8%A7%D8%B3%D9%85%D9%8A%D9%86-%D8%A7%D9%84%D8%B1%D9%8A%D8%A7%D8%B6-%D9%85%D9%86%D8%B7%D9%82%D8%A9-%D8%A7%D9%84%D8%B1%D9%8A%D8%A7%D8%B6-6824861</t>
  </si>
  <si>
    <t>شقة للإيجار في شارع شارع رقم 163,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</si>
  <si>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-163-%D8%AD%D9%8A-%D8%A7%D9%84%D9%86%D8%B1%D8%AC%D8%B3-%D8%A7%D9%84%D8%B1%D9%8A%D8%A7%D8%B6-%D9%85%D9%86%D8%B7%D9%82%D8%A9-%D8%A7%D9%84%D8%B1%D9%8A%D8%A7%D8%B6-6607304</t>
  </si>
  <si>
    <t>شقة للإيجار في شارع رقم 228, حي الياسمين, مدينة الرياض, منطقة الرياض</t>
  </si>
  <si>
    <t>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-228-%D8%AD%D9%8A-%D8%A7%D9%84%D9%8A%D8%A7%D8%B3%D9%85%D9%8A%D9%86-%D9%85%D8%AF%D9%8A%D9%86%D8%A9-%D8%A7%D9%84%D8%B1%D9%8A%D8%A7%D8%B6-%D9%85%D9%86%D8%B7%D9%82%D8%A9-%D8%A7%D9%84%D8%B1%D9%8A%D8%A7%D8%B6-6852791</t>
  </si>
  <si>
    <t>ستاي الياسمين</t>
  </si>
  <si>
    <t>https://www.bayut.sa/%D8%A7%D9%84%D8%B9%D9%82%D8%A7%D8%B1/%D8%AA%D9%81%D8%A7%D8%B5%D9%8A%D9%84-87781506.html</t>
  </si>
  <si>
    <t>حياة عصرية تبدأ من هنا – سكن راقٍ في الماجدية مع ستاي</t>
  </si>
  <si>
    <t>https://www.bayut.sa/%D8%A7%D9%84%D8%B9%D9%82%D8%A7%D8%B1/%D8%AA%D9%81%D8%A7%D8%B5%D9%8A%D9%84-87780267.html</t>
  </si>
  <si>
    <t>https://www.bayut.sa/%D8%A7%D9%84%D8%B9%D9%82%D8%A7%D8%B1/%D8%AA%D9%81%D8%A7%D8%B5%D9%8A%D9%84-87986874.html</t>
  </si>
  <si>
    <t>شقة مؤثثة جديدة في حي الياسمين</t>
  </si>
  <si>
    <t>https://www.bayut.sa/%D8%A7%D9%84%D8%B9%D9%82%D8%A7%D8%B1/%D8%AA%D9%81%D8%A7%D8%B5%D9%8A%D9%84-88088914.html</t>
  </si>
  <si>
    <t>شقة للإيجار في الياسمين، الرياض</t>
  </si>
  <si>
    <t>https://www.bayut.sa/%D8%A7%D9%84%D8%B9%D9%82%D8%A7%D8%B1/%D8%AA%D9%81%D8%A7%D8%B5%D9%8A%D9%84-88009676.html</t>
  </si>
  <si>
    <t>شقة من غرفتين للإيجار في الياسمين، الرياض</t>
  </si>
  <si>
    <t>https://www.bayut.sa/%D8%A7%D9%84%D8%B9%D9%82%D8%A7%D8%B1/%D8%AA%D9%81%D8%A7%D8%B5%D9%8A%D9%84-88054713.html</t>
  </si>
  <si>
    <t>شقه #8</t>
  </si>
  <si>
    <t>https://www.bayut.sa/%D8%A7%D9%84%D8%B9%D9%82%D8%A7%D8%B1/%D8%AA%D9%81%D8%A7%D8%B5%D9%8A%D9%84-87948276.html</t>
  </si>
  <si>
    <t>سكن عائلي متكامل | شقة 3 غرف - الياسمين</t>
  </si>
  <si>
    <t>https://www.bayut.sa/%D8%A7%D9%84%D8%B9%D9%82%D8%A7%D8%B1/%D8%AA%D9%81%D8%A7%D8%B5%D9%8A%D9%84-88112053.html</t>
  </si>
  <si>
    <t>شقة مؤثثة بحي الياسمين</t>
  </si>
  <si>
    <t>https://www.bayut.sa/%D8%A7%D9%84%D8%B9%D9%82%D8%A7%D8%B1/%D8%AA%D9%81%D8%A7%D8%B5%D9%8A%D9%84-88051341.html</t>
  </si>
  <si>
    <t>شقق 3 غرف نوم للإيجار الشهري &amp; السنوي في الياسمين، الرياض</t>
  </si>
  <si>
    <t>https://www.bayut.sa/%D8%A7%D9%84%D8%B9%D9%82%D8%A7%D8%B1/%D8%AA%D9%81%D8%A7%D8%B5%D9%8A%D9%84-88122226.html</t>
  </si>
  <si>
    <t>شقة 3 غرف نوم، مرافق متكاملة | حي الياسمين - ساتل</t>
  </si>
  <si>
    <t>https://www.bayut.sa/%D8%A7%D9%84%D8%B9%D9%82%D8%A7%D8%B1/%D8%AA%D9%81%D8%A7%D8%B5%D9%8A%D9%84-88112063.html</t>
  </si>
  <si>
    <t>شقة للايجار في الماجدية حي الياسمين</t>
  </si>
  <si>
    <t>https://www.bayut.sa/%D8%A7%D9%84%D8%B9%D9%82%D8%A7%D8%B1/%D8%AA%D9%81%D8%A7%D8%B5%D9%8A%D9%84-88105658.html</t>
  </si>
  <si>
    <t>شقة مكونة من 3 غرف نوم للإيجار في الياقوت، الرياض</t>
  </si>
  <si>
    <t>https://www.bayut.sa/%D8%A7%D9%84%D8%B9%D9%82%D8%A7%D8%B1/%D8%AA%D9%81%D8%A7%D8%B5%D9%8A%D9%84-87997094.html</t>
  </si>
  <si>
    <t>شقة ثلاث غرف نوم و مجلس مفروشة</t>
  </si>
  <si>
    <t>https://www.bayut.sa/%D8%A7%D9%84%D8%B9%D9%82%D8%A7%D8%B1/%D8%AA%D9%81%D8%A7%D8%B5%D9%8A%D9%84-88105258.html</t>
  </si>
  <si>
    <t>https://www.bayut.sa/%D8%A7%D9%84%D8%B9%D9%82%D8%A7%D8%B1/%D8%AA%D9%81%D8%A7%D8%B5%D9%8A%D9%84-88122229.html</t>
  </si>
  <si>
    <t>شقة مؤثثة للإيجار في حي الياسمين – الرياض</t>
  </si>
  <si>
    <t>https://www.bayut.sa/%D8%A7%D9%84%D8%B9%D9%82%D8%A7%D8%B1/%D8%AA%D9%81%D8%A7%D8%B5%D9%8A%D9%84-88125765.html</t>
  </si>
  <si>
    <t>للايجار شقة مميزة في حي الياسمين</t>
  </si>
  <si>
    <t>https://www.bayut.sa/%D8%A7%D9%84%D8%B9%D9%82%D8%A7%D8%B1/%D8%AA%D9%81%D8%A7%D8%B5%D9%8A%D9%84-88100123.html</t>
  </si>
  <si>
    <t>شقة مفروشة في حي الياسمين الماجدية9</t>
  </si>
  <si>
    <t>https://www.bayut.sa/%D8%A7%D9%84%D8%B9%D9%82%D8%A7%D8%B1/%D8%AA%D9%81%D8%A7%D8%B5%D9%8A%D9%84-88039158.html</t>
  </si>
  <si>
    <t>شقة مكونة من 3 غرف للإيجار في الياسمين</t>
  </si>
  <si>
    <t>https://www.bayut.sa/%D8%A7%D9%84%D8%B9%D9%82%D8%A7%D8%B1/%D8%AA%D9%81%D8%A7%D8%B5%D9%8A%D9%84-87999566.html</t>
  </si>
  <si>
    <t>https://www.bayut.sa/%D8%A7%D9%84%D8%B9%D9%82%D8%A7%D8%B1/%D8%AA%D9%81%D8%A7%D8%B5%D9%8A%D9%84-88062332.html</t>
  </si>
  <si>
    <t>شقة للايجار في الياسمين , الرياض</t>
  </si>
  <si>
    <t>https://www.bayut.sa/%D8%A7%D9%84%D8%B9%D9%82%D8%A7%D8%B1/%D8%AA%D9%81%D8%A7%D8%B5%D9%8A%D9%84-87908659.html</t>
  </si>
  <si>
    <t>شقة مؤثثة 3 غرف نوم للإيجار</t>
  </si>
  <si>
    <t>https://www.bayut.sa/%D8%A7%D9%84%D8%B9%D9%82%D8%A7%D8%B1/%D8%AA%D9%81%D8%A7%D8%B5%D9%8A%D9%84-87948643.html</t>
  </si>
  <si>
    <t>شقه #7</t>
  </si>
  <si>
    <t>https://www.bayut.sa/%D8%A7%D9%84%D8%B9%D9%82%D8%A7%D8%B1/%D8%AA%D9%81%D8%A7%D8%B5%D9%8A%D9%84-87948271.html</t>
  </si>
  <si>
    <t>Standard Deviaton</t>
  </si>
  <si>
    <t>average</t>
  </si>
  <si>
    <t>median</t>
  </si>
  <si>
    <t xml:space="preserve">High </t>
  </si>
  <si>
    <t>Monthly Price</t>
  </si>
  <si>
    <t>After Airbnb Discount</t>
  </si>
  <si>
    <t>Priority</t>
  </si>
  <si>
    <t>2BR</t>
  </si>
  <si>
    <t>Financial Study</t>
  </si>
  <si>
    <t>Assumptions</t>
  </si>
  <si>
    <t xml:space="preserve">We will Assume that we will have from October to February </t>
  </si>
  <si>
    <t>STR Model</t>
  </si>
  <si>
    <t>and the rest will be LTR</t>
  </si>
  <si>
    <t>Alternate Method</t>
  </si>
  <si>
    <t>WA</t>
  </si>
  <si>
    <t>STR</t>
  </si>
  <si>
    <t>Medium</t>
  </si>
  <si>
    <t>LTR</t>
  </si>
  <si>
    <t>Financial Study - Malqa</t>
  </si>
  <si>
    <t>Net revenue before deducting Mathwaa share</t>
  </si>
  <si>
    <t>Net revenue after deducting Mathwaa share</t>
  </si>
  <si>
    <t xml:space="preserve">Assuming STR Occupancy rate  </t>
  </si>
  <si>
    <t>Assuming LTR Occupancy Rate</t>
  </si>
  <si>
    <t>Base Scenario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</si>
  <si>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</si>
  <si>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</si>
  <si>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</si>
  <si>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</si>
  <si>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</si>
  <si>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</si>
  <si>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</si>
  <si>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</si>
  <si>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</si>
  <si>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</si>
  <si>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</si>
  <si>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</si>
  <si>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</si>
  <si>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</t>
  </si>
  <si>
    <t>Operator Fees</t>
  </si>
  <si>
    <t>Net to Owner</t>
  </si>
  <si>
    <t>Pessimestic Scenario</t>
  </si>
  <si>
    <t>Optimistic Scenario</t>
  </si>
  <si>
    <t xml:space="preserve">Financial Study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</si>
</sst>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A&quot;00"/>
    <numFmt numFmtId="165" formatCode="&quot;B&quot;00"/>
    <numFmt numFmtId="166" formatCode="&quot;C&quot;00"/>
    <numFmt numFmtId="167" formatCode="0.0"/>
    <numFmt numFmtId="168" formatCode="[$SAR]#,##0"/>
  </numFmts>
  <fonts count="3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</font>
    <font>
      <b/>
      <sz val="13.0"/>
      <color theme="1"/>
      <name val="Arial"/>
      <scheme val="minor"/>
    </font>
    <font>
      <color rgb="FFFFFFFF"/>
      <name val="Arial"/>
    </font>
    <font>
      <b/>
      <sz val="10.0"/>
      <color rgb="FF000000"/>
      <name val="Inherit"/>
    </font>
    <font>
      <b/>
      <sz val="12.0"/>
      <color rgb="FFFFFFFF"/>
      <name val="Arial"/>
    </font>
    <font>
      <b/>
      <color rgb="FFFFFFFF"/>
      <name val="Arial"/>
    </font>
    <font>
      <color theme="1"/>
      <name val="&quot;Airbnb Cereal VF&quot;"/>
    </font>
    <font>
      <u/>
      <color rgb="FF0000FF"/>
    </font>
    <font>
      <u/>
      <color rgb="FF0000FF"/>
    </font>
    <font>
      <sz val="12.0"/>
      <color rgb="FF000000"/>
      <name val="Inherit"/>
    </font>
    <font>
      <u/>
      <sz val="11.0"/>
      <color rgb="FF222222"/>
      <name val="&quot;Airbnb Cereal VF&quot;"/>
    </font>
    <font>
      <u/>
      <color rgb="FF0000FF"/>
    </font>
    <font>
      <b/>
      <color rgb="FF222222"/>
      <name val="DroidArabicKufi"/>
    </font>
    <font>
      <u/>
      <color rgb="FF0000FF"/>
    </font>
    <font>
      <sz val="18.0"/>
      <color rgb="FF1D3712"/>
      <name val="Arial"/>
    </font>
    <font>
      <sz val="11.0"/>
      <color rgb="FF222222"/>
      <name val="DroidArabicKufi"/>
    </font>
    <font>
      <u/>
      <color rgb="FF0000FF"/>
      <name val="&quot;Airbnb Cereal VF&quot;"/>
    </font>
    <font>
      <u/>
      <sz val="9.0"/>
      <color rgb="FF0000FF"/>
      <name val="Arial"/>
    </font>
    <font>
      <color rgb="FFFFFFFF"/>
      <name val="Roboto"/>
    </font>
    <font>
      <color theme="1"/>
      <name val="Roboto"/>
    </font>
    <font>
      <b/>
      <color rgb="FF434343"/>
      <name val="Roboto"/>
    </font>
    <font/>
    <font>
      <color rgb="FF222222"/>
      <name val="DroidArabicKufi"/>
    </font>
    <font>
      <color rgb="FF444444"/>
      <name val="&quot;IBM Plex Sans Arabic&quot;"/>
    </font>
    <font>
      <sz val="12.0"/>
      <color rgb="FF222222"/>
      <name val="DroidArabicKufi"/>
    </font>
    <font>
      <b/>
      <color rgb="FF000000"/>
      <name val="Arial"/>
    </font>
    <font>
      <b/>
      <color rgb="FF753800"/>
      <name val="Roboto"/>
    </font>
    <font>
      <b/>
      <sz val="12.0"/>
      <color theme="1"/>
      <name val="Arial"/>
    </font>
    <font>
      <b/>
      <color rgb="FFFFFFFF"/>
      <name val="Roboto"/>
    </font>
    <font>
      <b/>
      <color rgb="FFFF0000"/>
      <name val="Arial"/>
      <scheme val="minor"/>
    </font>
    <font>
      <b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1D3712"/>
        <bgColor rgb="FF1D371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9564C"/>
        <bgColor rgb="FF49564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F5F6"/>
        <bgColor rgb="FFF4F5F6"/>
      </patternFill>
    </fill>
    <fill>
      <patternFill patternType="solid">
        <fgColor rgb="FF1B3C2B"/>
        <bgColor rgb="FF1B3C2B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top style="double">
        <color rgb="FF000000"/>
      </top>
      <bottom style="double">
        <color rgb="FF000000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horizontal="center" readingOrder="0" vertical="bottom"/>
    </xf>
    <xf borderId="1" fillId="0" fontId="4" numFmtId="1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" fillId="3" fontId="7" numFmtId="3" xfId="0" applyAlignment="1" applyBorder="1" applyFill="1" applyFont="1" applyNumberFormat="1">
      <alignment horizontal="center" vertical="bottom"/>
    </xf>
    <xf borderId="0" fillId="4" fontId="8" numFmtId="0" xfId="0" applyAlignment="1" applyFill="1" applyFont="1">
      <alignment readingOrder="0"/>
    </xf>
    <xf borderId="0" fillId="0" fontId="5" numFmtId="0" xfId="0" applyAlignment="1" applyFont="1">
      <alignment horizontal="left" readingOrder="0" vertical="bottom"/>
    </xf>
    <xf borderId="0" fillId="3" fontId="9" numFmtId="0" xfId="0" applyAlignment="1" applyFill="1" applyFont="1">
      <alignment horizontal="center" readingOrder="0" vertical="bottom"/>
    </xf>
    <xf borderId="0" fillId="3" fontId="10" numFmtId="0" xfId="0" applyAlignment="1" applyFill="1" applyFont="1">
      <alignment readingOrder="0" vertical="bottom"/>
    </xf>
    <xf borderId="1" fillId="0" fontId="5" numFmtId="1" xfId="0" applyAlignment="1" applyBorder="1" applyFont="1" applyNumberFormat="1">
      <alignment horizontal="center" vertical="bottom"/>
    </xf>
    <xf borderId="0" fillId="3" fontId="10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0" fontId="5" numFmtId="3" xfId="0" applyAlignment="1" applyBorder="1" applyFont="1" applyNumberFormat="1">
      <alignment horizontal="center" vertical="bottom"/>
    </xf>
    <xf borderId="0" fillId="4" fontId="11" numFmtId="0" xfId="0" applyAlignment="1" applyFill="1" applyFont="1">
      <alignment readingOrder="0"/>
    </xf>
    <xf borderId="3" fillId="0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horizontal="center" readingOrder="0" vertical="bottom"/>
    </xf>
    <xf borderId="4" fillId="0" fontId="12" numFmtId="0" xfId="0" applyAlignment="1" applyBorder="1" applyFont="1">
      <alignment readingOrder="0"/>
    </xf>
    <xf borderId="0" fillId="4" fontId="11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5" fillId="0" fontId="13" numFmtId="0" xfId="0" applyAlignment="1" applyBorder="1" applyFont="1">
      <alignment readingOrder="0"/>
    </xf>
    <xf borderId="0" fillId="3" fontId="7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 vertical="bottom"/>
    </xf>
    <xf borderId="0" fillId="4" fontId="14" numFmtId="0" xfId="0" applyFill="1" applyFont="1"/>
    <xf borderId="0" fillId="0" fontId="15" numFmtId="0" xfId="0" applyAlignment="1" applyFont="1">
      <alignment horizontal="center" shrinkToFit="0" wrapText="0"/>
    </xf>
    <xf borderId="5" fillId="0" fontId="16" numFmtId="0" xfId="0" applyAlignment="1" applyBorder="1" applyFont="1">
      <alignment readingOrder="0"/>
    </xf>
    <xf borderId="0" fillId="4" fontId="17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6" fillId="4" fontId="11" numFmtId="0" xfId="0" applyAlignment="1" applyBorder="1" applyFill="1" applyFont="1">
      <alignment readingOrder="0"/>
    </xf>
    <xf borderId="7" fillId="4" fontId="11" numFmtId="0" xfId="0" applyAlignment="1" applyBorder="1" applyFill="1" applyFont="1">
      <alignment readingOrder="0"/>
    </xf>
    <xf borderId="7" fillId="4" fontId="11" numFmtId="0" xfId="0" applyAlignment="1" applyBorder="1" applyFill="1" applyFont="1">
      <alignment readingOrder="0"/>
    </xf>
    <xf borderId="8" fillId="4" fontId="11" numFmtId="0" xfId="0" applyAlignment="1" applyBorder="1" applyFill="1" applyFont="1">
      <alignment readingOrder="0"/>
    </xf>
    <xf borderId="9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vertical="bottom"/>
    </xf>
    <xf borderId="10" fillId="0" fontId="1" numFmtId="1" xfId="0" applyAlignment="1" applyBorder="1" applyFont="1" applyNumberFormat="1">
      <alignment horizontal="center" readingOrder="0" vertical="bottom"/>
    </xf>
    <xf borderId="11" fillId="0" fontId="18" numFmtId="0" xfId="0" applyAlignment="1" applyBorder="1" applyFont="1">
      <alignment readingOrder="0"/>
    </xf>
    <xf borderId="0" fillId="3" fontId="1" numFmtId="0" xfId="0" applyAlignment="1" applyFill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9" numFmtId="0" xfId="0" applyAlignment="1" applyFont="1">
      <alignment readingOrder="0" vertical="bottom"/>
    </xf>
    <xf borderId="0" fillId="3" fontId="10" numFmtId="0" xfId="0" applyAlignment="1" applyFill="1" applyFont="1">
      <alignment horizontal="center" vertical="bottom"/>
    </xf>
    <xf borderId="0" fillId="3" fontId="10" numFmtId="0" xfId="0" applyAlignment="1" applyFill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1" fillId="0" fontId="1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0" fillId="4" fontId="14" numFmtId="0" xfId="0" applyFill="1" applyFont="1"/>
    <xf borderId="0" fillId="4" fontId="20" numFmtId="0" xfId="0" applyFill="1" applyFont="1"/>
    <xf borderId="0" fillId="0" fontId="4" numFmtId="0" xfId="0" applyAlignment="1" applyFont="1">
      <alignment horizontal="center" readingOrder="0"/>
    </xf>
    <xf borderId="5" fillId="4" fontId="21" numFmtId="0" xfId="0" applyAlignment="1" applyBorder="1" applyFill="1" applyFont="1">
      <alignment readingOrder="0"/>
    </xf>
    <xf borderId="1" fillId="0" fontId="5" numFmtId="165" xfId="0" applyAlignment="1" applyBorder="1" applyFont="1" applyNumberFormat="1">
      <alignment horizontal="right" vertical="bottom"/>
    </xf>
    <xf borderId="5" fillId="0" fontId="22" numFmtId="0" xfId="0" applyAlignment="1" applyBorder="1" applyFont="1">
      <alignment horizontal="right" readingOrder="2" shrinkToFit="0" wrapText="0"/>
    </xf>
    <xf borderId="1" fillId="0" fontId="5" numFmtId="165" xfId="0" applyAlignment="1" applyBorder="1" applyFont="1" applyNumberFormat="1">
      <alignment vertical="bottom"/>
    </xf>
    <xf borderId="8" fillId="4" fontId="11" numFmtId="0" xfId="0" applyAlignment="1" applyBorder="1" applyFill="1" applyFont="1">
      <alignment readingOrder="0"/>
    </xf>
    <xf borderId="10" fillId="0" fontId="1" numFmtId="0" xfId="0" applyAlignment="1" applyBorder="1" applyFont="1">
      <alignment horizontal="center" readingOrder="0" vertical="bottom"/>
    </xf>
    <xf borderId="0" fillId="0" fontId="23" numFmtId="0" xfId="0" applyAlignment="1" applyFont="1">
      <alignment readingOrder="0" shrinkToFit="0" wrapText="0"/>
    </xf>
    <xf borderId="1" fillId="0" fontId="5" numFmtId="166" xfId="0" applyAlignment="1" applyBorder="1" applyFont="1" applyNumberFormat="1">
      <alignment readingOrder="0" vertical="bottom"/>
    </xf>
    <xf borderId="0" fillId="0" fontId="5" numFmtId="10" xfId="0" applyAlignment="1" applyFont="1" applyNumberFormat="1">
      <alignment readingOrder="0" vertical="bottom"/>
    </xf>
    <xf borderId="0" fillId="4" fontId="23" numFmtId="0" xfId="0" applyAlignment="1" applyFill="1" applyFont="1">
      <alignment readingOrder="0" shrinkToFit="0" wrapText="0"/>
    </xf>
    <xf borderId="0" fillId="0" fontId="24" numFmtId="0" xfId="0" applyAlignment="1" applyFont="1">
      <alignment horizontal="left" readingOrder="0" shrinkToFit="0" vertical="center" wrapText="0"/>
    </xf>
    <xf borderId="0" fillId="3" fontId="10" numFmtId="0" xfId="0" applyAlignment="1" applyFill="1" applyFont="1">
      <alignment horizontal="right" vertical="bottom"/>
    </xf>
    <xf borderId="1" fillId="5" fontId="25" numFmtId="0" xfId="0" applyAlignment="1" applyBorder="1" applyFill="1" applyFont="1">
      <alignment horizontal="center" readingOrder="0" shrinkToFit="0" wrapText="0"/>
    </xf>
    <xf borderId="0" fillId="0" fontId="1" numFmtId="3" xfId="0" applyAlignment="1" applyFont="1" applyNumberFormat="1">
      <alignment readingOrder="0" vertical="bottom"/>
    </xf>
    <xf borderId="0" fillId="0" fontId="4" numFmtId="0" xfId="0" applyFont="1"/>
    <xf borderId="0" fillId="4" fontId="10" numFmtId="0" xfId="0" applyAlignment="1" applyFill="1" applyFont="1">
      <alignment horizontal="center" readingOrder="0" vertical="bottom"/>
    </xf>
    <xf borderId="0" fillId="6" fontId="10" numFmtId="0" xfId="0" applyAlignment="1" applyFill="1" applyFont="1">
      <alignment horizontal="center" readingOrder="0" vertical="bottom"/>
    </xf>
    <xf borderId="0" fillId="7" fontId="5" numFmtId="0" xfId="0" applyAlignment="1" applyFill="1" applyFont="1">
      <alignment horizontal="center" readingOrder="0" vertical="bottom"/>
    </xf>
    <xf borderId="0" fillId="8" fontId="5" numFmtId="0" xfId="0" applyAlignment="1" applyFill="1" applyFont="1">
      <alignment horizontal="center" readingOrder="0" vertical="bottom"/>
    </xf>
    <xf borderId="0" fillId="9" fontId="5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center" vertical="bottom"/>
    </xf>
    <xf borderId="0" fillId="0" fontId="5" numFmtId="9" xfId="0" applyAlignment="1" applyFont="1" applyNumberFormat="1">
      <alignment horizontal="center" readingOrder="0" vertical="bottom"/>
    </xf>
    <xf borderId="0" fillId="0" fontId="5" numFmtId="10" xfId="0" applyAlignment="1" applyFont="1" applyNumberFormat="1">
      <alignment horizontal="center" readingOrder="0" vertical="bottom"/>
    </xf>
    <xf borderId="5" fillId="0" fontId="4" numFmtId="0" xfId="0" applyAlignment="1" applyBorder="1" applyFont="1">
      <alignment readingOrder="0"/>
    </xf>
    <xf borderId="0" fillId="0" fontId="5" numFmtId="9" xfId="0" applyAlignment="1" applyFont="1" applyNumberFormat="1">
      <alignment horizontal="right" readingOrder="0" vertical="bottom"/>
    </xf>
    <xf borderId="11" fillId="0" fontId="4" numFmtId="0" xfId="0" applyAlignment="1" applyBorder="1" applyFont="1">
      <alignment readingOrder="0"/>
    </xf>
    <xf borderId="0" fillId="0" fontId="1" numFmtId="10" xfId="0" applyAlignment="1" applyFont="1" applyNumberFormat="1">
      <alignment horizontal="center" vertical="bottom"/>
    </xf>
    <xf borderId="12" fillId="0" fontId="1" numFmtId="3" xfId="0" applyAlignment="1" applyBorder="1" applyFont="1" applyNumberFormat="1">
      <alignment horizontal="center" vertical="bottom"/>
    </xf>
    <xf borderId="13" fillId="0" fontId="1" numFmtId="3" xfId="0" applyAlignment="1" applyBorder="1" applyFont="1" applyNumberFormat="1">
      <alignment horizontal="center" vertical="bottom"/>
    </xf>
    <xf borderId="14" fillId="0" fontId="26" numFmtId="0" xfId="0" applyBorder="1" applyFont="1"/>
    <xf borderId="15" fillId="0" fontId="5" numFmtId="0" xfId="0" applyAlignment="1" applyBorder="1" applyFont="1">
      <alignment horizontal="right" readingOrder="0" vertical="bottom"/>
    </xf>
    <xf borderId="0" fillId="0" fontId="1" numFmtId="167" xfId="0" applyAlignment="1" applyFont="1" applyNumberFormat="1">
      <alignment horizontal="center" vertical="bottom"/>
    </xf>
    <xf borderId="0" fillId="0" fontId="1" numFmtId="4" xfId="0" applyAlignment="1" applyFont="1" applyNumberFormat="1">
      <alignment vertical="bottom"/>
    </xf>
    <xf borderId="16" fillId="0" fontId="26" numFmtId="0" xfId="0" applyBorder="1" applyFont="1"/>
    <xf borderId="1" fillId="0" fontId="1" numFmtId="3" xfId="0" applyAlignment="1" applyBorder="1" applyFont="1" applyNumberFormat="1">
      <alignment horizontal="center" readingOrder="0" vertical="bottom"/>
    </xf>
    <xf borderId="1" fillId="3" fontId="7" numFmtId="0" xfId="0" applyAlignment="1" applyBorder="1" applyFill="1" applyFont="1">
      <alignment horizontal="center" readingOrder="0" vertical="bottom"/>
    </xf>
    <xf borderId="6" fillId="4" fontId="17" numFmtId="0" xfId="0" applyAlignment="1" applyBorder="1" applyFill="1" applyFont="1">
      <alignment readingOrder="0"/>
    </xf>
    <xf borderId="7" fillId="4" fontId="27" numFmtId="0" xfId="0" applyAlignment="1" applyBorder="1" applyFill="1" applyFont="1">
      <alignment readingOrder="0"/>
    </xf>
    <xf borderId="7" fillId="4" fontId="17" numFmtId="0" xfId="0" applyAlignment="1" applyBorder="1" applyFill="1" applyFont="1">
      <alignment readingOrder="0"/>
    </xf>
    <xf borderId="7" fillId="4" fontId="17" numFmtId="0" xfId="0" applyAlignment="1" applyBorder="1" applyFill="1" applyFont="1">
      <alignment readingOrder="0"/>
    </xf>
    <xf borderId="8" fillId="4" fontId="17" numFmtId="0" xfId="0" applyAlignment="1" applyBorder="1" applyFill="1" applyFont="1">
      <alignment readingOrder="0"/>
    </xf>
    <xf borderId="0" fillId="10" fontId="28" numFmtId="0" xfId="0" applyAlignment="1" applyFill="1" applyFont="1">
      <alignment readingOrder="0"/>
    </xf>
    <xf borderId="0" fillId="4" fontId="29" numFmtId="0" xfId="0" applyAlignment="1" applyFill="1" applyFont="1">
      <alignment readingOrder="0"/>
    </xf>
    <xf borderId="0" fillId="4" fontId="27" numFmtId="0" xfId="0" applyFill="1" applyFont="1"/>
    <xf borderId="1" fillId="0" fontId="1" numFmtId="0" xfId="0" applyAlignment="1" applyBorder="1" applyFont="1">
      <alignment horizontal="center" vertical="bottom"/>
    </xf>
    <xf borderId="1" fillId="8" fontId="1" numFmtId="3" xfId="0" applyAlignment="1" applyBorder="1" applyFill="1" applyFont="1" applyNumberFormat="1">
      <alignment horizontal="center" vertical="bottom"/>
    </xf>
    <xf borderId="1" fillId="8" fontId="1" numFmtId="0" xfId="0" applyAlignment="1" applyBorder="1" applyFill="1" applyFont="1">
      <alignment horizontal="center" vertical="bottom"/>
    </xf>
    <xf borderId="0" fillId="0" fontId="4" numFmtId="1" xfId="0" applyFont="1" applyNumberFormat="1"/>
    <xf borderId="0" fillId="0" fontId="2" numFmtId="0" xfId="0" applyAlignment="1" applyFont="1">
      <alignment horizontal="center" readingOrder="0"/>
    </xf>
    <xf borderId="0" fillId="0" fontId="30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1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center"/>
    </xf>
    <xf borderId="0" fillId="0" fontId="11" numFmtId="0" xfId="0" applyAlignment="1" applyFont="1">
      <alignment horizontal="right" readingOrder="0"/>
    </xf>
    <xf borderId="0" fillId="2" fontId="9" numFmtId="0" xfId="0" applyAlignment="1" applyFill="1" applyFont="1">
      <alignment horizontal="center" readingOrder="0" vertical="bottom"/>
    </xf>
    <xf borderId="0" fillId="2" fontId="10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 readingOrder="0" vertical="bottom"/>
    </xf>
    <xf borderId="17" fillId="4" fontId="25" numFmtId="0" xfId="0" applyAlignment="1" applyBorder="1" applyFill="1" applyFont="1">
      <alignment horizontal="center" readingOrder="0" shrinkToFit="0" vertical="center" wrapText="0"/>
    </xf>
    <xf borderId="18" fillId="4" fontId="25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ill="1" applyFont="1">
      <alignment horizontal="center" readingOrder="0" vertical="bottom"/>
    </xf>
    <xf borderId="19" fillId="5" fontId="25" numFmtId="0" xfId="0" applyAlignment="1" applyBorder="1" applyFill="1" applyFont="1">
      <alignment horizontal="center" readingOrder="0" shrinkToFit="0" vertical="center" wrapText="0"/>
    </xf>
    <xf borderId="20" fillId="5" fontId="31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8" fontId="32" numFmtId="0" xfId="0" applyAlignment="1" applyFill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23" numFmtId="0" xfId="0" applyAlignment="1" applyFill="1" applyFont="1">
      <alignment readingOrder="0" shrinkToFit="0" wrapText="0"/>
    </xf>
    <xf borderId="17" fillId="4" fontId="25" numFmtId="0" xfId="0" applyAlignment="1" applyBorder="1" applyFill="1" applyFont="1">
      <alignment horizontal="center" readingOrder="0" shrinkToFit="0" wrapText="0"/>
    </xf>
    <xf borderId="18" fillId="4" fontId="25" numFmtId="0" xfId="0" applyAlignment="1" applyBorder="1" applyFill="1" applyFont="1">
      <alignment horizontal="center" shrinkToFit="0" wrapText="0"/>
    </xf>
    <xf borderId="19" fillId="5" fontId="25" numFmtId="0" xfId="0" applyAlignment="1" applyBorder="1" applyFill="1" applyFont="1">
      <alignment horizontal="center" readingOrder="0" shrinkToFit="0" wrapText="0"/>
    </xf>
    <xf borderId="20" fillId="5" fontId="31" numFmtId="0" xfId="0" applyAlignment="1" applyBorder="1" applyFill="1" applyFont="1">
      <alignment horizontal="center" shrinkToFit="0" wrapText="0"/>
    </xf>
    <xf borderId="0" fillId="0" fontId="5" numFmtId="0" xfId="0" applyAlignment="1" applyFont="1">
      <alignment vertical="bottom"/>
    </xf>
    <xf borderId="0" fillId="0" fontId="1" numFmtId="9" xfId="0" applyAlignment="1" applyFont="1" applyNumberFormat="1">
      <alignment readingOrder="0" vertical="bottom"/>
    </xf>
    <xf borderId="0" fillId="0" fontId="32" numFmtId="0" xfId="0" applyAlignment="1" applyFont="1">
      <alignment readingOrder="0" vertical="bottom"/>
    </xf>
    <xf borderId="1" fillId="0" fontId="5" numFmtId="9" xfId="0" applyAlignment="1" applyBorder="1" applyFont="1" applyNumberFormat="1">
      <alignment horizontal="center" vertical="bottom"/>
    </xf>
    <xf borderId="0" fillId="0" fontId="23" numFmtId="0" xfId="0" applyAlignment="1" applyFont="1">
      <alignment readingOrder="0" shrinkToFit="0" wrapText="0"/>
    </xf>
    <xf borderId="0" fillId="0" fontId="25" numFmtId="0" xfId="0" applyAlignment="1" applyFont="1">
      <alignment horizontal="center" readingOrder="0" shrinkToFit="0" wrapText="0"/>
    </xf>
    <xf borderId="21" fillId="4" fontId="25" numFmtId="0" xfId="0" applyAlignment="1" applyBorder="1" applyFill="1" applyFont="1">
      <alignment horizontal="center" readingOrder="0" shrinkToFit="0" wrapText="0"/>
    </xf>
    <xf borderId="22" fillId="0" fontId="24" numFmtId="0" xfId="0" applyAlignment="1" applyBorder="1" applyFont="1">
      <alignment shrinkToFit="0" wrapText="0"/>
    </xf>
    <xf borderId="0" fillId="2" fontId="10" numFmtId="0" xfId="0" applyAlignment="1" applyFill="1" applyFont="1">
      <alignment horizontal="center" readingOrder="0" vertical="bottom"/>
    </xf>
    <xf borderId="0" fillId="2" fontId="10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5" numFmtId="168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3" fontId="23" numFmtId="0" xfId="0" applyAlignment="1" applyFill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25" numFmtId="0" xfId="0" applyAlignment="1" applyFont="1">
      <alignment horizontal="left" readingOrder="0" shrinkToFit="0" wrapText="0"/>
    </xf>
    <xf borderId="0" fillId="7" fontId="33" numFmtId="9" xfId="0" applyAlignment="1" applyFill="1" applyFont="1" applyNumberFormat="1">
      <alignment horizontal="right" readingOrder="0" shrinkToFit="0" wrapText="0"/>
    </xf>
    <xf borderId="0" fillId="7" fontId="10" numFmtId="9" xfId="0" applyAlignment="1" applyFill="1" applyFont="1" applyNumberForma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11" fontId="10" numFmtId="0" xfId="0" applyAlignment="1" applyFill="1" applyFont="1">
      <alignment horizontal="center" readingOrder="0" vertical="bottom"/>
    </xf>
    <xf borderId="0" fillId="11" fontId="10" numFmtId="0" xfId="0" applyAlignment="1" applyFill="1" applyFon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168" xfId="0" applyAlignment="1" applyFont="1" applyNumberFormat="1">
      <alignment horizontal="center" readingOrder="0" vertical="bottom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1B3C2B"/>
          <bgColor rgb="FF1B3C2B"/>
        </patternFill>
      </fill>
      <border/>
    </dxf>
  </dxfs>
  <tableStyles count="12">
    <tableStyle count="4" pivot="0" name="STR-Regula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LTR Financial Stud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LTR Study Summar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LTR Study Summary-style 2">
      <tableStyleElement dxfId="2" type="firstRowStripe"/>
      <tableStyleElement dxfId="3" type="secondRowStripe"/>
    </tableStyle>
    <tableStyle count="4" pivot="0" name="Hybrid Financial Stud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TR Study Summar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LTR Regula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Projection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Hybrid Model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-Living Financial Stud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-Living Study Summar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Co-Living Study Summary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55</xdr:row>
      <xdr:rowOff>85725</xdr:rowOff>
    </xdr:from>
    <xdr:ext cx="8867775" cy="5476875"/>
    <xdr:pic>
      <xdr:nvPicPr>
        <xdr:cNvPr id="190187032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55</xdr:row>
      <xdr:rowOff>85725</xdr:rowOff>
    </xdr:from>
    <xdr:ext cx="8867775" cy="5476875"/>
    <xdr:pic>
      <xdr:nvPicPr>
        <xdr:cNvPr id="940025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28</xdr:row>
      <xdr:rowOff>85725</xdr:rowOff>
    </xdr:from>
    <xdr:ext cx="8867775" cy="5476875"/>
    <xdr:pic>
      <xdr:nvPicPr>
        <xdr:cNvPr id="9852754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27</xdr:row>
      <xdr:rowOff>85725</xdr:rowOff>
    </xdr:from>
    <xdr:ext cx="8867775" cy="5476875"/>
    <xdr:pic>
      <xdr:nvPicPr>
        <xdr:cNvPr id="192693543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6</xdr:row>
      <xdr:rowOff>123825</xdr:rowOff>
    </xdr:from>
    <xdr:ext cx="5791200" cy="81534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8225" cy="962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26</xdr:row>
      <xdr:rowOff>85725</xdr:rowOff>
    </xdr:from>
    <xdr:ext cx="8867775" cy="5476875"/>
    <xdr:pic>
      <xdr:nvPicPr>
        <xdr:cNvPr id="23509147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27</xdr:row>
      <xdr:rowOff>85725</xdr:rowOff>
    </xdr:from>
    <xdr:ext cx="8867775" cy="5476875"/>
    <xdr:pic>
      <xdr:nvPicPr>
        <xdr:cNvPr id="179492630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27</xdr:row>
      <xdr:rowOff>85725</xdr:rowOff>
    </xdr:from>
    <xdr:ext cx="8867775" cy="5476875"/>
    <xdr:pic>
      <xdr:nvPicPr>
        <xdr:cNvPr id="123795748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47</xdr:row>
      <xdr:rowOff>28575</xdr:rowOff>
    </xdr:from>
    <xdr:ext cx="8229600" cy="5086350"/>
    <xdr:pic>
      <xdr:nvPicPr>
        <xdr:cNvPr id="152209016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18</xdr:row>
      <xdr:rowOff>114300</xdr:rowOff>
    </xdr:from>
    <xdr:ext cx="5715000" cy="3533775"/>
    <xdr:pic>
      <xdr:nvPicPr>
        <xdr:cNvPr id="125901519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8225" cy="962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8225" cy="962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5:M5" displayName="Units_Count" name="Units_Count" id="1">
  <tableColumns count="2">
    <tableColumn name="Column1" id="1"/>
    <tableColumn name="Column2" id="2"/>
  </tableColumns>
  <tableStyleInfo name="STR-Regula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5:F7" displayName="Table1" name="Table1" id="2">
  <tableColumns count="2">
    <tableColumn name="No. of units" id="1"/>
    <tableColumn name="Type" id="2"/>
  </tableColumns>
  <tableStyleInfo name=" LTR Financial Study-style" showColumnStripes="0" showFirstColumn="1" showLastColumn="1" showRowStripes="1"/>
</table>
</file>

<file path=xl/tables/table3.xml><?xml version="1.0" encoding="utf-8"?>
<table xmlns="http://schemas.openxmlformats.org/spreadsheetml/2006/main" headerRowCount="0" ref="L5:M5" displayName="Table2" name="Table2" id="3">
  <tableColumns count="2">
    <tableColumn name="Column1" id="1"/>
    <tableColumn name="Column2" id="2"/>
  </tableColumns>
  <tableStyleInfo name="L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L6:M7" displayName="Table_1" name="Table_1" id="4">
  <tableColumns count="2">
    <tableColumn name="Column1" id="1"/>
    <tableColumn name="Column2" id="2"/>
  </tableColumns>
  <tableStyleInfo name="LTR Study Summary-style 2" showColumnStripes="0" showFirstColumn="1" showLastColumn="1" showRowStripes="1"/>
</table>
</file>

<file path=xl/tables/table5.xml><?xml version="1.0" encoding="utf-8"?>
<table xmlns="http://schemas.openxmlformats.org/spreadsheetml/2006/main" ref="E7:F9" displayName="Table1_2" name="Table1_2" id="5">
  <tableColumns count="2">
    <tableColumn name="No. of units" id="1"/>
    <tableColumn name="Type" id="2"/>
  </tableColumns>
  <tableStyleInfo name="Hybrid Financial Study-style" showColumnStripes="0" showFirstColumn="1" showLastColumn="1" showRowStripes="1"/>
</table>
</file>

<file path=xl/tables/table6.xml><?xml version="1.0" encoding="utf-8"?>
<table xmlns="http://schemas.openxmlformats.org/spreadsheetml/2006/main" headerRowCount="0" ref="O5:P5" displayName="Table3" name="Table3" id="6">
  <tableColumns count="2">
    <tableColumn name="Column1" id="1"/>
    <tableColumn name="Column2" id="2"/>
  </tableColumns>
  <tableStyleInfo name="S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5:M5" displayName="Units_Count_3" name="Units_Count_3" id="7">
  <tableColumns count="2">
    <tableColumn name="Column1" id="1"/>
    <tableColumn name="Column2" id="2"/>
  </tableColumns>
  <tableStyleInfo name="LTR Regula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O5:P5" displayName="Table3_4" name="Table3_4" id="8">
  <tableColumns count="2">
    <tableColumn name="Column1" id="1"/>
    <tableColumn name="Column2" id="2"/>
  </tableColumns>
  <tableStyleInfo name="Hybrid Proj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L5:M5" displayName="Units_Count_2" name="Units_Count_2" id="9">
  <tableColumns count="2">
    <tableColumn name="Column1" id="1"/>
    <tableColumn name="Column2" id="2"/>
  </tableColumns>
  <tableStyleInfo name="Hybrid Model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E5:F7" displayName="Table1_4" name="Table1_4" id="10">
  <tableColumns count="2">
    <tableColumn name="No. of units" id="1"/>
    <tableColumn name="Type" id="2"/>
  </tableColumns>
  <tableStyleInfo name="Co-Living Financial Study-style" showColumnStripes="0" showFirstColumn="1" showLastColumn="1" showRowStripes="1"/>
</table>
</file>

<file path=xl/tables/table11.xml><?xml version="1.0" encoding="utf-8"?>
<table xmlns="http://schemas.openxmlformats.org/spreadsheetml/2006/main" headerRowCount="0" ref="L5:M5" displayName="Table2_3" name="Table2_3" id="11">
  <tableColumns count="2">
    <tableColumn name="Column1" id="1"/>
    <tableColumn name="Column2" id="2"/>
  </tableColumns>
  <tableStyleInfo name="Co-Living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L6:M7" displayName="Table_2" name="Table_2" id="12">
  <tableColumns count="2">
    <tableColumn name="Column1" id="1"/>
    <tableColumn name="Column2" id="2"/>
  </tableColumns>
  <tableStyleInfo name="Co-Living Study 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8a4RrkhsYPWJzmpX7?g_st=i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bnb.com/rooms/1633657291295591610?check_in=2026-11-01&amp;check_out=2026-11-02&amp;search_mode=regular_search&amp;source_impression_id=p3_995c1a87-5b3c-4baf-95da-cad58d2e60b1_ec52d7f6-3e0e-42ce-98f9-ca1efaafb1ac_0_1633657291295591610_5&amp;previous_page_section_name=1000&amp;federated_search_id=995c1a87-5b3c-4baf-95da-cad58d2e60b1" TargetMode="External"/><Relationship Id="rId20" Type="http://schemas.openxmlformats.org/officeDocument/2006/relationships/hyperlink" Target="https://www.airbnb.com/rooms/1499954348715172983?check_in=2026-11-01&amp;check_out=2026-11-02&amp;search_mode=regular_search&amp;source_impression_id=p3_57e8a509-6395-4dc7-9fed-ce58c755df78_f2fa41f6-869f-425e-adbc-d4258806bf36_0_1499954348715172983_7&amp;previous_page_section_name=1000&amp;federated_search_id=57e8a509-6395-4dc7-9fed-ce58c755df78" TargetMode="External"/><Relationship Id="rId42" Type="http://schemas.openxmlformats.org/officeDocument/2006/relationships/hyperlink" Target="https://www.airbnb.com/rooms/1270705911149248148?check_in=2026-11-01&amp;check_out=2026-11-02&amp;search_mode=regular_search&amp;source_impression_id=p3_995c1a87-5b3c-4baf-95da-cad58d2e60b1_ec52d7f6-3e0e-42ce-98f9-ca1efaafb1ac_0_1270705911149248148_8&amp;previous_page_section_name=1000&amp;federated_search_id=995c1a87-5b3c-4baf-95da-cad58d2e60b1" TargetMode="External"/><Relationship Id="rId41" Type="http://schemas.openxmlformats.org/officeDocument/2006/relationships/hyperlink" Target="https://www.airbnb.com/rooms/1632498134724881468?check_in=2026-11-01&amp;check_out=2026-11-02&amp;search_mode=regular_search&amp;source_impression_id=p3_995c1a87-5b3c-4baf-95da-cad58d2e60b1_ec52d7f6-3e0e-42ce-98f9-ca1efaafb1ac_0_1632498134724881468_3&amp;previous_page_section_name=1000&amp;federated_search_id=995c1a87-5b3c-4baf-95da-cad58d2e60b1" TargetMode="External"/><Relationship Id="rId22" Type="http://schemas.openxmlformats.org/officeDocument/2006/relationships/hyperlink" Target="https://www.airbnb.com/rooms/1602781076918140520?check_in=2026-11-01&amp;check_out=2026-11-02&amp;search_mode=regular_search&amp;source_impression_id=p3_57e8a509-6395-4dc7-9fed-ce58c755df78_f2fa41f6-869f-425e-adbc-d4258806bf36_0_1602781076918140520_11&amp;previous_page_section_name=1000&amp;federated_search_id=57e8a509-6395-4dc7-9fed-ce58c755df78" TargetMode="External"/><Relationship Id="rId21" Type="http://schemas.openxmlformats.org/officeDocument/2006/relationships/hyperlink" Target="https://www.airbnb.com/rooms/1132902577296217698?check_in=2026-11-01&amp;check_out=2026-11-02&amp;search_mode=regular_search&amp;source_impression_id=p3_57e8a509-6395-4dc7-9fed-ce58c755df78_f2fa41f6-869f-425e-adbc-d4258806bf36_0_1132902577296217698_6&amp;previous_page_section_name=1000&amp;federated_search_id=57e8a509-6395-4dc7-9fed-ce58c755df78" TargetMode="External"/><Relationship Id="rId43" Type="http://schemas.openxmlformats.org/officeDocument/2006/relationships/drawing" Target="../drawings/drawing2.xml"/><Relationship Id="rId24" Type="http://schemas.openxmlformats.org/officeDocument/2006/relationships/hyperlink" Target="https://www.airbnb.com/rooms/1244347406235361830?check_in=2026-11-01&amp;check_out=2026-11-02&amp;search_mode=regular_search&amp;source_impression_id=p3_57e8a509-6395-4dc7-9fed-ce58c755df78_f2fa41f6-869f-425e-adbc-d4258806bf36_0_1244347406235361830_15&amp;previous_page_section_name=1000&amp;federated_search_id=57e8a509-6395-4dc7-9fed-ce58c755df78" TargetMode="External"/><Relationship Id="rId23" Type="http://schemas.openxmlformats.org/officeDocument/2006/relationships/hyperlink" Target="https://www.airbnb.com/rooms/1279719115199331526?check_in=2026-11-01&amp;check_out=2026-11-02&amp;search_mode=regular_search&amp;source_impression_id=p3_57e8a509-6395-4dc7-9fed-ce58c755df78_f2fa41f6-869f-425e-adbc-d4258806bf36_0_1279719115199331526_16&amp;previous_page_section_name=1000&amp;federated_search_id=57e8a509-6395-4dc7-9fed-ce58c755df78" TargetMode="External"/><Relationship Id="rId1" Type="http://schemas.openxmlformats.org/officeDocument/2006/relationships/hyperlink" Target="https://www.airbnb.com/rooms/1711418820103946781?check_in=2026-11-01&amp;check_out=2026-11-02&amp;search_mode=regular_search&amp;source_impression_id=p3_9165ee25-8cfd-41ac-b297-2726e67bdf46_a6ea46ad-8e5b-4db0-b3e3-50d66509c602_0_1711418820103946781_11&amp;previous_page_section_name=1000&amp;federated_search_id=9165ee25-8cfd-41ac-b297-2726e67bdf46" TargetMode="External"/><Relationship Id="rId2" Type="http://schemas.openxmlformats.org/officeDocument/2006/relationships/hyperlink" Target="https://www.airbnb.com/rooms/1504964401381763849?check_in=2026-11-01&amp;check_out=2026-11-02&amp;search_mode=regular_search&amp;source_impression_id=p3_9165ee25-8cfd-41ac-b297-2726e67bdf46_a6ea46ad-8e5b-4db0-b3e3-50d66509c602_0_1504964401381763849_15&amp;previous_page_section_name=1000&amp;federated_search_id=9165ee25-8cfd-41ac-b297-2726e67bdf46" TargetMode="External"/><Relationship Id="rId3" Type="http://schemas.openxmlformats.org/officeDocument/2006/relationships/hyperlink" Target="https://www.airbnb.com/rooms/1546240764834165219?check_in=2026-11-01&amp;check_out=2026-11-02&amp;search_mode=regular_search&amp;source_impression_id=p3_d247e915-8630-4150-bcf0-55f2d8309172_c0270b2a-58d0-4782-8ec6-cacbfbfa0bc3_0_1546240764834165219_0&amp;previous_page_section_name=1000&amp;federated_search_id=d247e915-8630-4150-bcf0-55f2d8309172" TargetMode="External"/><Relationship Id="rId4" Type="http://schemas.openxmlformats.org/officeDocument/2006/relationships/hyperlink" Target="https://www.airbnb.com/rooms/1228163373545052064?check_in=2026-11-01&amp;check_out=2026-11-02&amp;search_mode=regular_search&amp;source_impression_id=p3_d247e915-8630-4150-bcf0-55f2d8309172_c0270b2a-58d0-4782-8ec6-cacbfbfa0bc3_0_1228163373545052064_1&amp;previous_page_section_name=1000&amp;federated_search_id=d247e915-8630-4150-bcf0-55f2d8309172" TargetMode="External"/><Relationship Id="rId9" Type="http://schemas.openxmlformats.org/officeDocument/2006/relationships/hyperlink" Target="https://www.airbnb.com/rooms/1244110577238435004?check_in=2026-11-01&amp;check_out=2026-11-02&amp;search_mode=regular_search&amp;source_impression_id=p3_d247e915-8630-4150-bcf0-55f2d8309172_c0270b2a-58d0-4782-8ec6-cacbfbfa0bc3_0_1244110577238435004_15&amp;previous_page_section_name=1000&amp;federated_search_id=d247e915-8630-4150-bcf0-55f2d8309172" TargetMode="External"/><Relationship Id="rId26" Type="http://schemas.openxmlformats.org/officeDocument/2006/relationships/hyperlink" Target="https://www.airbnb.com/rooms/1229914247518731214?check_in=2026-11-01&amp;check_out=2026-11-02&amp;search_mode=regular_search&amp;source_impression_id=p3_29e33373-d2d5-4ad4-8a43-9a9fa1ac81f0_279f7c8a-511d-430e-9590-25a335af3531_0_1229914247518731214_1&amp;previous_page_section_name=1000&amp;federated_search_id=29e33373-d2d5-4ad4-8a43-9a9fa1ac81f0" TargetMode="External"/><Relationship Id="rId25" Type="http://schemas.openxmlformats.org/officeDocument/2006/relationships/hyperlink" Target="https://www.airbnb.com/rooms/1187143966673504368?check_in=2026-11-01&amp;check_out=2026-11-02&amp;search_mode=regular_search&amp;source_impression_id=p3_4cf6b23c-90cc-4ede-88ef-d0e1c1395265_6e7c5c19-81dd-40d1-a79e-6633780aeb3f_0_1187143966673504368_13&amp;previous_page_section_name=1000&amp;federated_search_id=4cf6b23c-90cc-4ede-88ef-d0e1c1395265" TargetMode="External"/><Relationship Id="rId28" Type="http://schemas.openxmlformats.org/officeDocument/2006/relationships/hyperlink" Target="https://www.airbnb.com/rooms/1291426803403051957?check_in=2026-11-01&amp;check_out=2026-11-02&amp;search_mode=regular_search&amp;source_impression_id=p3_29e33373-d2d5-4ad4-8a43-9a9fa1ac81f0_279f7c8a-511d-430e-9590-25a335af3531_0_1291426803403051957_8&amp;previous_page_section_name=1000&amp;federated_search_id=29e33373-d2d5-4ad4-8a43-9a9fa1ac81f0" TargetMode="External"/><Relationship Id="rId27" Type="http://schemas.openxmlformats.org/officeDocument/2006/relationships/hyperlink" Target="https://www.airbnb.com/rooms/1211406442027899825?check_in=2026-11-01&amp;check_out=2026-11-02&amp;search_mode=regular_search&amp;source_impression_id=p3_29e33373-d2d5-4ad4-8a43-9a9fa1ac81f0_279f7c8a-511d-430e-9590-25a335af3531_0_1211406442027899825_0&amp;previous_page_section_name=1000&amp;federated_search_id=29e33373-d2d5-4ad4-8a43-9a9fa1ac81f0" TargetMode="External"/><Relationship Id="rId5" Type="http://schemas.openxmlformats.org/officeDocument/2006/relationships/hyperlink" Target="https://www.airbnb.com/rooms/1324806336396131989?check_in=2026-11-01&amp;check_out=2026-11-02&amp;search_mode=regular_search&amp;source_impression_id=p3_d247e915-8630-4150-bcf0-55f2d8309172_c0270b2a-58d0-4782-8ec6-cacbfbfa0bc3_0_1324806336396131989_2&amp;previous_page_section_name=1000&amp;federated_search_id=d247e915-8630-4150-bcf0-55f2d8309172" TargetMode="External"/><Relationship Id="rId6" Type="http://schemas.openxmlformats.org/officeDocument/2006/relationships/hyperlink" Target="https://www.airbnb.com/rooms/1132902577296217698?check_in=2026-11-01&amp;check_out=2026-11-02&amp;search_mode=regular_search&amp;source_impression_id=p3_d247e915-8630-4150-bcf0-55f2d8309172_c0270b2a-58d0-4782-8ec6-cacbfbfa0bc3_0_1132902577296217698_11&amp;previous_page_section_name=1000&amp;federated_search_id=d247e915-8630-4150-bcf0-55f2d8309172" TargetMode="External"/><Relationship Id="rId29" Type="http://schemas.openxmlformats.org/officeDocument/2006/relationships/hyperlink" Target="https://www.airbnb.com/rooms/1279882687074384997?check_in=2026-11-01&amp;check_out=2026-11-02&amp;search_mode=regular_search&amp;source_impression_id=p3_29e33373-d2d5-4ad4-8a43-9a9fa1ac81f0_279f7c8a-511d-430e-9590-25a335af3531_0_1279882687074384997_9&amp;previous_page_section_name=1000&amp;federated_search_id=29e33373-d2d5-4ad4-8a43-9a9fa1ac81f0" TargetMode="External"/><Relationship Id="rId7" Type="http://schemas.openxmlformats.org/officeDocument/2006/relationships/hyperlink" Target="https://www.airbnb.com/rooms/1201871230674753403?check_in=2026-11-01&amp;check_out=2026-11-02&amp;search_mode=regular_search&amp;source_impression_id=p3_d247e915-8630-4150-bcf0-55f2d8309172_c0270b2a-58d0-4782-8ec6-cacbfbfa0bc3_0_1201871230674753403_13&amp;previous_page_section_name=1000&amp;federated_search_id=d247e915-8630-4150-bcf0-55f2d8309172" TargetMode="External"/><Relationship Id="rId8" Type="http://schemas.openxmlformats.org/officeDocument/2006/relationships/hyperlink" Target="https://www.airbnb.com/rooms/1618356522807534680?check_in=2026-11-01&amp;check_out=2026-11-02&amp;search_mode=regular_search&amp;source_impression_id=p3_d247e915-8630-4150-bcf0-55f2d8309172_c0270b2a-58d0-4782-8ec6-cacbfbfa0bc3_0_1618356522807534680_12&amp;previous_page_section_name=1000&amp;federated_search_id=d247e915-8630-4150-bcf0-55f2d8309172" TargetMode="External"/><Relationship Id="rId31" Type="http://schemas.openxmlformats.org/officeDocument/2006/relationships/hyperlink" Target="https://www.airbnb.com/rooms/937574936712741062?check_in=2026-11-01&amp;check_out=2026-11-02&amp;search_mode=regular_search&amp;source_impression_id=p3_29e33373-d2d5-4ad4-8a43-9a9fa1ac81f0_279f7c8a-511d-430e-9590-25a335af3531_0_937574936712741062_13&amp;previous_page_section_name=1000&amp;federated_search_id=29e33373-d2d5-4ad4-8a43-9a9fa1ac81f0" TargetMode="External"/><Relationship Id="rId30" Type="http://schemas.openxmlformats.org/officeDocument/2006/relationships/hyperlink" Target="https://www.airbnb.com/rooms/1573840779345277771?check_in=2026-11-01&amp;check_out=2026-11-02&amp;search_mode=regular_search&amp;photo_id=2437242079&amp;source_impression_id=p3_29e33373-d2d5-4ad4-8a43-9a9fa1ac81f0_279f7c8a-511d-430e-9590-25a335af3531_0_1573840779345277771_12&amp;previous_page_section_name=1000&amp;federated_search_id=29e33373-d2d5-4ad4-8a43-9a9fa1ac81f0" TargetMode="External"/><Relationship Id="rId11" Type="http://schemas.openxmlformats.org/officeDocument/2006/relationships/hyperlink" Target="https://www.airbnb.com/rooms/1615121627928194543?check_in=2026-11-01&amp;check_out=2026-11-02&amp;search_mode=regular_search&amp;source_impression_id=p3_0005114e-d19b-4b2e-acc2-23ceaa248b92_5300222b-0009-4338-9258-5b990c4e7ccc_0_1615121627928194543_12&amp;previous_page_section_name=1000&amp;federated_search_id=0005114e-d19b-4b2e-acc2-23ceaa248b92" TargetMode="External"/><Relationship Id="rId33" Type="http://schemas.openxmlformats.org/officeDocument/2006/relationships/hyperlink" Target="https://www.airbnb.com/rooms/1416031823180767311?check_in=2026-11-01&amp;check_out=2026-11-02&amp;search_mode=regular_search&amp;source_impression_id=p3_29e33373-d2d5-4ad4-8a43-9a9fa1ac81f0_279f7c8a-511d-430e-9590-25a335af3531_0_1416031823180767311_17&amp;previous_page_section_name=1000&amp;federated_search_id=29e33373-d2d5-4ad4-8a43-9a9fa1ac81f0" TargetMode="External"/><Relationship Id="rId10" Type="http://schemas.openxmlformats.org/officeDocument/2006/relationships/hyperlink" Target="https://www.airbnb.com/rooms/1613407666751592393?check_in=2026-11-01&amp;check_out=2026-11-02&amp;search_mode=regular_search&amp;source_impression_id=p3_0005114e-d19b-4b2e-acc2-23ceaa248b92_5300222b-0009-4338-9258-5b990c4e7ccc_0_1613407666751592393_9&amp;previous_page_section_name=1000&amp;federated_search_id=0005114e-d19b-4b2e-acc2-23ceaa248b92" TargetMode="External"/><Relationship Id="rId32" Type="http://schemas.openxmlformats.org/officeDocument/2006/relationships/hyperlink" Target="https://www.airbnb.com/rooms/1278447849782681610?check_in=2026-11-01&amp;check_out=2026-11-02&amp;search_mode=regular_search&amp;source_impression_id=p3_29e33373-d2d5-4ad4-8a43-9a9fa1ac81f0_279f7c8a-511d-430e-9590-25a335af3531_0_1278447849782681610_14&amp;previous_page_section_name=1000&amp;federated_search_id=29e33373-d2d5-4ad4-8a43-9a9fa1ac81f0" TargetMode="External"/><Relationship Id="rId13" Type="http://schemas.openxmlformats.org/officeDocument/2006/relationships/hyperlink" Target="https://www.airbnb.com/rooms/1484895520954567605?check_in=2026-11-01&amp;check_out=2026-11-02&amp;search_mode=regular_search&amp;source_impression_id=p3_337973f2-5fae-4554-99f5-e34e49d8448b_b9db75bf-3dde-46f6-9d99-8db2c1e95854_0_1484895520954567605_0&amp;previous_page_section_name=1000&amp;federated_search_id=337973f2-5fae-4554-99f5-e34e49d8448b" TargetMode="External"/><Relationship Id="rId35" Type="http://schemas.openxmlformats.org/officeDocument/2006/relationships/hyperlink" Target="https://www.airbnb.com/rooms/1574131455143713584?check_in=2026-11-01&amp;check_out=2026-11-02&amp;search_mode=regular_search&amp;source_impression_id=p3_33925b93-d87a-4366-b480-fb3fa94a82bc_3ac769be-d5e8-44a8-89d2-ef4b6bf1d35a_0_1574131455143713584_8&amp;previous_page_section_name=1000&amp;federated_search_id=33925b93-d87a-4366-b480-fb3fa94a82bc" TargetMode="External"/><Relationship Id="rId12" Type="http://schemas.openxmlformats.org/officeDocument/2006/relationships/hyperlink" Target="https://www.airbnb.com/rooms/1291437635024792756?check_in=2026-11-01&amp;check_out=2026-11-02&amp;search_mode=regular_search&amp;source_impression_id=p3_0005114e-d19b-4b2e-acc2-23ceaa248b92_5300222b-0009-4338-9258-5b990c4e7ccc_0_1291437635024792756_14&amp;previous_page_section_name=1000&amp;federated_search_id=0005114e-d19b-4b2e-acc2-23ceaa248b92" TargetMode="External"/><Relationship Id="rId34" Type="http://schemas.openxmlformats.org/officeDocument/2006/relationships/hyperlink" Target="https://www.airbnb.com/rooms/1650155303090417890?check_in=2026-11-01&amp;check_out=2026-11-02&amp;search_mode=regular_search&amp;source_impression_id=p3_33925b93-d87a-4366-b480-fb3fa94a82bc_3ac769be-d5e8-44a8-89d2-ef4b6bf1d35a_0_1650155303090417890_6&amp;previous_page_section_name=1000&amp;federated_search_id=33925b93-d87a-4366-b480-fb3fa94a82bc" TargetMode="External"/><Relationship Id="rId15" Type="http://schemas.openxmlformats.org/officeDocument/2006/relationships/hyperlink" Target="https://www.airbnb.com/rooms/1559335557947431759?check_in=2026-11-01&amp;check_out=2026-11-02&amp;search_mode=regular_search&amp;source_impression_id=p3_337973f2-5fae-4554-99f5-e34e49d8448b_b9db75bf-3dde-46f6-9d99-8db2c1e95854_0_1559335557947431759_4&amp;previous_page_section_name=1000&amp;federated_search_id=337973f2-5fae-4554-99f5-e34e49d8448b" TargetMode="External"/><Relationship Id="rId37" Type="http://schemas.openxmlformats.org/officeDocument/2006/relationships/hyperlink" Target="https://www.airbnb.com/rooms/1541062778318630567?check_in=2026-11-01&amp;check_out=2026-11-02&amp;search_mode=regular_search&amp;source_impression_id=p3_33925b93-d87a-4366-b480-fb3fa94a82bc_3ac769be-d5e8-44a8-89d2-ef4b6bf1d35a_0_1541062778318630567_16&amp;previous_page_section_name=1000&amp;federated_search_id=33925b93-d87a-4366-b480-fb3fa94a82bc" TargetMode="External"/><Relationship Id="rId14" Type="http://schemas.openxmlformats.org/officeDocument/2006/relationships/hyperlink" Target="https://www.airbnb.com/rooms/1021192411440019469?check_in=2026-11-01&amp;check_out=2026-11-02&amp;search_mode=regular_search&amp;source_impression_id=p3_337973f2-5fae-4554-99f5-e34e49d8448b_b9db75bf-3dde-46f6-9d99-8db2c1e95854_0_1021192411440019469_5&amp;previous_page_section_name=1000&amp;federated_search_id=337973f2-5fae-4554-99f5-e34e49d8448b" TargetMode="External"/><Relationship Id="rId36" Type="http://schemas.openxmlformats.org/officeDocument/2006/relationships/hyperlink" Target="https://www.airbnb.com/rooms/1489039159026599168?check_in=2026-11-01&amp;check_out=2026-11-02&amp;search_mode=regular_search&amp;source_impression_id=p3_33925b93-d87a-4366-b480-fb3fa94a82bc_3ac769be-d5e8-44a8-89d2-ef4b6bf1d35a_0_1489039159026599168_14&amp;previous_page_section_name=1000&amp;federated_search_id=33925b93-d87a-4366-b480-fb3fa94a82bc" TargetMode="External"/><Relationship Id="rId17" Type="http://schemas.openxmlformats.org/officeDocument/2006/relationships/hyperlink" Target="https://www.airbnb.com/rooms/1426814926013650960?check_in=2026-11-01&amp;check_out=2026-11-02&amp;search_mode=regular_search&amp;source_impression_id=p3_337973f2-5fae-4554-99f5-e34e49d8448b_b9db75bf-3dde-46f6-9d99-8db2c1e95854_0_1426814926013650960_8&amp;previous_page_section_name=1000&amp;federated_search_id=337973f2-5fae-4554-99f5-e34e49d8448b" TargetMode="External"/><Relationship Id="rId39" Type="http://schemas.openxmlformats.org/officeDocument/2006/relationships/hyperlink" Target="https://www.airbnb.com/rooms/1017392888794549015?check_in=2026-11-01&amp;check_out=2026-11-02&amp;search_mode=regular_search&amp;source_impression_id=p3_995c1a87-5b3c-4baf-95da-cad58d2e60b1_ec52d7f6-3e0e-42ce-98f9-ca1efaafb1ac_0_1017392888794549015_2&amp;previous_page_section_name=1000&amp;federated_search_id=995c1a87-5b3c-4baf-95da-cad58d2e60b1" TargetMode="External"/><Relationship Id="rId16" Type="http://schemas.openxmlformats.org/officeDocument/2006/relationships/hyperlink" Target="https://www.airbnb.com/rooms/1324806336396131989?check_in=2026-11-01&amp;check_out=2026-11-02&amp;search_mode=regular_search&amp;source_impression_id=p3_337973f2-5fae-4554-99f5-e34e49d8448b_b9db75bf-3dde-46f6-9d99-8db2c1e95854_0_1324806336396131989_6&amp;previous_page_section_name=1000&amp;federated_search_id=337973f2-5fae-4554-99f5-e34e49d8448b" TargetMode="External"/><Relationship Id="rId38" Type="http://schemas.openxmlformats.org/officeDocument/2006/relationships/hyperlink" Target="https://www.airbnb.com/rooms/1544085826510896638?check_in=2026-11-01&amp;check_out=2026-11-02&amp;search_mode=regular_search&amp;source_impression_id=p3_33925b93-d87a-4366-b480-fb3fa94a82bc_3ac769be-d5e8-44a8-89d2-ef4b6bf1d35a_0_1544085826510896638_15&amp;previous_page_section_name=1000&amp;federated_search_id=33925b93-d87a-4366-b480-fb3fa94a82bc" TargetMode="External"/><Relationship Id="rId19" Type="http://schemas.openxmlformats.org/officeDocument/2006/relationships/hyperlink" Target="https://www.airbnb.com/rooms/1426814926013650960?check_in=2026-11-01&amp;check_out=2026-11-02&amp;search_mode=regular_search&amp;source_impression_id=p3_57e8a509-6395-4dc7-9fed-ce58c755df78_f2fa41f6-869f-425e-adbc-d4258806bf36_0_1426814926013650960_5&amp;previous_page_section_name=1000&amp;federated_search_id=57e8a509-6395-4dc7-9fed-ce58c755df78" TargetMode="External"/><Relationship Id="rId18" Type="http://schemas.openxmlformats.org/officeDocument/2006/relationships/hyperlink" Target="https://www.airbnb.com/rooms/1618356522807534680?check_in=2026-11-01&amp;check_out=2026-11-02&amp;search_mode=regular_search&amp;source_impression_id=p3_337973f2-5fae-4554-99f5-e34e49d8448b_b9db75bf-3dde-46f6-9d99-8db2c1e95854_0_1618356522807534680_12&amp;previous_page_section_name=1000&amp;federated_search_id=337973f2-5fae-4554-99f5-e34e49d8448b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bnb.com/rooms/1574134612542730790?check_in=2026-11-01&amp;check_out=2026-11-02&amp;search_mode=regular_search&amp;source_impression_id=p3_33925b93-d87a-4366-b480-fb3fa94a82bc_3ac769be-d5e8-44a8-89d2-ef4b6bf1d35a_0_1574134612542730790_9&amp;previous_page_section_name=1000&amp;federated_search_id=33925b93-d87a-4366-b480-fb3fa94a82bc" TargetMode="External"/><Relationship Id="rId20" Type="http://schemas.openxmlformats.org/officeDocument/2006/relationships/hyperlink" Target="https://www.airbnb.com/rooms/1378286979082720492?check_in=2026-11-01&amp;check_out=2026-11-02&amp;search_mode=regular_search&amp;source_impression_id=p3_0005114e-d19b-4b2e-acc2-23ceaa248b92_5300222b-0009-4338-9258-5b990c4e7ccc_0_1378286979082720492_13&amp;previous_page_section_name=1000&amp;federated_search_id=0005114e-d19b-4b2e-acc2-23ceaa248b92" TargetMode="External"/><Relationship Id="rId42" Type="http://schemas.openxmlformats.org/officeDocument/2006/relationships/hyperlink" Target="https://www.airbnb.com/rooms/1730569573638988172?check_in=2026-11-01&amp;check_out=2026-11-02&amp;search_mode=regular_search&amp;source_impression_id=p3_995c1a87-5b3c-4baf-95da-cad58d2e60b1_ec52d7f6-3e0e-42ce-98f9-ca1efaafb1ac_0_1730569573638988172_7&amp;previous_page_section_name=1000&amp;federated_search_id=995c1a87-5b3c-4baf-95da-cad58d2e60b1" TargetMode="External"/><Relationship Id="rId41" Type="http://schemas.openxmlformats.org/officeDocument/2006/relationships/hyperlink" Target="https://www.airbnb.com/rooms/1538535131987304726?check_in=2026-11-01&amp;check_out=2026-11-02&amp;search_mode=regular_search&amp;source_impression_id=p3_33925b93-d87a-4366-b480-fb3fa94a82bc_3ac769be-d5e8-44a8-89d2-ef4b6bf1d35a_0_1538535131987304726_17&amp;previous_page_section_name=1000&amp;federated_search_id=33925b93-d87a-4366-b480-fb3fa94a82bc" TargetMode="External"/><Relationship Id="rId22" Type="http://schemas.openxmlformats.org/officeDocument/2006/relationships/hyperlink" Target="https://www.airbnb.com/rooms/1048354414030518289?check_in=2026-11-01&amp;check_out=2026-11-02&amp;search_mode=regular_search&amp;source_impression_id=p3_337973f2-5fae-4554-99f5-e34e49d8448b_b9db75bf-3dde-46f6-9d99-8db2c1e95854_0_1048354414030518289_1&amp;previous_page_section_name=1000&amp;federated_search_id=337973f2-5fae-4554-99f5-e34e49d8448b" TargetMode="External"/><Relationship Id="rId44" Type="http://schemas.openxmlformats.org/officeDocument/2006/relationships/hyperlink" Target="https://www.airbnb.com/rooms/1212054233269514580?check_in=2026-11-01&amp;check_out=2026-11-02&amp;search_mode=regular_search&amp;source_impression_id=p3_995c1a87-5b3c-4baf-95da-cad58d2e60b1_ec52d7f6-3e0e-42ce-98f9-ca1efaafb1ac_0_1212054233269514580_9&amp;previous_page_section_name=1000&amp;federated_search_id=995c1a87-5b3c-4baf-95da-cad58d2e60b1" TargetMode="External"/><Relationship Id="rId21" Type="http://schemas.openxmlformats.org/officeDocument/2006/relationships/hyperlink" Target="https://www.airbnb.com/rooms/1226191966417763309?check_in=2026-11-01&amp;check_out=2026-11-02&amp;search_mode=regular_search&amp;source_impression_id=p3_0005114e-d19b-4b2e-acc2-23ceaa248b92_5300222b-0009-4338-9258-5b990c4e7ccc_0_1226191966417763309_15&amp;previous_page_section_name=1000&amp;federated_search_id=0005114e-d19b-4b2e-acc2-23ceaa248b92" TargetMode="External"/><Relationship Id="rId43" Type="http://schemas.openxmlformats.org/officeDocument/2006/relationships/hyperlink" Target="https://www.airbnb.com/rooms/1730579750443147599?check_in=2026-11-01&amp;check_out=2026-11-02&amp;search_mode=regular_search&amp;source_impression_id=p3_995c1a87-5b3c-4baf-95da-cad58d2e60b1_ec52d7f6-3e0e-42ce-98f9-ca1efaafb1ac_0_1730579750443147599_6&amp;previous_page_section_name=1000&amp;federated_search_id=995c1a87-5b3c-4baf-95da-cad58d2e60b1" TargetMode="External"/><Relationship Id="rId24" Type="http://schemas.openxmlformats.org/officeDocument/2006/relationships/hyperlink" Target="https://www.airbnb.com/rooms/1573296868778820934?check_in=2026-11-01&amp;check_out=2026-11-02&amp;search_mode=regular_search&amp;source_impression_id=p3_337973f2-5fae-4554-99f5-e34e49d8448b_b9db75bf-3dde-46f6-9d99-8db2c1e95854_0_1573296868778820934_11&amp;previous_page_section_name=1000&amp;federated_search_id=337973f2-5fae-4554-99f5-e34e49d8448b" TargetMode="External"/><Relationship Id="rId23" Type="http://schemas.openxmlformats.org/officeDocument/2006/relationships/hyperlink" Target="https://www.airbnb.com/rooms/1278597415873352543?check_in=2026-11-01&amp;check_out=2026-11-02&amp;search_mode=regular_search&amp;source_impression_id=p3_337973f2-5fae-4554-99f5-e34e49d8448b_b9db75bf-3dde-46f6-9d99-8db2c1e95854_0_1278597415873352543_2&amp;previous_page_section_name=1000&amp;federated_search_id=337973f2-5fae-4554-99f5-e34e49d8448b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https://www.airbnb.com/rooms/1725241163796599020?check_in=2026-11-01&amp;check_out=2026-11-02&amp;search_mode=regular_search&amp;source_impression_id=p3_875b0f56-8ba7-4871-858e-9fec5c011d04_e6a6dcb6-cacf-4f74-8667-9addda8daee6_0_1725241163796599020_1&amp;previous_page_section_name=1000&amp;federated_search_id=875b0f56-8ba7-4871-858e-9fec5c011d04" TargetMode="External"/><Relationship Id="rId2" Type="http://schemas.openxmlformats.org/officeDocument/2006/relationships/hyperlink" Target="https://www.airbnb.com/rooms/1760293647028020262?check_in=2026-11-01&amp;check_out=2026-11-02&amp;search_mode=regular_search&amp;source_impression_id=p3_875b0f56-8ba7-4871-858e-9fec5c011d04_e6a6dcb6-cacf-4f74-8667-9addda8daee6_0_1760293647028020262_2&amp;previous_page_section_name=1000&amp;federated_search_id=875b0f56-8ba7-4871-858e-9fec5c011d04" TargetMode="External"/><Relationship Id="rId3" Type="http://schemas.openxmlformats.org/officeDocument/2006/relationships/hyperlink" Target="https://www.airbnb.com/rooms/1586391591595472231?check_in=2026-11-01&amp;check_out=2026-11-02&amp;search_mode=regular_search&amp;source_impression_id=p3_875b0f56-8ba7-4871-858e-9fec5c011d04_e6a6dcb6-cacf-4f74-8667-9addda8daee6_0_1586391591595472231_6&amp;previous_page_section_name=1000&amp;federated_search_id=875b0f56-8ba7-4871-858e-9fec5c011d04" TargetMode="External"/><Relationship Id="rId4" Type="http://schemas.openxmlformats.org/officeDocument/2006/relationships/hyperlink" Target="https://www.airbnb.com/rooms/1488457048378593402?check_in=2026-11-01&amp;check_out=2026-11-02&amp;search_mode=regular_search&amp;source_impression_id=p3_875b0f56-8ba7-4871-858e-9fec5c011d04_e6a6dcb6-cacf-4f74-8667-9addda8daee6_0_1488457048378593402_9&amp;previous_page_section_name=1000&amp;federated_search_id=875b0f56-8ba7-4871-858e-9fec5c011d04" TargetMode="External"/><Relationship Id="rId9" Type="http://schemas.openxmlformats.org/officeDocument/2006/relationships/hyperlink" Target="https://www.airbnb.com/rooms/1197201288311766079?check_in=2026-11-01&amp;check_out=2026-11-02&amp;search_mode=regular_search&amp;source_impression_id=p3_d247e915-8630-4150-bcf0-55f2d8309172_c0270b2a-58d0-4782-8ec6-cacbfbfa0bc3_0_1197201288311766079_8&amp;previous_page_section_name=1000&amp;federated_search_id=d247e915-8630-4150-bcf0-55f2d8309172" TargetMode="External"/><Relationship Id="rId26" Type="http://schemas.openxmlformats.org/officeDocument/2006/relationships/hyperlink" Target="https://www.airbnb.com/rooms/1379087572456659594?check_in=2026-11-01&amp;check_out=2026-11-02&amp;search_mode=regular_search&amp;source_impression_id=p3_57e8a509-6395-4dc7-9fed-ce58c755df78_f2fa41f6-869f-425e-adbc-d4258806bf36_0_1379087572456659594_10&amp;previous_page_section_name=1000&amp;federated_search_id=57e8a509-6395-4dc7-9fed-ce58c755df78" TargetMode="External"/><Relationship Id="rId25" Type="http://schemas.openxmlformats.org/officeDocument/2006/relationships/hyperlink" Target="https://www.airbnb.com/rooms/1289982751515512010?check_in=2026-11-01&amp;check_out=2026-11-02&amp;search_mode=regular_search&amp;source_impression_id=p3_57e8a509-6395-4dc7-9fed-ce58c755df78_f2fa41f6-869f-425e-adbc-d4258806bf36_0_1289982751515512010_2&amp;previous_page_section_name=1000&amp;federated_search_id=57e8a509-6395-4dc7-9fed-ce58c755df78" TargetMode="External"/><Relationship Id="rId28" Type="http://schemas.openxmlformats.org/officeDocument/2006/relationships/hyperlink" Target="https://www.airbnb.com/rooms/1712922981318064575?check_in=2026-11-01&amp;check_out=2026-11-02&amp;search_mode=regular_search&amp;source_impression_id=p3_57e8a509-6395-4dc7-9fed-ce58c755df78_f2fa41f6-869f-425e-adbc-d4258806bf36_0_1712922981318064575_12&amp;previous_page_section_name=1000&amp;federated_search_id=57e8a509-6395-4dc7-9fed-ce58c755df78" TargetMode="External"/><Relationship Id="rId27" Type="http://schemas.openxmlformats.org/officeDocument/2006/relationships/hyperlink" Target="https://www.airbnb.com/rooms/1283271642366856408?check_in=2026-11-01&amp;check_out=2026-11-02&amp;search_mode=regular_search&amp;source_impression_id=p3_57e8a509-6395-4dc7-9fed-ce58c755df78_f2fa41f6-869f-425e-adbc-d4258806bf36_0_1283271642366856408_14&amp;previous_page_section_name=1000&amp;federated_search_id=57e8a509-6395-4dc7-9fed-ce58c755df78" TargetMode="External"/><Relationship Id="rId5" Type="http://schemas.openxmlformats.org/officeDocument/2006/relationships/hyperlink" Target="https://www.airbnb.com/rooms/1488617192169510040?check_in=2026-11-01&amp;check_out=2026-11-02&amp;search_mode=regular_search&amp;source_impression_id=p3_875b0f56-8ba7-4871-858e-9fec5c011d04_e6a6dcb6-cacf-4f74-8667-9addda8daee6_0_1488617192169510040_12&amp;previous_page_section_name=1000&amp;federated_search_id=875b0f56-8ba7-4871-858e-9fec5c011d04" TargetMode="External"/><Relationship Id="rId6" Type="http://schemas.openxmlformats.org/officeDocument/2006/relationships/hyperlink" Target="https://www.airbnb.com/rooms/1234709300695901118?check_in=2026-11-01&amp;check_out=2026-11-02&amp;search_mode=regular_search&amp;source_impression_id=p3_875b0f56-8ba7-4871-858e-9fec5c011d04_e6a6dcb6-cacf-4f74-8667-9addda8daee6_0_1234709300695901118_13&amp;previous_page_section_name=1000&amp;federated_search_id=875b0f56-8ba7-4871-858e-9fec5c011d04" TargetMode="External"/><Relationship Id="rId29" Type="http://schemas.openxmlformats.org/officeDocument/2006/relationships/hyperlink" Target="https://www.airbnb.com/rooms/1279719115199331526?check_in=2026-11-01&amp;check_out=2026-11-02&amp;search_mode=regular_search&amp;source_impression_id=p3_57e8a509-6395-4dc7-9fed-ce58c755df78_f2fa41f6-869f-425e-adbc-d4258806bf36_0_1279719115199331526_16&amp;previous_page_section_name=1000&amp;federated_search_id=57e8a509-6395-4dc7-9fed-ce58c755df78" TargetMode="External"/><Relationship Id="rId7" Type="http://schemas.openxmlformats.org/officeDocument/2006/relationships/hyperlink" Target="https://www.airbnb.com/rooms/1718228819081743734?check_in=2026-11-01&amp;check_out=2026-11-02&amp;search_mode=regular_search&amp;source_impression_id=p3_d247e915-8630-4150-bcf0-55f2d8309172_c0270b2a-58d0-4782-8ec6-cacbfbfa0bc3_0_1718228819081743734_4&amp;previous_page_section_name=1000&amp;federated_search_id=d247e915-8630-4150-bcf0-55f2d8309172" TargetMode="External"/><Relationship Id="rId8" Type="http://schemas.openxmlformats.org/officeDocument/2006/relationships/hyperlink" Target="https://www.airbnb.com/rooms/1566943211087069608?check_in=2026-11-01&amp;check_out=2026-11-02&amp;search_mode=regular_search&amp;source_impression_id=p3_d247e915-8630-4150-bcf0-55f2d8309172_c0270b2a-58d0-4782-8ec6-cacbfbfa0bc3_0_1566943211087069608_7&amp;previous_page_section_name=1000&amp;federated_search_id=d247e915-8630-4150-bcf0-55f2d8309172" TargetMode="External"/><Relationship Id="rId31" Type="http://schemas.openxmlformats.org/officeDocument/2006/relationships/hyperlink" Target="https://www.airbnb.com/rooms/809545986693249318?check_in=2026-11-01&amp;check_out=2026-11-02&amp;search_mode=regular_search&amp;source_impression_id=p3_4cf6b23c-90cc-4ede-88ef-d0e1c1395265_6e7c5c19-81dd-40d1-a79e-6633780aeb3f_0_809545986693249318_4&amp;previous_page_section_name=1000&amp;federated_search_id=4cf6b23c-90cc-4ede-88ef-d0e1c1395265" TargetMode="External"/><Relationship Id="rId30" Type="http://schemas.openxmlformats.org/officeDocument/2006/relationships/hyperlink" Target="https://www.airbnb.com/rooms/1339928765660249695?check_in=2026-11-01&amp;check_out=2026-11-02&amp;search_mode=regular_search&amp;source_impression_id=p3_4cf6b23c-90cc-4ede-88ef-d0e1c1395265_6e7c5c19-81dd-40d1-a79e-6633780aeb3f_0_1339928765660249695_1&amp;previous_page_section_name=1000&amp;federated_search_id=4cf6b23c-90cc-4ede-88ef-d0e1c1395265" TargetMode="External"/><Relationship Id="rId11" Type="http://schemas.openxmlformats.org/officeDocument/2006/relationships/hyperlink" Target="https://www.airbnb.com/rooms/1725241163796599020?check_in=2026-11-01&amp;check_out=2026-11-02&amp;search_mode=regular_search&amp;source_impression_id=p3_875b0f56-8ba7-4871-858e-9fec5c011d04_e6a6dcb6-cacf-4f74-8667-9addda8daee6_0_1725241163796599020_1&amp;previous_page_section_name=1000&amp;federated_search_id=875b0f56-8ba7-4871-858e-9fec5c011d04" TargetMode="External"/><Relationship Id="rId33" Type="http://schemas.openxmlformats.org/officeDocument/2006/relationships/hyperlink" Target="https://www.airbnb.com/rooms/1282010387192707736?check_in=2026-11-01&amp;check_out=2026-11-02&amp;search_mode=regular_search&amp;source_impression_id=p3_29e33373-d2d5-4ad4-8a43-9a9fa1ac81f0_279f7c8a-511d-430e-9590-25a335af3531_0_1282010387192707736_4&amp;previous_page_section_name=1000&amp;federated_search_id=29e33373-d2d5-4ad4-8a43-9a9fa1ac81f0" TargetMode="External"/><Relationship Id="rId10" Type="http://schemas.openxmlformats.org/officeDocument/2006/relationships/hyperlink" Target="https://www.airbnb.com/rooms/1488528599203217760?check_in=2026-11-01&amp;check_out=2026-11-02&amp;search_mode=regular_search&amp;source_impression_id=p3_d247e915-8630-4150-bcf0-55f2d8309172_c0270b2a-58d0-4782-8ec6-cacbfbfa0bc3_0_1488528599203217760_10&amp;previous_page_section_name=1000&amp;federated_search_id=d247e915-8630-4150-bcf0-55f2d8309172" TargetMode="External"/><Relationship Id="rId32" Type="http://schemas.openxmlformats.org/officeDocument/2006/relationships/hyperlink" Target="https://www.airbnb.com/rooms/1020212501016818212?check_in=2026-11-01&amp;check_out=2026-11-02&amp;search_mode=regular_search&amp;source_impression_id=p3_4cf6b23c-90cc-4ede-88ef-d0e1c1395265_6e7c5c19-81dd-40d1-a79e-6633780aeb3f_0_1020212501016818212_15&amp;previous_page_section_name=1000&amp;federated_search_id=4cf6b23c-90cc-4ede-88ef-d0e1c1395265" TargetMode="External"/><Relationship Id="rId13" Type="http://schemas.openxmlformats.org/officeDocument/2006/relationships/hyperlink" Target="https://www.airbnb.com/rooms/1576938055459886656?check_in=2026-11-01&amp;check_out=2026-11-02&amp;search_mode=regular_search&amp;source_impression_id=p3_d247e915-8630-4150-bcf0-55f2d8309172_c0270b2a-58d0-4782-8ec6-cacbfbfa0bc3_0_1576938055459886656_17&amp;previous_page_section_name=1000&amp;federated_search_id=d247e915-8630-4150-bcf0-55f2d8309172" TargetMode="External"/><Relationship Id="rId35" Type="http://schemas.openxmlformats.org/officeDocument/2006/relationships/hyperlink" Target="https://www.airbnb.com/rooms/1487165956428853157?check_in=2026-11-01&amp;check_out=2026-11-02&amp;search_mode=regular_search&amp;source_impression_id=p3_29e33373-d2d5-4ad4-8a43-9a9fa1ac81f0_279f7c8a-511d-430e-9590-25a335af3531_0_1487165956428853157_7&amp;previous_page_section_name=1000&amp;federated_search_id=29e33373-d2d5-4ad4-8a43-9a9fa1ac81f0" TargetMode="External"/><Relationship Id="rId12" Type="http://schemas.openxmlformats.org/officeDocument/2006/relationships/hyperlink" Target="https://www.airbnb.com/rooms/1199363001092225366?check_in=2026-11-01&amp;check_out=2026-11-02&amp;search_mode=regular_search&amp;source_impression_id=p3_d247e915-8630-4150-bcf0-55f2d8309172_c0270b2a-58d0-4782-8ec6-cacbfbfa0bc3_0_1199363001092225366_14&amp;previous_page_section_name=1000&amp;federated_search_id=d247e915-8630-4150-bcf0-55f2d8309172" TargetMode="External"/><Relationship Id="rId34" Type="http://schemas.openxmlformats.org/officeDocument/2006/relationships/hyperlink" Target="https://www.airbnb.com/rooms/1414566180795561409?check_in=2026-11-01&amp;check_out=2026-11-02&amp;search_mode=regular_search&amp;source_impression_id=p3_29e33373-d2d5-4ad4-8a43-9a9fa1ac81f0_279f7c8a-511d-430e-9590-25a335af3531_0_1414566180795561409_3&amp;previous_page_section_name=1000&amp;federated_search_id=29e33373-d2d5-4ad4-8a43-9a9fa1ac81f0" TargetMode="External"/><Relationship Id="rId15" Type="http://schemas.openxmlformats.org/officeDocument/2006/relationships/hyperlink" Target="https://www.airbnb.com/rooms/1354288093759881828?check_in=2026-11-01&amp;check_out=2026-11-02&amp;search_mode=regular_search&amp;source_impression_id=p3_0005114e-d19b-4b2e-acc2-23ceaa248b92_5300222b-0009-4338-9258-5b990c4e7ccc_0_1354288093759881828_1&amp;previous_page_section_name=1000&amp;federated_search_id=0005114e-d19b-4b2e-acc2-23ceaa248b92" TargetMode="External"/><Relationship Id="rId37" Type="http://schemas.openxmlformats.org/officeDocument/2006/relationships/hyperlink" Target="https://www.airbnb.com/rooms/1544490012420001210?check_in=2026-11-01&amp;check_out=2026-11-02&amp;search_mode=regular_search&amp;source_impression_id=p3_29e33373-d2d5-4ad4-8a43-9a9fa1ac81f0_279f7c8a-511d-430e-9590-25a335af3531_0_1544490012420001210_15&amp;previous_page_section_name=1000&amp;federated_search_id=29e33373-d2d5-4ad4-8a43-9a9fa1ac81f0" TargetMode="External"/><Relationship Id="rId14" Type="http://schemas.openxmlformats.org/officeDocument/2006/relationships/hyperlink" Target="https://www.airbnb.com/rooms/1461859458177390681?check_in=2026-11-01&amp;check_out=2026-11-02&amp;search_mode=regular_search&amp;source_impression_id=p3_0005114e-d19b-4b2e-acc2-23ceaa248b92_5300222b-0009-4338-9258-5b990c4e7ccc_0_1461859458177390681_0&amp;previous_page_section_name=1000&amp;federated_search_id=0005114e-d19b-4b2e-acc2-23ceaa248b92" TargetMode="External"/><Relationship Id="rId36" Type="http://schemas.openxmlformats.org/officeDocument/2006/relationships/hyperlink" Target="https://www.airbnb.com/rooms/1473998361381672422?check_in=2026-11-01&amp;check_out=2026-11-02&amp;search_mode=regular_search&amp;source_impression_id=p3_29e33373-d2d5-4ad4-8a43-9a9fa1ac81f0_279f7c8a-511d-430e-9590-25a335af3531_0_1473998361381672422_11&amp;previous_page_section_name=1000&amp;federated_search_id=29e33373-d2d5-4ad4-8a43-9a9fa1ac81f0" TargetMode="External"/><Relationship Id="rId17" Type="http://schemas.openxmlformats.org/officeDocument/2006/relationships/hyperlink" Target="https://www.airbnb.com/rooms/1576938055459886656?check_in=2026-11-01&amp;check_out=2026-11-02&amp;search_mode=regular_search&amp;source_impression_id=p3_0005114e-d19b-4b2e-acc2-23ceaa248b92_5300222b-0009-4338-9258-5b990c4e7ccc_0_1576938055459886656_5&amp;previous_page_section_name=1000&amp;federated_search_id=0005114e-d19b-4b2e-acc2-23ceaa248b92" TargetMode="External"/><Relationship Id="rId39" Type="http://schemas.openxmlformats.org/officeDocument/2006/relationships/hyperlink" Target="https://www.airbnb.com/rooms/1574137347883943164?check_in=2026-11-01&amp;check_out=2026-11-02&amp;search_mode=regular_search&amp;source_impression_id=p3_33925b93-d87a-4366-b480-fb3fa94a82bc_3ac769be-d5e8-44a8-89d2-ef4b6bf1d35a_0_1574137347883943164_7&amp;previous_page_section_name=1000&amp;federated_search_id=33925b93-d87a-4366-b480-fb3fa94a82bc" TargetMode="External"/><Relationship Id="rId16" Type="http://schemas.openxmlformats.org/officeDocument/2006/relationships/hyperlink" Target="https://www.airbnb.com/rooms/1631258049931636458?check_in=2026-11-01&amp;check_out=2026-11-02&amp;search_mode=regular_search&amp;source_impression_id=p3_0005114e-d19b-4b2e-acc2-23ceaa248b92_5300222b-0009-4338-9258-5b990c4e7ccc_0_1631258049931636458_4&amp;previous_page_section_name=1000&amp;federated_search_id=0005114e-d19b-4b2e-acc2-23ceaa248b92" TargetMode="External"/><Relationship Id="rId38" Type="http://schemas.openxmlformats.org/officeDocument/2006/relationships/hyperlink" Target="https://www.airbnb.com/rooms/1731378339534694548?check_in=2026-11-01&amp;check_out=2026-11-02&amp;search_mode=regular_search&amp;source_impression_id=p3_29e33373-d2d5-4ad4-8a43-9a9fa1ac81f0_279f7c8a-511d-430e-9590-25a335af3531_0_1731378339534694548_16&amp;previous_page_section_name=1000&amp;federated_search_id=29e33373-d2d5-4ad4-8a43-9a9fa1ac81f0" TargetMode="External"/><Relationship Id="rId19" Type="http://schemas.openxmlformats.org/officeDocument/2006/relationships/hyperlink" Target="https://www.airbnb.com/rooms/1699389286515038979?check_in=2026-11-01&amp;check_out=2026-11-02&amp;search_mode=regular_search&amp;source_impression_id=p3_0005114e-d19b-4b2e-acc2-23ceaa248b92_5300222b-0009-4338-9258-5b990c4e7ccc_0_1699389286515038979_8&amp;previous_page_section_name=1000&amp;federated_search_id=0005114e-d19b-4b2e-acc2-23ceaa248b92" TargetMode="External"/><Relationship Id="rId18" Type="http://schemas.openxmlformats.org/officeDocument/2006/relationships/hyperlink" Target="https://www.airbnb.com/rooms/1671652787253147296?check_in=2026-11-01&amp;check_out=2026-11-02&amp;search_mode=regular_search&amp;source_impression_id=p3_0005114e-d19b-4b2e-acc2-23ceaa248b92_5300222b-0009-4338-9258-5b990c4e7ccc_0_1671652787253147296_7&amp;previous_page_section_name=1000&amp;federated_search_id=0005114e-d19b-4b2e-acc2-23ceaa248b9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rooms/1691344177896990977?check_in=2026-11-01&amp;check_out=2026-11-02&amp;search_mode=regular_search&amp;source_impression_id=p3_256f262a-df40-46ff-a687-e4568bd3429e_cac85e21-98d8-461c-9934-d1dc4abbb7be_0_1691344177896990977_0&amp;previous_page_section_name=1000&amp;federated_search_id=256f262a-df40-46ff-a687-e4568bd3429e" TargetMode="External"/><Relationship Id="rId2" Type="http://schemas.openxmlformats.org/officeDocument/2006/relationships/hyperlink" Target="https://www.airbnb.com/rooms/1742848916354983452?check_in=2026-11-01&amp;check_out=2026-11-02&amp;search_mode=regular_search&amp;source_impression_id=p3_256f262a-df40-46ff-a687-e4568bd3429e_cac85e21-98d8-461c-9934-d1dc4abbb7be_0_1742848916354983452_3&amp;previous_page_section_name=1000&amp;federated_search_id=256f262a-df40-46ff-a687-e4568bd3429e" TargetMode="External"/><Relationship Id="rId3" Type="http://schemas.openxmlformats.org/officeDocument/2006/relationships/hyperlink" Target="https://www.airbnb.com/rooms/1745745139547335984?check_in=2026-11-01&amp;check_out=2026-11-02&amp;search_mode=regular_search&amp;source_impression_id=p3_256f262a-df40-46ff-a687-e4568bd3429e_cac85e21-98d8-461c-9934-d1dc4abbb7be_0_1745745139547335984_11&amp;previous_page_section_name=1000&amp;federated_search_id=256f262a-df40-46ff-a687-e4568bd3429e" TargetMode="External"/><Relationship Id="rId4" Type="http://schemas.openxmlformats.org/officeDocument/2006/relationships/hyperlink" Target="https://www.airbnb.com/rooms/1716647462756805887?check_in=2026-11-01&amp;check_out=2026-11-02&amp;search_mode=regular_search&amp;source_impression_id=p3_256f262a-df40-46ff-a687-e4568bd3429e_cac85e21-98d8-461c-9934-d1dc4abbb7be_0_1716647462756805887_10&amp;previous_page_section_name=1000&amp;federated_search_id=256f262a-df40-46ff-a687-e4568bd3429e" TargetMode="External"/><Relationship Id="rId9" Type="http://schemas.openxmlformats.org/officeDocument/2006/relationships/hyperlink" Target="https://www.airbnb.com/rooms/1706508631516515561?check_in=2026-11-01&amp;check_out=2026-11-02&amp;search_mode=regular_search&amp;source_impression_id=p3_9c9f1301-2adb-46b3-accb-57672c7c274a_86512832-ab31-4c1c-9a51-49b9fdbcdef6_0_1706508631516515561_5&amp;previous_page_section_name=1000&amp;federated_search_id=9c9f1301-2adb-46b3-accb-57672c7c274a" TargetMode="External"/><Relationship Id="rId5" Type="http://schemas.openxmlformats.org/officeDocument/2006/relationships/hyperlink" Target="https://www.airbnb.com/rooms/1694459708079330352?check_in=2026-11-01&amp;check_out=2026-11-02&amp;search_mode=regular_search&amp;source_impression_id=p3_256f262a-df40-46ff-a687-e4568bd3429e_cac85e21-98d8-461c-9934-d1dc4abbb7be_0_1694459708079330352_14&amp;previous_page_section_name=1000&amp;federated_search_id=256f262a-df40-46ff-a687-e4568bd3429e" TargetMode="External"/><Relationship Id="rId6" Type="http://schemas.openxmlformats.org/officeDocument/2006/relationships/hyperlink" Target="https://www.airbnb.com/rooms/1490143933220227464?check_in=2026-11-01&amp;check_out=2026-11-02&amp;search_mode=regular_search&amp;source_impression_id=p3_256f262a-df40-46ff-a687-e4568bd3429e_cac85e21-98d8-461c-9934-d1dc4abbb7be_0_1490143933220227464_15&amp;previous_page_section_name=1000&amp;federated_search_id=256f262a-df40-46ff-a687-e4568bd3429e" TargetMode="External"/><Relationship Id="rId7" Type="http://schemas.openxmlformats.org/officeDocument/2006/relationships/hyperlink" Target="https://www.airbnb.com/rooms/1346525846695696852?check_in=2026-11-01&amp;check_out=2026-11-02&amp;search_mode=regular_search&amp;source_impression_id=p3_256f262a-df40-46ff-a687-e4568bd3429e_cac85e21-98d8-461c-9934-d1dc4abbb7be_0_1346525846695696852_13&amp;previous_page_section_name=1000&amp;federated_search_id=256f262a-df40-46ff-a687-e4568bd3429e" TargetMode="External"/><Relationship Id="rId8" Type="http://schemas.openxmlformats.org/officeDocument/2006/relationships/hyperlink" Target="https://www.airbnb.com/rooms/1144214324055135362?check_in=2026-11-01&amp;check_out=2026-11-02&amp;search_mode=regular_search&amp;source_impression_id=p3_256f262a-df40-46ff-a687-e4568bd3429e_cac85e21-98d8-461c-9934-d1dc4abbb7be_0_1144214324055135362_18&amp;previous_page_section_name=1000&amp;federated_search_id=256f262a-df40-46ff-a687-e4568bd3429e" TargetMode="External"/><Relationship Id="rId11" Type="http://schemas.openxmlformats.org/officeDocument/2006/relationships/hyperlink" Target="https://www.airbnb.com/rooms/1660230672226847209?check_in=2026-11-01&amp;check_out=2026-11-02&amp;search_mode=regular_search&amp;source_impression_id=p3_9c9f1301-2adb-46b3-accb-57672c7c274a_86512832-ab31-4c1c-9a51-49b9fdbcdef6_0_1660230672226847209_7&amp;previous_page_section_name=1000&amp;federated_search_id=9c9f1301-2adb-46b3-accb-57672c7c274a" TargetMode="External"/><Relationship Id="rId10" Type="http://schemas.openxmlformats.org/officeDocument/2006/relationships/hyperlink" Target="https://www.airbnb.com/rooms/1454873931369551794?check_in=2026-11-01&amp;check_out=2026-11-02&amp;search_mode=regular_search&amp;source_impression_id=p3_9c9f1301-2adb-46b3-accb-57672c7c274a_86512832-ab31-4c1c-9a51-49b9fdbcdef6_0_1454873931369551794_8&amp;previous_page_section_name=1000&amp;federated_search_id=9c9f1301-2adb-46b3-accb-57672c7c274a" TargetMode="External"/><Relationship Id="rId13" Type="http://schemas.openxmlformats.org/officeDocument/2006/relationships/hyperlink" Target="https://www.airbnb.com/rooms/1308716478216459483?check_in=2026-11-01&amp;check_out=2026-11-02&amp;search_mode=regular_search&amp;source_impression_id=p3_b7b26e13-ffa5-4551-bbf6-19df67c26ce5_07ad6284-3bd7-4893-9242-dfc1e37f8f92_0_1308716478216459483_0&amp;previous_page_section_name=1000&amp;federated_search_id=b7b26e13-ffa5-4551-bbf6-19df67c26ce5" TargetMode="External"/><Relationship Id="rId12" Type="http://schemas.openxmlformats.org/officeDocument/2006/relationships/hyperlink" Target="https://www.airbnb.com/rooms/1668240327800094077?check_in=2026-11-01&amp;check_out=2026-11-02&amp;search_mode=regular_search&amp;source_impression_id=p3_9c9f1301-2adb-46b3-accb-57672c7c274a_86512832-ab31-4c1c-9a51-49b9fdbcdef6_0_1668240327800094077_6&amp;previous_page_section_name=1000&amp;federated_search_id=9c9f1301-2adb-46b3-accb-57672c7c274a" TargetMode="External"/><Relationship Id="rId15" Type="http://schemas.openxmlformats.org/officeDocument/2006/relationships/hyperlink" Target="https://www.airbnb.com/rooms/1130705127199597345?check_in=2026-11-01&amp;check_out=2026-11-02&amp;search_mode=regular_search&amp;source_impression_id=p3_b7b26e13-ffa5-4551-bbf6-19df67c26ce5_07ad6284-3bd7-4893-9242-dfc1e37f8f92_0_1130705127199597345_14&amp;previous_page_section_name=1000&amp;federated_search_id=b7b26e13-ffa5-4551-bbf6-19df67c26ce5" TargetMode="External"/><Relationship Id="rId14" Type="http://schemas.openxmlformats.org/officeDocument/2006/relationships/hyperlink" Target="https://www.airbnb.com/rooms/1116679511334084300?check_in=2026-11-01&amp;check_out=2026-11-02&amp;search_mode=regular_search&amp;source_impression_id=p3_b7b26e13-ffa5-4551-bbf6-19df67c26ce5_07ad6284-3bd7-4893-9242-dfc1e37f8f92_0_1116679511334084300_2&amp;previous_page_section_name=1000&amp;federated_search_id=b7b26e13-ffa5-4551-bbf6-19df67c26ce5" TargetMode="External"/><Relationship Id="rId17" Type="http://schemas.openxmlformats.org/officeDocument/2006/relationships/hyperlink" Target="https://www.airbnb.com/rooms/1600054448229143550?check_in=2026-11-01&amp;check_out=2026-11-02&amp;search_mode=regular_search&amp;source_impression_id=p3_f916e90d-830f-47ed-b443-ac9f75a0a985_096a6f67-813f-4b1c-bc29-ca9d3992cbba_0_1600054448229143550_11&amp;previous_page_section_name=1000&amp;federated_search_id=f916e90d-830f-47ed-b443-ac9f75a0a985" TargetMode="External"/><Relationship Id="rId16" Type="http://schemas.openxmlformats.org/officeDocument/2006/relationships/hyperlink" Target="https://www.airbnb.com/rooms/1073813031897493474?check_in=2026-11-01&amp;check_out=2026-11-02&amp;search_mode=regular_search&amp;source_impression_id=p3_f916e90d-830f-47ed-b443-ac9f75a0a985_096a6f67-813f-4b1c-bc29-ca9d3992cbba_0_1073813031897493474_8&amp;previous_page_section_name=1000&amp;federated_search_id=f916e90d-830f-47ed-b443-ac9f75a0a985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rooms/1725604666059844127?check_in=2026-11-01&amp;check_out=2026-11-02&amp;search_mode=regular_search&amp;source_impression_id=p3_d46b2209-6cc2-4365-8cd2-7bda8882cfe8_a372b86b-fee2-4708-8e01-2da147019fae_0_1725604666059844127_1&amp;previous_page_section_name=1000&amp;federated_search_id=d46b2209-6cc2-4365-8cd2-7bda8882cfe8" TargetMode="External"/><Relationship Id="rId2" Type="http://schemas.openxmlformats.org/officeDocument/2006/relationships/hyperlink" Target="https://www.airbnb.com/rooms/1724543887172772859?check_in=2026-11-01&amp;check_out=2026-11-02&amp;search_mode=regular_search&amp;source_impression_id=p3_d46b2209-6cc2-4365-8cd2-7bda8882cfe8_a372b86b-fee2-4708-8e01-2da147019fae_0_1724543887172772859_2&amp;previous_page_section_name=1000&amp;federated_search_id=d46b2209-6cc2-4365-8cd2-7bda8882cfe8" TargetMode="External"/><Relationship Id="rId3" Type="http://schemas.openxmlformats.org/officeDocument/2006/relationships/hyperlink" Target="https://www.airbnb.com/rooms/1282010387192707736?check_in=2026-11-01&amp;check_out=2026-11-02&amp;search_mode=regular_search&amp;source_impression_id=p3_d46b2209-6cc2-4365-8cd2-7bda8882cfe8_a372b86b-fee2-4708-8e01-2da147019fae_0_1282010387192707736_5&amp;previous_page_section_name=1000&amp;federated_search_id=d46b2209-6cc2-4365-8cd2-7bda8882cfe8" TargetMode="External"/><Relationship Id="rId4" Type="http://schemas.openxmlformats.org/officeDocument/2006/relationships/hyperlink" Target="https://www.airbnb.com/rooms/1767419610027838653?check_in=2026-11-01&amp;check_out=2026-11-02&amp;search_mode=regular_search&amp;source_impression_id=p3_d46b2209-6cc2-4365-8cd2-7bda8882cfe8_a372b86b-fee2-4708-8e01-2da147019fae_0_1767419610027838653_6&amp;previous_page_section_name=1000&amp;federated_search_id=d46b2209-6cc2-4365-8cd2-7bda8882cfe8" TargetMode="External"/><Relationship Id="rId9" Type="http://schemas.openxmlformats.org/officeDocument/2006/relationships/hyperlink" Target="https://www.airbnb.com/rooms/1621883191914504575?check_in=2026-11-01&amp;check_out=2026-11-02&amp;search_mode=regular_search&amp;source_impression_id=p3_d46b2209-6cc2-4365-8cd2-7bda8882cfe8_a372b86b-fee2-4708-8e01-2da147019fae_0_1621883191914504575_19&amp;previous_page_section_name=1000&amp;federated_search_id=d46b2209-6cc2-4365-8cd2-7bda8882cfe8" TargetMode="External"/><Relationship Id="rId5" Type="http://schemas.openxmlformats.org/officeDocument/2006/relationships/hyperlink" Target="https://www.airbnb.com/rooms/1420405571643297849?check_in=2026-11-01&amp;check_out=2026-11-02&amp;search_mode=regular_search&amp;source_impression_id=p3_d46b2209-6cc2-4365-8cd2-7bda8882cfe8_a372b86b-fee2-4708-8e01-2da147019fae_0_1420405571643297849_8&amp;previous_page_section_name=1000&amp;federated_search_id=d46b2209-6cc2-4365-8cd2-7bda8882cfe8" TargetMode="External"/><Relationship Id="rId6" Type="http://schemas.openxmlformats.org/officeDocument/2006/relationships/hyperlink" Target="https://www.airbnb.com/rooms/1674136255253184811?check_in=2026-11-01&amp;check_out=2026-11-02&amp;search_mode=regular_search&amp;source_impression_id=p3_d46b2209-6cc2-4365-8cd2-7bda8882cfe8_a372b86b-fee2-4708-8e01-2da147019fae_0_1674136255253184811_7&amp;previous_page_section_name=1000&amp;federated_search_id=d46b2209-6cc2-4365-8cd2-7bda8882cfe8" TargetMode="External"/><Relationship Id="rId7" Type="http://schemas.openxmlformats.org/officeDocument/2006/relationships/hyperlink" Target="https://www.airbnb.com/rooms/1282082240731830982?check_in=2026-11-01&amp;check_out=2026-11-02&amp;search_mode=regular_search&amp;source_impression_id=p3_d46b2209-6cc2-4365-8cd2-7bda8882cfe8_a372b86b-fee2-4708-8e01-2da147019fae_0_1282082240731830982_16&amp;previous_page_section_name=1000&amp;federated_search_id=d46b2209-6cc2-4365-8cd2-7bda8882cfe8" TargetMode="External"/><Relationship Id="rId8" Type="http://schemas.openxmlformats.org/officeDocument/2006/relationships/hyperlink" Target="https://www.airbnb.com/rooms/1648285070035468022?check_in=2026-11-01&amp;check_out=2026-11-02&amp;search_mode=regular_search&amp;source_impression_id=p3_d46b2209-6cc2-4365-8cd2-7bda8882cfe8_a372b86b-fee2-4708-8e01-2da147019fae_0_1648285070035468022_18&amp;previous_page_section_name=1000&amp;federated_search_id=d46b2209-6cc2-4365-8cd2-7bda8882cfe8" TargetMode="External"/><Relationship Id="rId11" Type="http://schemas.openxmlformats.org/officeDocument/2006/relationships/hyperlink" Target="https://www.airbnb.com/rooms/1288557998780849889?check_in=2026-11-01&amp;check_out=2026-11-02&amp;search_mode=regular_search&amp;source_impression_id=p3_8d1a0895-b0c0-44d1-9731-fc61e8c1d089_bf03d9a4-f17d-4991-9925-3005ff41dbfd_0_1288557998780849889_11&amp;previous_page_section_name=1000&amp;federated_search_id=8d1a0895-b0c0-44d1-9731-fc61e8c1d089" TargetMode="External"/><Relationship Id="rId10" Type="http://schemas.openxmlformats.org/officeDocument/2006/relationships/hyperlink" Target="https://www.airbnb.com/rooms/1653654652261939321?check_in=2026-11-01&amp;check_out=2026-11-02&amp;search_mode=regular_search&amp;source_impression_id=p3_8d1a0895-b0c0-44d1-9731-fc61e8c1d089_bf03d9a4-f17d-4991-9925-3005ff41dbfd_0_1653654652261939321_5&amp;previous_page_section_name=1000&amp;federated_search_id=8d1a0895-b0c0-44d1-9731-fc61e8c1d089" TargetMode="External"/><Relationship Id="rId13" Type="http://schemas.openxmlformats.org/officeDocument/2006/relationships/hyperlink" Target="https://www.airbnb.com/rooms/1731378339534694548?check_in=2026-11-01&amp;check_out=2026-11-02&amp;search_mode=regular_search&amp;source_impression_id=p3_8d1a0895-b0c0-44d1-9731-fc61e8c1d089_bf03d9a4-f17d-4991-9925-3005ff41dbfd_0_1731378339534694548_16&amp;previous_page_section_name=1000&amp;federated_search_id=8d1a0895-b0c0-44d1-9731-fc61e8c1d089" TargetMode="External"/><Relationship Id="rId12" Type="http://schemas.openxmlformats.org/officeDocument/2006/relationships/hyperlink" Target="https://www.airbnb.com/rooms/1349199807544507277?check_in=2026-11-01&amp;check_out=2026-11-02&amp;search_mode=regular_search&amp;source_impression_id=p3_8d1a0895-b0c0-44d1-9731-fc61e8c1d089_bf03d9a4-f17d-4991-9925-3005ff41dbfd_0_1349199807544507277_14&amp;previous_page_section_name=1000&amp;federated_search_id=8d1a0895-b0c0-44d1-9731-fc61e8c1d089" TargetMode="External"/><Relationship Id="rId15" Type="http://schemas.openxmlformats.org/officeDocument/2006/relationships/hyperlink" Target="https://www.airbnb.com/rooms/874750400724779641?check_in=2026-11-01&amp;check_out=2026-11-02&amp;search_mode=regular_search&amp;source_impression_id=p3_1c20c537-801f-4f78-beb4-f990f2942397_aeecf51a-3cb5-41e7-9294-818cbcf94518_0_874750400724779641_1&amp;previous_page_section_name=1000&amp;federated_search_id=1c20c537-801f-4f78-beb4-f990f2942397" TargetMode="External"/><Relationship Id="rId14" Type="http://schemas.openxmlformats.org/officeDocument/2006/relationships/hyperlink" Target="https://www.airbnb.com/rooms/1326540495344257969?check_in=2026-11-01&amp;check_out=2026-11-02&amp;search_mode=regular_search&amp;source_impression_id=p3_8d1a0895-b0c0-44d1-9731-fc61e8c1d089_bf03d9a4-f17d-4991-9925-3005ff41dbfd_0_1326540495344257969_15&amp;previous_page_section_name=1000&amp;federated_search_id=8d1a0895-b0c0-44d1-9731-fc61e8c1d089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airbnb.com/rooms/1441979858152883377?check_in=2026-11-01&amp;check_out=2026-11-02&amp;search_mode=regular_search&amp;source_impression_id=p3_1c20c537-801f-4f78-beb4-f990f2942397_aeecf51a-3cb5-41e7-9294-818cbcf94518_0_1441979858152883377_4&amp;previous_page_section_name=1000&amp;federated_search_id=1c20c537-801f-4f78-beb4-f990f294239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yut.sa/%D8%A7%D9%84%D8%B9%D9%82%D8%A7%D8%B1/%D8%AA%D9%81%D8%A7%D8%B5%D9%8A%D9%84-87977183.html" TargetMode="External"/><Relationship Id="rId2" Type="http://schemas.openxmlformats.org/officeDocument/2006/relationships/hyperlink" Target="https://www.bayut.sa/%D8%A7%D9%84%D8%B9%D9%82%D8%A7%D8%B1/%D8%AA%D9%81%D8%A7%D8%B5%D9%8A%D9%84-87968877.html" TargetMode="External"/><Relationship Id="rId3" Type="http://schemas.openxmlformats.org/officeDocument/2006/relationships/hyperlink" Target="https://www.bayut.sa/%D8%A7%D9%84%D8%B9%D9%82%D8%A7%D8%B1/%D8%AA%D9%81%D8%A7%D8%B5%D9%8A%D9%84-87800815.html" TargetMode="External"/><Relationship Id="rId4" Type="http://schemas.openxmlformats.org/officeDocument/2006/relationships/hyperlink" Target="https://www.bayut.sa/%D8%A7%D9%84%D8%B9%D9%82%D8%A7%D8%B1/%D8%AA%D9%81%D8%A7%D8%B5%D9%8A%D9%84-87908124.html" TargetMode="External"/><Relationship Id="rId9" Type="http://schemas.openxmlformats.org/officeDocument/2006/relationships/hyperlink" Target="https://www.bayut.sa/%D8%A7%D9%84%D8%B9%D9%82%D8%A7%D8%B1/%D8%AA%D9%81%D8%A7%D8%B5%D9%8A%D9%84-88039175.html" TargetMode="External"/><Relationship Id="rId5" Type="http://schemas.openxmlformats.org/officeDocument/2006/relationships/hyperlink" Target="https://www.bayut.sa/%D8%A7%D9%84%D8%B9%D9%82%D8%A7%D8%B1/%D8%AA%D9%81%D8%A7%D8%B5%D9%8A%D9%84-88038303.html" TargetMode="External"/><Relationship Id="rId6" Type="http://schemas.openxmlformats.org/officeDocument/2006/relationships/hyperlink" Target="https://www.bayut.sa/%D8%A7%D9%84%D8%B9%D9%82%D8%A7%D8%B1/%D8%AA%D9%81%D8%A7%D8%B5%D9%8A%D9%84-87964958.html" TargetMode="External"/><Relationship Id="rId7" Type="http://schemas.openxmlformats.org/officeDocument/2006/relationships/hyperlink" Target="https://www.bayut.sa/%D8%A7%D9%84%D8%B9%D9%82%D8%A7%D8%B1/%D8%AA%D9%81%D8%A7%D8%B5%D9%8A%D9%84-87997915.html" TargetMode="External"/><Relationship Id="rId8" Type="http://schemas.openxmlformats.org/officeDocument/2006/relationships/hyperlink" Target="https://www.bayut.sa/%D8%A7%D9%84%D8%B9%D9%82%D8%A7%D8%B1/%D8%AA%D9%81%D8%A7%D8%B5%D9%8A%D9%84-88018571.html" TargetMode="External"/><Relationship Id="rId11" Type="http://schemas.openxmlformats.org/officeDocument/2006/relationships/hyperlink" Target="https://www.bayut.sa/%D8%A7%D9%84%D8%B9%D9%82%D8%A7%D8%B1/%D8%AA%D9%81%D8%A7%D8%B5%D9%8A%D9%84-88038301.html" TargetMode="External"/><Relationship Id="rId10" Type="http://schemas.openxmlformats.org/officeDocument/2006/relationships/hyperlink" Target="https://www.bayut.sa/%D8%A7%D9%84%D8%B9%D9%82%D8%A7%D8%B1/%D8%AA%D9%81%D8%A7%D8%B5%D9%8A%D9%84-88039172.html" TargetMode="External"/><Relationship Id="rId13" Type="http://schemas.openxmlformats.org/officeDocument/2006/relationships/hyperlink" Target="https://www.bayut.sa/%D8%A7%D9%84%D8%B9%D9%82%D8%A7%D8%B1/%D8%AA%D9%81%D8%A7%D8%B5%D9%8A%D9%84-87974195.html" TargetMode="External"/><Relationship Id="rId12" Type="http://schemas.openxmlformats.org/officeDocument/2006/relationships/hyperlink" Target="https://www.bayut.sa/%D8%A7%D9%84%D8%B9%D9%82%D8%A7%D8%B1/%D8%AA%D9%81%D8%A7%D8%B5%D9%8A%D9%84-88038302.html" TargetMode="External"/><Relationship Id="rId15" Type="http://schemas.openxmlformats.org/officeDocument/2006/relationships/hyperlink" Target="https://www.bayut.sa/%D8%A7%D9%84%D8%B9%D9%82%D8%A7%D8%B1/%D8%AA%D9%81%D8%A7%D8%B5%D9%8A%D9%84-88032679.html" TargetMode="External"/><Relationship Id="rId14" Type="http://schemas.openxmlformats.org/officeDocument/2006/relationships/hyperlink" Target="https://www.bayut.sa/%D8%A7%D9%84%D8%B9%D9%82%D8%A7%D8%B1/%D8%AA%D9%81%D8%A7%D8%B5%D9%8A%D9%84-87968877.html" TargetMode="External"/><Relationship Id="rId1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8%AE%D9%8A%D8%A7%D9%84%D8%A9-%D8%AD%D9%8A-%D8%A7%D9%84%D9%8A%D8%A7%D8%B3%D9%85%D9%8A%D9%86-%D9%85%D8%AF%D9%8A%D9%86%D8%A9-%D8%A7%D9%84%D8%B1%D9%8A%D8%A7%D8%B6-%D9%85%D9%86%D8%B7%D9%82%D8%A9-%D8%A7%D9%84%D8%B1%D9%8A%D8%A7%D8%B6-6804404" TargetMode="External"/><Relationship Id="rId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1%D8%AC%D8%B1-%D8%AD%D9%8A-%D8%A7%D9%84%D9%8A%D8%A7%D8%B3%D9%85%D9%8A%D9%86-%D9%85%D8%AF%D9%8A%D9%86%D8%A9-%D8%A7%D9%84%D8%B1%D9%8A%D8%A7%D8%B6-%D9%85%D9%86%D8%B7%D9%82%D8%A9-%D8%A7%D9%84%D8%B1%D9%8A%D8%A7%D8%B6-6816735" TargetMode="External"/><Relationship Id="rId3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2%D8%A7%D8%AF%D8%B3%D9%8A%D8%A9-%D8%AD%D9%8A-%D8%A7%D9%84%D9%8A%D8%A7%D8%B3%D9%85%D9%8A%D9%86-%D9%85%D8%AF%D9%8A%D9%86%D8%A9-%D8%A7%D9%84%D8%B1%D9%8A%D8%A7%D8%B6-%D9%85%D9%86%D8%B7%D9%82%D8%A9-%D8%A7%D9%84%D8%B1%D9%8A%D8%A7%D8%B6-6529452" TargetMode="External"/><Relationship Id="rId4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9%82%D8%A7%D8%AF%D8%B3%D9%8A%D8%A9-%D8%AD%D9%8A-%D8%A7%D9%84%D9%8A%D8%A7%D8%B3%D9%85%D9%8A%D9%86-%D9%85%D8%AF%D9%8A%D9%86%D8%A9-%D8%A7%D9%84%D8%B1%D9%8A%D8%A7%D8%B6-%D9%85%D9%86%D8%B7%D9%82%D8%A9-%D8%A7%D9%84%D8%B1%D9%8A%D8%A7%D8%B6-6636357" TargetMode="External"/><Relationship Id="rId9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228-%D8%AD%D9%8A-%D8%A7%D9%84%D9%8A%D8%A7%D8%B3%D9%85%D9%8A%D9%86-%D9%85%D8%AF%D9%8A%D9%86%D8%A9-%D8%A7%D9%84%D8%B1%D9%8A%D8%A7%D8%B6-%D9%85%D9%86%D8%B7%D9%82%D8%A9-%D8%A7%D9%84%D8%B1%D9%8A%D8%A7%D8%B6-6852791" TargetMode="External"/><Relationship Id="rId5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A7%D9%84%D8%A3%D9%85%D9%8A%D8%B1-%D8%B9%D8%A8%D8%AF%D8%A7%D9%84%D8%B9%D8%B2%D9%8A%D8%B2-%D8%A8%D9%86-%D9%85%D8%AD%D9%85%D8%AF-%D8%A8%D9%86-%D8%B9%D9%8A%D8%A7%D9%81-%D8%AD%D9%8A-%D8%A7%D9%84%D9%8A%D8%A7%D8%B3%D9%85%D9%8A%D9%86-%D8%A7%D9%84%D8%B1%D9%8A%D8%A7%D8%B6-6127122" TargetMode="External"/><Relationship Id="rId6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B4%D9%87%D9%8A%D8%AF-%D8%A7%D9%84%D8%AF%D9%8A%D9%86-%D8%AB%D9%85-%D8%A7%D9%84%D9%88%D8%B7%D9%86-%D8%B9%D8%A8%D8%AF%D8%A7%D9%84%D9%84%D9%87-%D8%B9%D8%A8%D8%AF%D8%A7%D9%84%D8%B1%D8%AD%D9%85%D9%86-%D8%AD%D9%8A-%D8%A7%D9%84%D9%8A%D8%A7%D8%B3%D9%85%D9%8A%D9%86-%D9%85%D8%AF%D9%8A%D9%86%D8%A9-%D8%A7%D9%84%D8%B1%D9%8A%D8%A7%D8%B6-%D9%85%D9%86%D8%B7%D9%82%D8%A9-%D8%A7%D9%84%D8%B1%D9%8A%D8%A7%D8%B6-6636931" TargetMode="External"/><Relationship Id="rId7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190-%D8%AD%D9%8A-%D8%A7%D9%84%D9%8A%D8%A7%D8%B3%D9%85%D9%8A%D9%86-%D8%A7%D9%84%D8%B1%D9%8A%D8%A7%D8%B6-%D9%85%D9%86%D8%B7%D9%82%D8%A9-%D8%A7%D9%84%D8%B1%D9%8A%D8%A7%D8%B6-6824861" TargetMode="External"/><Relationship Id="rId8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A%D8%A7%D8%B3%D9%85%D9%8A%D9%86/%D8%B4%D8%A7%D8%B1%D8%B9-%D8%B1%D9%82%D9%85-163-%D8%AD%D9%8A-%D8%A7%D9%84%D9%86%D8%B1%D8%AC%D8%B3-%D8%A7%D9%84%D8%B1%D9%8A%D8%A7%D8%B6-%D9%85%D9%86%D8%B7%D9%82%D8%A9-%D8%A7%D9%84%D8%B1%D9%8A%D8%A7%D8%B6-6607304" TargetMode="External"/><Relationship Id="rId11" Type="http://schemas.openxmlformats.org/officeDocument/2006/relationships/hyperlink" Target="https://www.bayut.sa/%D8%A7%D9%84%D8%B9%D9%82%D8%A7%D8%B1/%D8%AA%D9%81%D8%A7%D8%B5%D9%8A%D9%84-87780267.html" TargetMode="External"/><Relationship Id="rId10" Type="http://schemas.openxmlformats.org/officeDocument/2006/relationships/hyperlink" Target="https://www.bayut.sa/%D8%A7%D9%84%D8%B9%D9%82%D8%A7%D8%B1/%D8%AA%D9%81%D8%A7%D8%B5%D9%8A%D9%84-87781506.html" TargetMode="External"/><Relationship Id="rId13" Type="http://schemas.openxmlformats.org/officeDocument/2006/relationships/hyperlink" Target="https://www.bayut.sa/%D8%A7%D9%84%D8%B9%D9%82%D8%A7%D8%B1/%D8%AA%D9%81%D8%A7%D8%B5%D9%8A%D9%84-88088914.html" TargetMode="External"/><Relationship Id="rId12" Type="http://schemas.openxmlformats.org/officeDocument/2006/relationships/hyperlink" Target="https://www.bayut.sa/%D8%A7%D9%84%D8%B9%D9%82%D8%A7%D8%B1/%D8%AA%D9%81%D8%A7%D8%B5%D9%8A%D9%84-87986874.html" TargetMode="External"/><Relationship Id="rId15" Type="http://schemas.openxmlformats.org/officeDocument/2006/relationships/hyperlink" Target="https://www.bayut.sa/%D8%A7%D9%84%D8%B9%D9%82%D8%A7%D8%B1/%D8%AA%D9%81%D8%A7%D8%B5%D9%8A%D9%84-88054713.html" TargetMode="External"/><Relationship Id="rId14" Type="http://schemas.openxmlformats.org/officeDocument/2006/relationships/hyperlink" Target="https://www.bayut.sa/%D8%A7%D9%84%D8%B9%D9%82%D8%A7%D8%B1/%D8%AA%D9%81%D8%A7%D8%B5%D9%8A%D9%84-88009676.html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s://www.bayut.sa/%D8%A7%D9%84%D8%B9%D9%82%D8%A7%D8%B1/%D8%AA%D9%81%D8%A7%D8%B5%D9%8A%D9%84-87948276.html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yut.sa/%D8%A7%D9%84%D8%B9%D9%82%D8%A7%D8%B1/%D8%AA%D9%81%D8%A7%D8%B5%D9%8A%D9%84-88112053.html" TargetMode="External"/><Relationship Id="rId2" Type="http://schemas.openxmlformats.org/officeDocument/2006/relationships/hyperlink" Target="https://www.bayut.sa/%D8%A7%D9%84%D8%B9%D9%82%D8%A7%D8%B1/%D8%AA%D9%81%D8%A7%D8%B5%D9%8A%D9%84-88051341.html" TargetMode="External"/><Relationship Id="rId3" Type="http://schemas.openxmlformats.org/officeDocument/2006/relationships/hyperlink" Target="https://www.bayut.sa/%D8%A7%D9%84%D8%B9%D9%82%D8%A7%D8%B1/%D8%AA%D9%81%D8%A7%D8%B5%D9%8A%D9%84-88122226.html" TargetMode="External"/><Relationship Id="rId4" Type="http://schemas.openxmlformats.org/officeDocument/2006/relationships/hyperlink" Target="https://www.bayut.sa/%D8%A7%D9%84%D8%B9%D9%82%D8%A7%D8%B1/%D8%AA%D9%81%D8%A7%D8%B5%D9%8A%D9%84-88112063.html" TargetMode="External"/><Relationship Id="rId9" Type="http://schemas.openxmlformats.org/officeDocument/2006/relationships/hyperlink" Target="https://www.bayut.sa/%D8%A7%D9%84%D8%B9%D9%82%D8%A7%D8%B1/%D8%AA%D9%81%D8%A7%D8%B5%D9%8A%D9%84-88125765.html" TargetMode="External"/><Relationship Id="rId5" Type="http://schemas.openxmlformats.org/officeDocument/2006/relationships/hyperlink" Target="https://www.bayut.sa/%D8%A7%D9%84%D8%B9%D9%82%D8%A7%D8%B1/%D8%AA%D9%81%D8%A7%D8%B5%D9%8A%D9%84-88105658.html" TargetMode="External"/><Relationship Id="rId6" Type="http://schemas.openxmlformats.org/officeDocument/2006/relationships/hyperlink" Target="https://www.bayut.sa/%D8%A7%D9%84%D8%B9%D9%82%D8%A7%D8%B1/%D8%AA%D9%81%D8%A7%D8%B5%D9%8A%D9%84-87997094.html" TargetMode="External"/><Relationship Id="rId7" Type="http://schemas.openxmlformats.org/officeDocument/2006/relationships/hyperlink" Target="https://www.bayut.sa/%D8%A7%D9%84%D8%B9%D9%82%D8%A7%D8%B1/%D8%AA%D9%81%D8%A7%D8%B5%D9%8A%D9%84-88105258.html" TargetMode="External"/><Relationship Id="rId8" Type="http://schemas.openxmlformats.org/officeDocument/2006/relationships/hyperlink" Target="https://www.bayut.sa/%D8%A7%D9%84%D8%B9%D9%82%D8%A7%D8%B1/%D8%AA%D9%81%D8%A7%D8%B5%D9%8A%D9%84-88122229.html" TargetMode="External"/><Relationship Id="rId11" Type="http://schemas.openxmlformats.org/officeDocument/2006/relationships/hyperlink" Target="https://www.bayut.sa/%D8%A7%D9%84%D8%B9%D9%82%D8%A7%D8%B1/%D8%AA%D9%81%D8%A7%D8%B5%D9%8A%D9%84-88039158.html" TargetMode="External"/><Relationship Id="rId10" Type="http://schemas.openxmlformats.org/officeDocument/2006/relationships/hyperlink" Target="https://www.bayut.sa/%D8%A7%D9%84%D8%B9%D9%82%D8%A7%D8%B1/%D8%AA%D9%81%D8%A7%D8%B5%D9%8A%D9%84-88100123.html" TargetMode="External"/><Relationship Id="rId13" Type="http://schemas.openxmlformats.org/officeDocument/2006/relationships/hyperlink" Target="https://www.bayut.sa/%D8%A7%D9%84%D8%B9%D9%82%D8%A7%D8%B1/%D8%AA%D9%81%D8%A7%D8%B5%D9%8A%D9%84-88062332.html" TargetMode="External"/><Relationship Id="rId12" Type="http://schemas.openxmlformats.org/officeDocument/2006/relationships/hyperlink" Target="https://www.bayut.sa/%D8%A7%D9%84%D8%B9%D9%82%D8%A7%D8%B1/%D8%AA%D9%81%D8%A7%D8%B5%D9%8A%D9%84-87999566.html" TargetMode="External"/><Relationship Id="rId15" Type="http://schemas.openxmlformats.org/officeDocument/2006/relationships/hyperlink" Target="https://www.bayut.sa/%D8%A7%D9%84%D8%B9%D9%82%D8%A7%D8%B1/%D8%AA%D9%81%D8%A7%D8%B5%D9%8A%D9%84-87948643.html" TargetMode="External"/><Relationship Id="rId14" Type="http://schemas.openxmlformats.org/officeDocument/2006/relationships/hyperlink" Target="https://www.bayut.sa/%D8%A7%D9%84%D8%B9%D9%82%D8%A7%D8%B1/%D8%AA%D9%81%D8%A7%D8%B5%D9%8A%D9%84-87908659.html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www.bayut.sa/%D8%A7%D9%84%D8%B9%D9%82%D8%A7%D8%B1/%D8%AA%D9%81%D8%A7%D8%B5%D9%8A%D9%84-87948271.htm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42.5"/>
    <col customWidth="1" min="10" max="10" width="17.25"/>
    <col customWidth="1" min="13" max="13" width="16.38"/>
  </cols>
  <sheetData>
    <row r="1">
      <c r="A1" s="1"/>
    </row>
    <row r="5">
      <c r="B5" s="2" t="s">
        <v>0</v>
      </c>
      <c r="C5" s="3" t="s">
        <v>1</v>
      </c>
      <c r="D5" s="4"/>
    </row>
    <row r="7">
      <c r="B7" s="5" t="s">
        <v>2</v>
      </c>
      <c r="C7" s="6"/>
    </row>
    <row r="8">
      <c r="A8" s="5" t="s">
        <v>3</v>
      </c>
    </row>
    <row r="9">
      <c r="A9" s="5" t="s">
        <v>4</v>
      </c>
    </row>
    <row r="10">
      <c r="A10" s="5" t="s">
        <v>5</v>
      </c>
    </row>
    <row r="11">
      <c r="A11" s="5" t="s">
        <v>6</v>
      </c>
    </row>
  </sheetData>
  <mergeCells count="1">
    <mergeCell ref="A1:AC3"/>
  </mergeCells>
  <hyperlinks>
    <hyperlink r:id="rId1" ref="C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107</v>
      </c>
      <c r="B2" s="10">
        <f>(D2+C2)/2</f>
        <v>445.6547619</v>
      </c>
      <c r="C2" s="11">
        <f>B3</f>
        <v>263.3095238</v>
      </c>
      <c r="D2" s="11">
        <f>MAX($H$11:$H$54)</f>
        <v>628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107</v>
      </c>
      <c r="B3" s="11">
        <f>AVERAGE($H$11:$H$54)</f>
        <v>263.3095238</v>
      </c>
      <c r="C3" s="11">
        <f>ROUND(AVERAGE($H$11:$H$54) -_xlfn.T.INV.2T(0.05, COUNT($H$11:$H$54)-1) *
(_xlfn.STDEV.S($H$11:$H$54) / SQRT(COUNT($H$11:$H$54))),0)</f>
        <v>239</v>
      </c>
      <c r="D3" s="14">
        <f>round(AVERAGE($H$11:$H$54) + _xlfn.T.INV.2T(0.05, COUNT($H$11:$H$54)-1) * (_xlfn.STDEV.S($H$11:$H$54) / SQRT(COUNT($H$11:$H$54)))
,0)</f>
        <v>287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2" t="s">
        <v>16</v>
      </c>
      <c r="B10" s="33">
        <f>STDEV($H$11:$H$54)</f>
        <v>76.46631272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20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2" t="s">
        <v>22</v>
      </c>
      <c r="B11" s="51">
        <f>MEDIAN($H$11:$H$54)</f>
        <v>252.5</v>
      </c>
      <c r="C11" s="8"/>
      <c r="D11" s="8"/>
      <c r="E11" s="27" t="s">
        <v>116</v>
      </c>
      <c r="F11" s="9" t="s">
        <v>107</v>
      </c>
      <c r="G11" s="24" t="s">
        <v>24</v>
      </c>
      <c r="H11" s="25">
        <v>252.0</v>
      </c>
      <c r="I11" s="26" t="s">
        <v>117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2" t="s">
        <v>8</v>
      </c>
      <c r="B12" s="56">
        <f>round(AVERAGE($H$11:$H$54),0)</f>
        <v>263</v>
      </c>
      <c r="C12" s="8"/>
      <c r="D12" s="8"/>
      <c r="E12" s="27" t="s">
        <v>125</v>
      </c>
      <c r="F12" s="9" t="s">
        <v>107</v>
      </c>
      <c r="G12" s="28" t="s">
        <v>24</v>
      </c>
      <c r="H12" s="29">
        <v>294.0</v>
      </c>
      <c r="I12" s="30" t="s">
        <v>126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/>
      <c r="B13" s="8"/>
      <c r="C13" s="8"/>
      <c r="D13" s="8"/>
      <c r="E13" s="27" t="s">
        <v>129</v>
      </c>
      <c r="F13" s="9" t="s">
        <v>107</v>
      </c>
      <c r="G13" s="28" t="s">
        <v>24</v>
      </c>
      <c r="H13" s="29">
        <v>253.0</v>
      </c>
      <c r="I13" s="30" t="s">
        <v>130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/>
      <c r="B14" s="8"/>
      <c r="C14" s="8"/>
      <c r="D14" s="8"/>
      <c r="E14" s="27" t="s">
        <v>133</v>
      </c>
      <c r="F14" s="9" t="s">
        <v>107</v>
      </c>
      <c r="G14" s="28" t="s">
        <v>24</v>
      </c>
      <c r="H14" s="29">
        <v>252.0</v>
      </c>
      <c r="I14" s="30" t="s">
        <v>136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27" t="s">
        <v>138</v>
      </c>
      <c r="F15" s="9" t="s">
        <v>107</v>
      </c>
      <c r="G15" s="28" t="s">
        <v>24</v>
      </c>
      <c r="H15" s="29">
        <v>229.0</v>
      </c>
      <c r="I15" s="30" t="s">
        <v>140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23" t="s">
        <v>142</v>
      </c>
      <c r="F16" s="9" t="s">
        <v>107</v>
      </c>
      <c r="G16" s="28" t="s">
        <v>24</v>
      </c>
      <c r="H16" s="29">
        <v>220.0</v>
      </c>
      <c r="I16" s="30" t="s">
        <v>143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27" t="s">
        <v>144</v>
      </c>
      <c r="F17" s="9" t="s">
        <v>107</v>
      </c>
      <c r="G17" s="28" t="s">
        <v>24</v>
      </c>
      <c r="H17" s="29">
        <v>380.0</v>
      </c>
      <c r="I17" s="30" t="s">
        <v>146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27" t="s">
        <v>148</v>
      </c>
      <c r="F18" s="9" t="s">
        <v>107</v>
      </c>
      <c r="G18" s="28" t="s">
        <v>24</v>
      </c>
      <c r="H18" s="29">
        <v>282.0</v>
      </c>
      <c r="I18" s="30" t="s">
        <v>149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27" t="s">
        <v>151</v>
      </c>
      <c r="F19" s="9" t="s">
        <v>107</v>
      </c>
      <c r="G19" s="28" t="s">
        <v>24</v>
      </c>
      <c r="H19" s="29">
        <v>190.0</v>
      </c>
      <c r="I19" s="30" t="s">
        <v>153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27" t="s">
        <v>125</v>
      </c>
      <c r="F20" s="9" t="s">
        <v>107</v>
      </c>
      <c r="G20" s="33" t="s">
        <v>24</v>
      </c>
      <c r="H20" s="34">
        <v>294.0</v>
      </c>
      <c r="I20" s="30" t="s">
        <v>156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23" t="s">
        <v>159</v>
      </c>
      <c r="F21" s="9" t="s">
        <v>107</v>
      </c>
      <c r="G21" s="28" t="s">
        <v>24</v>
      </c>
      <c r="H21" s="34">
        <v>282.0</v>
      </c>
      <c r="I21" s="30" t="s">
        <v>160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23" t="s">
        <v>163</v>
      </c>
      <c r="F22" s="9" t="s">
        <v>107</v>
      </c>
      <c r="G22" s="28" t="s">
        <v>24</v>
      </c>
      <c r="H22" s="34">
        <v>190.0</v>
      </c>
      <c r="I22" s="30" t="s">
        <v>164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27" t="s">
        <v>166</v>
      </c>
      <c r="F23" s="9" t="s">
        <v>107</v>
      </c>
      <c r="G23" s="28" t="s">
        <v>24</v>
      </c>
      <c r="H23" s="34">
        <v>254.0</v>
      </c>
      <c r="I23" s="30" t="s">
        <v>167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27" t="s">
        <v>170</v>
      </c>
      <c r="F24" s="9" t="s">
        <v>107</v>
      </c>
      <c r="G24" s="28" t="s">
        <v>24</v>
      </c>
      <c r="H24" s="34">
        <v>353.0</v>
      </c>
      <c r="I24" s="30" t="s">
        <v>171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27" t="s">
        <v>174</v>
      </c>
      <c r="F25" s="9" t="s">
        <v>107</v>
      </c>
      <c r="G25" s="28" t="s">
        <v>24</v>
      </c>
      <c r="H25" s="34">
        <v>236.0</v>
      </c>
      <c r="I25" s="30" t="s">
        <v>175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27" t="s">
        <v>138</v>
      </c>
      <c r="F26" s="9" t="s">
        <v>107</v>
      </c>
      <c r="G26" s="28" t="s">
        <v>24</v>
      </c>
      <c r="H26" s="34">
        <v>229.0</v>
      </c>
      <c r="I26" s="30" t="s">
        <v>178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E27" s="27" t="s">
        <v>181</v>
      </c>
      <c r="F27" s="9" t="s">
        <v>107</v>
      </c>
      <c r="G27" s="28" t="s">
        <v>24</v>
      </c>
      <c r="H27" s="34">
        <v>279.0</v>
      </c>
      <c r="I27" s="30" t="s">
        <v>182</v>
      </c>
      <c r="J27" s="21" t="s">
        <v>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60"/>
      <c r="E28" s="27" t="s">
        <v>148</v>
      </c>
      <c r="F28" s="9" t="s">
        <v>107</v>
      </c>
      <c r="G28" s="28" t="s">
        <v>24</v>
      </c>
      <c r="H28" s="34">
        <v>282.0</v>
      </c>
      <c r="I28" s="30" t="s">
        <v>185</v>
      </c>
      <c r="J28" s="21" t="s">
        <v>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E29" s="27" t="s">
        <v>181</v>
      </c>
      <c r="F29" s="9" t="s">
        <v>107</v>
      </c>
      <c r="G29" s="28" t="s">
        <v>24</v>
      </c>
      <c r="H29" s="34">
        <v>297.0</v>
      </c>
      <c r="I29" s="30" t="s">
        <v>188</v>
      </c>
      <c r="J29" s="21" t="s">
        <v>15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61"/>
      <c r="D30" s="60"/>
      <c r="E30" s="23" t="s">
        <v>191</v>
      </c>
      <c r="F30" s="9" t="s">
        <v>107</v>
      </c>
      <c r="G30" s="28" t="s">
        <v>24</v>
      </c>
      <c r="H30" s="41">
        <v>234.0</v>
      </c>
      <c r="I30" s="30" t="s">
        <v>193</v>
      </c>
      <c r="J30" s="21" t="s">
        <v>15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E31" s="23" t="s">
        <v>142</v>
      </c>
      <c r="F31" s="9" t="s">
        <v>107</v>
      </c>
      <c r="G31" s="28" t="s">
        <v>24</v>
      </c>
      <c r="H31" s="62">
        <v>220.0</v>
      </c>
      <c r="I31" s="30" t="s">
        <v>195</v>
      </c>
      <c r="J31" s="21" t="s">
        <v>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E32" s="27" t="s">
        <v>197</v>
      </c>
      <c r="F32" s="9" t="s">
        <v>107</v>
      </c>
      <c r="G32" s="28" t="s">
        <v>24</v>
      </c>
      <c r="H32" s="62">
        <v>253.0</v>
      </c>
      <c r="I32" s="30" t="s">
        <v>198</v>
      </c>
      <c r="J32" s="21" t="s">
        <v>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E33" s="23" t="s">
        <v>183</v>
      </c>
      <c r="F33" s="9" t="s">
        <v>107</v>
      </c>
      <c r="G33" s="28" t="s">
        <v>24</v>
      </c>
      <c r="H33" s="62">
        <v>279.0</v>
      </c>
      <c r="I33" s="30" t="s">
        <v>184</v>
      </c>
      <c r="J33" s="21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E34" s="23" t="s">
        <v>203</v>
      </c>
      <c r="F34" s="9" t="s">
        <v>107</v>
      </c>
      <c r="G34" s="28" t="s">
        <v>24</v>
      </c>
      <c r="H34" s="62">
        <v>184.0</v>
      </c>
      <c r="I34" s="30" t="s">
        <v>204</v>
      </c>
      <c r="J34" s="21" t="s">
        <v>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E35" s="27" t="s">
        <v>207</v>
      </c>
      <c r="F35" s="9" t="s">
        <v>107</v>
      </c>
      <c r="G35" s="28" t="s">
        <v>24</v>
      </c>
      <c r="H35" s="62">
        <v>400.0</v>
      </c>
      <c r="I35" s="30" t="s">
        <v>208</v>
      </c>
      <c r="J35" s="21" t="s">
        <v>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E36" s="27" t="s">
        <v>211</v>
      </c>
      <c r="F36" s="9" t="s">
        <v>107</v>
      </c>
      <c r="G36" s="28" t="s">
        <v>24</v>
      </c>
      <c r="H36" s="62">
        <v>274.0</v>
      </c>
      <c r="I36" s="30" t="s">
        <v>212</v>
      </c>
      <c r="J36" s="21" t="s">
        <v>15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E37" s="23" t="s">
        <v>214</v>
      </c>
      <c r="F37" s="9" t="s">
        <v>107</v>
      </c>
      <c r="G37" s="28" t="s">
        <v>24</v>
      </c>
      <c r="H37" s="62">
        <v>274.0</v>
      </c>
      <c r="I37" s="30" t="s">
        <v>215</v>
      </c>
      <c r="J37" s="21" t="s">
        <v>15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E38" s="27" t="s">
        <v>218</v>
      </c>
      <c r="F38" s="9" t="s">
        <v>107</v>
      </c>
      <c r="G38" s="28" t="s">
        <v>24</v>
      </c>
      <c r="H38" s="62">
        <v>196.0</v>
      </c>
      <c r="I38" s="30" t="s">
        <v>219</v>
      </c>
      <c r="J38" s="21" t="s">
        <v>15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E39" s="23" t="s">
        <v>222</v>
      </c>
      <c r="F39" s="9" t="s">
        <v>107</v>
      </c>
      <c r="G39" s="28" t="s">
        <v>24</v>
      </c>
      <c r="H39" s="62">
        <v>253.0</v>
      </c>
      <c r="I39" s="30" t="s">
        <v>223</v>
      </c>
      <c r="J39" s="21" t="s">
        <v>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E40" s="27" t="s">
        <v>226</v>
      </c>
      <c r="F40" s="9" t="s">
        <v>107</v>
      </c>
      <c r="G40" s="28" t="s">
        <v>24</v>
      </c>
      <c r="H40" s="62">
        <v>278.0</v>
      </c>
      <c r="I40" s="30" t="s">
        <v>227</v>
      </c>
      <c r="J40" s="21" t="s"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27" t="s">
        <v>230</v>
      </c>
      <c r="F41" s="9" t="s">
        <v>107</v>
      </c>
      <c r="G41" s="28" t="s">
        <v>24</v>
      </c>
      <c r="H41" s="41">
        <v>306.0</v>
      </c>
      <c r="I41" s="30" t="s">
        <v>231</v>
      </c>
      <c r="J41" s="21" t="s">
        <v>15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23" t="s">
        <v>234</v>
      </c>
      <c r="F42" s="9" t="s">
        <v>107</v>
      </c>
      <c r="G42" s="28" t="s">
        <v>24</v>
      </c>
      <c r="H42" s="41">
        <v>225.0</v>
      </c>
      <c r="I42" s="63" t="s">
        <v>235</v>
      </c>
      <c r="J42" s="21" t="s">
        <v>15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27" t="s">
        <v>238</v>
      </c>
      <c r="F43" s="9" t="s">
        <v>107</v>
      </c>
      <c r="G43" s="28" t="s">
        <v>24</v>
      </c>
      <c r="H43" s="41">
        <v>200.0</v>
      </c>
      <c r="I43" s="63" t="s">
        <v>239</v>
      </c>
      <c r="J43" s="21" t="s">
        <v>15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27" t="s">
        <v>240</v>
      </c>
      <c r="F44" s="9" t="s">
        <v>107</v>
      </c>
      <c r="G44" s="28" t="s">
        <v>24</v>
      </c>
      <c r="H44" s="41">
        <v>200.0</v>
      </c>
      <c r="I44" s="30" t="s">
        <v>241</v>
      </c>
      <c r="J44" s="21" t="s">
        <v>15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27" t="s">
        <v>242</v>
      </c>
      <c r="F45" s="9" t="s">
        <v>107</v>
      </c>
      <c r="G45" s="28" t="s">
        <v>24</v>
      </c>
      <c r="H45" s="41">
        <v>329.0</v>
      </c>
      <c r="I45" s="30" t="s">
        <v>243</v>
      </c>
      <c r="J45" s="21" t="s">
        <v>15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27" t="s">
        <v>244</v>
      </c>
      <c r="F46" s="9" t="s">
        <v>107</v>
      </c>
      <c r="G46" s="28" t="s">
        <v>24</v>
      </c>
      <c r="H46" s="41">
        <v>223.0</v>
      </c>
      <c r="I46" s="30" t="s">
        <v>245</v>
      </c>
      <c r="J46" s="21" t="s">
        <v>15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27" t="s">
        <v>248</v>
      </c>
      <c r="F47" s="9" t="s">
        <v>107</v>
      </c>
      <c r="G47" s="28" t="s">
        <v>24</v>
      </c>
      <c r="H47" s="41">
        <v>213.0</v>
      </c>
      <c r="I47" s="65" t="s">
        <v>249</v>
      </c>
      <c r="J47" s="21" t="s">
        <v>15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27" t="s">
        <v>250</v>
      </c>
      <c r="F48" s="9" t="s">
        <v>107</v>
      </c>
      <c r="G48" s="28" t="s">
        <v>24</v>
      </c>
      <c r="H48" s="41">
        <v>200.0</v>
      </c>
      <c r="I48" s="30" t="s">
        <v>251</v>
      </c>
      <c r="J48" s="21" t="s">
        <v>15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27" t="s">
        <v>252</v>
      </c>
      <c r="F49" s="9" t="s">
        <v>107</v>
      </c>
      <c r="G49" s="28" t="s">
        <v>24</v>
      </c>
      <c r="H49" s="41">
        <v>628.0</v>
      </c>
      <c r="I49" s="30" t="s">
        <v>253</v>
      </c>
      <c r="J49" s="21" t="s">
        <v>15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27" t="s">
        <v>256</v>
      </c>
      <c r="F50" s="9" t="s">
        <v>107</v>
      </c>
      <c r="G50" s="28" t="s">
        <v>24</v>
      </c>
      <c r="H50" s="41">
        <v>229.0</v>
      </c>
      <c r="I50" s="30" t="s">
        <v>257</v>
      </c>
      <c r="J50" s="21" t="s">
        <v>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23" t="s">
        <v>260</v>
      </c>
      <c r="F51" s="9" t="s">
        <v>107</v>
      </c>
      <c r="G51" s="28" t="s">
        <v>24</v>
      </c>
      <c r="H51" s="41">
        <v>203.0</v>
      </c>
      <c r="I51" s="30" t="s">
        <v>261</v>
      </c>
      <c r="J51" s="21" t="s">
        <v>15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27" t="s">
        <v>263</v>
      </c>
      <c r="F52" s="9" t="s">
        <v>107</v>
      </c>
      <c r="G52" s="28" t="s">
        <v>24</v>
      </c>
      <c r="H52" s="41">
        <v>210.0</v>
      </c>
      <c r="I52" s="30" t="s">
        <v>264</v>
      </c>
      <c r="J52" s="21" t="s">
        <v>15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6"/>
      <c r="F53" s="9" t="s">
        <v>107</v>
      </c>
      <c r="G53" s="28" t="s">
        <v>24</v>
      </c>
      <c r="H53" s="41"/>
      <c r="I53" s="87"/>
      <c r="J53" s="21" t="s">
        <v>15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67"/>
      <c r="F54" s="9" t="s">
        <v>107</v>
      </c>
      <c r="G54" s="47" t="s">
        <v>24</v>
      </c>
      <c r="H54" s="68"/>
      <c r="I54" s="89"/>
      <c r="J54" s="21" t="s">
        <v>15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38"/>
      <c r="F999" s="39"/>
      <c r="G999" s="40"/>
      <c r="H999" s="41"/>
      <c r="I999" s="6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38"/>
      <c r="F1000" s="39"/>
      <c r="G1000" s="40"/>
      <c r="H1000" s="41"/>
      <c r="I1000" s="6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38"/>
      <c r="F1001" s="39"/>
      <c r="G1001" s="40"/>
      <c r="H1001" s="41"/>
      <c r="I1001" s="6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38"/>
      <c r="F1002" s="39"/>
      <c r="G1002" s="40"/>
      <c r="H1002" s="41"/>
      <c r="I1002" s="6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38"/>
      <c r="F1003" s="39"/>
      <c r="G1003" s="40"/>
      <c r="H1003" s="41"/>
      <c r="I1003" s="6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38"/>
      <c r="F1004" s="39"/>
      <c r="G1004" s="40"/>
      <c r="H1004" s="41"/>
      <c r="I1004" s="6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38"/>
      <c r="F1005" s="39"/>
      <c r="G1005" s="40"/>
      <c r="H1005" s="41"/>
      <c r="I1005" s="6"/>
      <c r="J1005" s="6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38"/>
      <c r="F1006" s="39"/>
      <c r="G1006" s="40"/>
      <c r="H1006" s="41"/>
      <c r="I1006" s="6"/>
      <c r="J1006" s="6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>
      <c r="A1007" s="8"/>
      <c r="B1007" s="8"/>
      <c r="C1007" s="8"/>
      <c r="D1007" s="8"/>
      <c r="E1007" s="38"/>
      <c r="F1007" s="39"/>
      <c r="G1007" s="40"/>
      <c r="H1007" s="41"/>
      <c r="I1007" s="6"/>
      <c r="J1007" s="6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>
      <c r="A1008" s="8"/>
      <c r="B1008" s="8"/>
      <c r="C1008" s="8"/>
      <c r="D1008" s="8"/>
      <c r="E1008" s="38"/>
      <c r="F1008" s="39"/>
      <c r="G1008" s="40"/>
      <c r="H1008" s="41"/>
      <c r="I1008" s="6"/>
      <c r="J1008" s="6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>
      <c r="A1009" s="8"/>
      <c r="B1009" s="8"/>
      <c r="C1009" s="8"/>
      <c r="D1009" s="8"/>
      <c r="E1009" s="38"/>
      <c r="F1009" s="39"/>
      <c r="G1009" s="40"/>
      <c r="H1009" s="41"/>
      <c r="I1009" s="6"/>
      <c r="J1009" s="6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>
      <c r="A1010" s="8"/>
      <c r="B1010" s="8"/>
      <c r="C1010" s="8"/>
      <c r="D1010" s="8"/>
      <c r="E1010" s="38"/>
      <c r="F1010" s="39"/>
      <c r="G1010" s="40"/>
      <c r="H1010" s="41"/>
      <c r="I1010" s="6"/>
      <c r="J1010" s="6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>
      <c r="A1011" s="8"/>
      <c r="B1011" s="8"/>
      <c r="C1011" s="8"/>
      <c r="D1011" s="8"/>
      <c r="E1011" s="38"/>
      <c r="F1011" s="39"/>
      <c r="G1011" s="40"/>
      <c r="H1011" s="41"/>
      <c r="I1011" s="6"/>
      <c r="J1011" s="6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>
      <c r="A1012" s="8"/>
      <c r="B1012" s="8"/>
      <c r="C1012" s="8"/>
      <c r="D1012" s="8"/>
      <c r="E1012" s="38"/>
      <c r="F1012" s="39"/>
      <c r="G1012" s="40"/>
      <c r="H1012" s="41"/>
      <c r="I1012" s="6"/>
      <c r="J1012" s="6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>
      <c r="A1013" s="8"/>
      <c r="B1013" s="8"/>
      <c r="C1013" s="8"/>
      <c r="D1013" s="8"/>
      <c r="E1013" s="38"/>
      <c r="F1013" s="39"/>
      <c r="G1013" s="40"/>
      <c r="H1013" s="41"/>
      <c r="I1013" s="6"/>
      <c r="J1013" s="6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>
      <c r="A1014" s="8"/>
      <c r="B1014" s="8"/>
      <c r="C1014" s="8"/>
      <c r="D1014" s="8"/>
      <c r="E1014" s="38"/>
      <c r="F1014" s="39"/>
      <c r="G1014" s="40"/>
      <c r="H1014" s="41"/>
      <c r="I1014" s="6"/>
      <c r="J1014" s="6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>
      <c r="A1015" s="8"/>
      <c r="B1015" s="8"/>
      <c r="C1015" s="8"/>
      <c r="D1015" s="8"/>
      <c r="E1015" s="38"/>
      <c r="F1015" s="39"/>
      <c r="G1015" s="40"/>
      <c r="H1015" s="41"/>
      <c r="I1015" s="6"/>
      <c r="J1015" s="6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>
      <c r="A1016" s="8"/>
      <c r="B1016" s="8"/>
      <c r="C1016" s="8"/>
      <c r="D1016" s="8"/>
      <c r="E1016" s="38"/>
      <c r="F1016" s="39"/>
      <c r="G1016" s="40"/>
      <c r="H1016" s="41"/>
      <c r="I1016" s="6"/>
      <c r="J1016" s="6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>
      <c r="A1017" s="8"/>
      <c r="B1017" s="8"/>
      <c r="C1017" s="8"/>
      <c r="D1017" s="8"/>
      <c r="E1017" s="38"/>
      <c r="F1017" s="39"/>
      <c r="G1017" s="40"/>
      <c r="H1017" s="41"/>
      <c r="I1017" s="6"/>
      <c r="J1017" s="6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>
      <c r="A1018" s="8"/>
      <c r="B1018" s="8"/>
      <c r="C1018" s="8"/>
      <c r="D1018" s="8"/>
      <c r="E1018" s="38"/>
      <c r="F1018" s="39"/>
      <c r="G1018" s="40"/>
      <c r="H1018" s="41"/>
      <c r="I1018" s="6"/>
      <c r="J1018" s="6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>
      <c r="A1019" s="8"/>
      <c r="B1019" s="8"/>
      <c r="C1019" s="8"/>
      <c r="D1019" s="8"/>
      <c r="E1019" s="38"/>
      <c r="F1019" s="39"/>
      <c r="G1019" s="40"/>
      <c r="H1019" s="41"/>
      <c r="I1019" s="6"/>
      <c r="J1019" s="6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>
      <c r="A1020" s="8"/>
      <c r="B1020" s="8"/>
      <c r="C1020" s="8"/>
      <c r="D1020" s="8"/>
      <c r="E1020" s="38"/>
      <c r="F1020" s="39"/>
      <c r="G1020" s="40"/>
      <c r="H1020" s="41"/>
      <c r="I1020" s="6"/>
      <c r="J1020" s="6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>
      <c r="A1021" s="8"/>
      <c r="B1021" s="8"/>
      <c r="C1021" s="8"/>
      <c r="D1021" s="8"/>
      <c r="E1021" s="38"/>
      <c r="F1021" s="39"/>
      <c r="G1021" s="40"/>
      <c r="H1021" s="41"/>
      <c r="I1021" s="6"/>
      <c r="J1021" s="6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>
      <c r="A1022" s="8"/>
      <c r="B1022" s="8"/>
      <c r="C1022" s="8"/>
      <c r="D1022" s="8"/>
      <c r="E1022" s="38"/>
      <c r="F1022" s="39"/>
      <c r="G1022" s="40"/>
      <c r="H1022" s="41"/>
      <c r="I1022" s="6"/>
      <c r="J1022" s="6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>
      <c r="A1023" s="8"/>
      <c r="B1023" s="8"/>
      <c r="C1023" s="8"/>
      <c r="D1023" s="8"/>
      <c r="E1023" s="38"/>
      <c r="F1023" s="39"/>
      <c r="G1023" s="40"/>
      <c r="H1023" s="41"/>
      <c r="I1023" s="6"/>
      <c r="J1023" s="6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>
      <c r="A1024" s="8"/>
      <c r="B1024" s="8"/>
      <c r="C1024" s="8"/>
      <c r="D1024" s="8"/>
      <c r="E1024" s="38"/>
      <c r="F1024" s="39"/>
      <c r="G1024" s="40"/>
      <c r="H1024" s="41"/>
      <c r="I1024" s="6"/>
      <c r="J1024" s="6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>
      <c r="A1025" s="8"/>
      <c r="B1025" s="8"/>
      <c r="C1025" s="8"/>
      <c r="D1025" s="8"/>
      <c r="E1025" s="38"/>
      <c r="F1025" s="39"/>
      <c r="G1025" s="40"/>
      <c r="H1025" s="41"/>
      <c r="I1025" s="6"/>
      <c r="J1025" s="6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>
      <c r="A1026" s="8"/>
      <c r="B1026" s="8"/>
      <c r="C1026" s="8"/>
      <c r="D1026" s="8"/>
      <c r="E1026" s="38"/>
      <c r="F1026" s="39"/>
      <c r="G1026" s="40"/>
      <c r="H1026" s="41"/>
      <c r="I1026" s="6"/>
      <c r="J1026" s="6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</sheetData>
  <mergeCells count="1">
    <mergeCell ref="E9:I9"/>
  </mergeCells>
  <dataValidations>
    <dataValidation type="list" allowBlank="1" showErrorMessage="1" sqref="A2:A3 F11:F54">
      <formula1>"3BR,1Bd,2Bd,Studio"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  <hyperlink r:id="rId17" ref="I27"/>
    <hyperlink r:id="rId18" ref="I28"/>
    <hyperlink r:id="rId19" ref="I29"/>
    <hyperlink r:id="rId20" ref="I30"/>
    <hyperlink r:id="rId21" ref="I31"/>
    <hyperlink r:id="rId22" ref="I32"/>
    <hyperlink r:id="rId23" ref="I33"/>
    <hyperlink r:id="rId24" ref="I34"/>
    <hyperlink r:id="rId25" ref="I35"/>
    <hyperlink r:id="rId26" ref="I36"/>
    <hyperlink r:id="rId27" ref="I37"/>
    <hyperlink r:id="rId28" ref="I38"/>
    <hyperlink r:id="rId29" ref="I39"/>
    <hyperlink r:id="rId30" ref="I40"/>
    <hyperlink r:id="rId31" ref="I41"/>
    <hyperlink r:id="rId32" ref="I42"/>
    <hyperlink r:id="rId33" ref="I43"/>
    <hyperlink r:id="rId34" ref="I44"/>
    <hyperlink r:id="rId35" ref="I45"/>
    <hyperlink r:id="rId36" ref="I46"/>
    <hyperlink r:id="rId37" ref="I47"/>
    <hyperlink r:id="rId38" ref="I48"/>
    <hyperlink r:id="rId39" ref="I49"/>
    <hyperlink r:id="rId40" ref="I50"/>
    <hyperlink r:id="rId41" ref="I51"/>
    <hyperlink r:id="rId42" ref="I52"/>
  </hyperlinks>
  <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93</v>
      </c>
      <c r="B2" s="10">
        <f>(D2+C2)/2</f>
        <v>591.1477273</v>
      </c>
      <c r="C2" s="11">
        <f>B3</f>
        <v>406.2954545</v>
      </c>
      <c r="D2" s="11">
        <f>MAX($H$11:$H$54)</f>
        <v>776</v>
      </c>
      <c r="E2" s="12" t="s">
        <v>12</v>
      </c>
      <c r="F2" s="8"/>
      <c r="G2" s="8"/>
      <c r="H2" s="8"/>
      <c r="I2" s="13" t="s">
        <v>94</v>
      </c>
      <c r="J2" s="8"/>
      <c r="K2" s="8"/>
    </row>
    <row r="3">
      <c r="A3" s="9" t="s">
        <v>93</v>
      </c>
      <c r="B3" s="11">
        <f>AVERAGE($H$11:$H$54)</f>
        <v>406.2954545</v>
      </c>
      <c r="C3" s="11">
        <f>ROUND(AVERAGE($H$11:$H$54) -_xlfn.T.INV.2T(0.05, COUNT($H$11:$H$54)-1) *
(_xlfn.STDEV.S($H$11:$H$54) / SQRT(COUNT($H$11:$H$54))),0)</f>
        <v>363</v>
      </c>
      <c r="D3" s="14">
        <f>round(AVERAGE($H$11:$H$54) + _xlfn.T.INV.2T(0.05, COUNT($H$11:$H$54)-1) * (_xlfn.STDEV.S($H$11:$H$54) / SQRT(COUNT($H$11:$H$54)))
,0)</f>
        <v>449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STDEV($H$11:$H$54)</f>
        <v>141.9457118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20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MEDIAN($H$11:$H$54)</f>
        <v>365</v>
      </c>
      <c r="C11" s="8"/>
      <c r="D11" s="8"/>
      <c r="E11" s="42" t="s">
        <v>95</v>
      </c>
      <c r="F11" s="9" t="s">
        <v>93</v>
      </c>
      <c r="G11" s="24" t="s">
        <v>24</v>
      </c>
      <c r="H11" s="25">
        <v>285.0</v>
      </c>
      <c r="I11" s="26" t="s">
        <v>96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round(AVERAGE($H$11:$H$54),0)</f>
        <v>406</v>
      </c>
      <c r="C12" s="8"/>
      <c r="D12" s="8"/>
      <c r="E12" s="43" t="s">
        <v>97</v>
      </c>
      <c r="F12" s="41" t="s">
        <v>93</v>
      </c>
      <c r="G12" s="28" t="s">
        <v>24</v>
      </c>
      <c r="H12" s="29">
        <v>234.0</v>
      </c>
      <c r="I12" s="30" t="s">
        <v>98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8" t="s">
        <v>9</v>
      </c>
      <c r="B13" s="22">
        <f>MIN(H11:H54)</f>
        <v>220</v>
      </c>
      <c r="C13" s="8"/>
      <c r="D13" s="8"/>
      <c r="E13" s="43" t="s">
        <v>99</v>
      </c>
      <c r="F13" s="9" t="s">
        <v>93</v>
      </c>
      <c r="G13" s="28" t="s">
        <v>24</v>
      </c>
      <c r="H13" s="29">
        <v>252.0</v>
      </c>
      <c r="I13" s="30" t="s">
        <v>100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8" t="s">
        <v>10</v>
      </c>
      <c r="B14" s="22">
        <f>MAX(H11:H54)</f>
        <v>776</v>
      </c>
      <c r="C14" s="8"/>
      <c r="D14" s="8"/>
      <c r="E14" s="44" t="s">
        <v>101</v>
      </c>
      <c r="F14" s="9" t="s">
        <v>93</v>
      </c>
      <c r="G14" s="28" t="s">
        <v>24</v>
      </c>
      <c r="H14" s="29">
        <v>339.0</v>
      </c>
      <c r="I14" s="30" t="s">
        <v>102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44" t="s">
        <v>103</v>
      </c>
      <c r="F15" s="9" t="s">
        <v>93</v>
      </c>
      <c r="G15" s="28" t="s">
        <v>24</v>
      </c>
      <c r="H15" s="29">
        <v>485.0</v>
      </c>
      <c r="I15" s="30" t="s">
        <v>104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43" t="s">
        <v>105</v>
      </c>
      <c r="F16" s="9" t="s">
        <v>93</v>
      </c>
      <c r="G16" s="28" t="s">
        <v>24</v>
      </c>
      <c r="H16" s="29">
        <v>242.0</v>
      </c>
      <c r="I16" s="30" t="s">
        <v>106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43" t="s">
        <v>108</v>
      </c>
      <c r="F17" s="9" t="s">
        <v>93</v>
      </c>
      <c r="G17" s="28" t="s">
        <v>24</v>
      </c>
      <c r="H17" s="29">
        <v>286.0</v>
      </c>
      <c r="I17" s="30" t="s">
        <v>109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44" t="s">
        <v>110</v>
      </c>
      <c r="F18" s="9" t="s">
        <v>93</v>
      </c>
      <c r="G18" s="28" t="s">
        <v>24</v>
      </c>
      <c r="H18" s="29">
        <v>440.0</v>
      </c>
      <c r="I18" s="30" t="s">
        <v>111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43" t="s">
        <v>112</v>
      </c>
      <c r="F19" s="9" t="s">
        <v>93</v>
      </c>
      <c r="G19" s="28" t="s">
        <v>24</v>
      </c>
      <c r="H19" s="29">
        <v>394.0</v>
      </c>
      <c r="I19" s="30" t="s">
        <v>113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43" t="s">
        <v>114</v>
      </c>
      <c r="F20" s="9" t="s">
        <v>93</v>
      </c>
      <c r="G20" s="33" t="s">
        <v>24</v>
      </c>
      <c r="H20" s="34">
        <v>323.0</v>
      </c>
      <c r="I20" s="30" t="s">
        <v>115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43" t="s">
        <v>95</v>
      </c>
      <c r="F21" s="9" t="s">
        <v>93</v>
      </c>
      <c r="G21" s="28" t="s">
        <v>24</v>
      </c>
      <c r="H21" s="34">
        <v>285.0</v>
      </c>
      <c r="I21" s="30" t="s">
        <v>96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43" t="s">
        <v>123</v>
      </c>
      <c r="F22" s="9" t="s">
        <v>93</v>
      </c>
      <c r="G22" s="28" t="s">
        <v>24</v>
      </c>
      <c r="H22" s="34">
        <v>559.0</v>
      </c>
      <c r="I22" s="30" t="s">
        <v>124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44" t="s">
        <v>127</v>
      </c>
      <c r="F23" s="9" t="s">
        <v>93</v>
      </c>
      <c r="G23" s="28" t="s">
        <v>24</v>
      </c>
      <c r="H23" s="34">
        <v>365.0</v>
      </c>
      <c r="I23" s="30" t="s">
        <v>128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44" t="s">
        <v>131</v>
      </c>
      <c r="F24" s="9" t="s">
        <v>93</v>
      </c>
      <c r="G24" s="28" t="s">
        <v>24</v>
      </c>
      <c r="H24" s="34">
        <v>330.0</v>
      </c>
      <c r="I24" s="30" t="s">
        <v>132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43" t="s">
        <v>134</v>
      </c>
      <c r="F25" s="9" t="s">
        <v>93</v>
      </c>
      <c r="G25" s="28" t="s">
        <v>24</v>
      </c>
      <c r="H25" s="34">
        <v>333.0</v>
      </c>
      <c r="I25" s="30" t="s">
        <v>135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43" t="s">
        <v>137</v>
      </c>
      <c r="F26" s="9" t="s">
        <v>93</v>
      </c>
      <c r="G26" s="28" t="s">
        <v>24</v>
      </c>
      <c r="H26" s="34">
        <v>314.0</v>
      </c>
      <c r="I26" s="30" t="s">
        <v>139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E27" s="44" t="s">
        <v>127</v>
      </c>
      <c r="F27" s="9" t="s">
        <v>93</v>
      </c>
      <c r="G27" s="28" t="s">
        <v>24</v>
      </c>
      <c r="H27" s="34">
        <v>365.0</v>
      </c>
      <c r="I27" s="30" t="s">
        <v>141</v>
      </c>
      <c r="J27" s="21" t="s">
        <v>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60"/>
      <c r="E28" s="43" t="s">
        <v>108</v>
      </c>
      <c r="F28" s="9" t="s">
        <v>93</v>
      </c>
      <c r="G28" s="28" t="s">
        <v>24</v>
      </c>
      <c r="H28" s="34">
        <v>343.0</v>
      </c>
      <c r="I28" s="30" t="s">
        <v>145</v>
      </c>
      <c r="J28" s="21" t="s">
        <v>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E29" s="43" t="s">
        <v>108</v>
      </c>
      <c r="F29" s="9" t="s">
        <v>93</v>
      </c>
      <c r="G29" s="28" t="s">
        <v>24</v>
      </c>
      <c r="H29" s="34">
        <v>286.0</v>
      </c>
      <c r="I29" s="30" t="s">
        <v>147</v>
      </c>
      <c r="J29" s="21" t="s">
        <v>15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61"/>
      <c r="D30" s="60"/>
      <c r="E30" s="43" t="s">
        <v>150</v>
      </c>
      <c r="F30" s="9" t="s">
        <v>93</v>
      </c>
      <c r="G30" s="28" t="s">
        <v>24</v>
      </c>
      <c r="H30" s="41">
        <v>529.0</v>
      </c>
      <c r="I30" s="30" t="s">
        <v>152</v>
      </c>
      <c r="J30" s="21" t="s">
        <v>15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E31" s="44" t="s">
        <v>154</v>
      </c>
      <c r="F31" s="9" t="s">
        <v>93</v>
      </c>
      <c r="G31" s="28" t="s">
        <v>24</v>
      </c>
      <c r="H31" s="62">
        <v>457.0</v>
      </c>
      <c r="I31" s="30" t="s">
        <v>155</v>
      </c>
      <c r="J31" s="21" t="s">
        <v>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E32" s="44" t="s">
        <v>157</v>
      </c>
      <c r="F32" s="9" t="s">
        <v>93</v>
      </c>
      <c r="G32" s="28" t="s">
        <v>24</v>
      </c>
      <c r="H32" s="62">
        <v>473.0</v>
      </c>
      <c r="I32" s="30" t="s">
        <v>158</v>
      </c>
      <c r="J32" s="21" t="s">
        <v>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E33" s="44" t="s">
        <v>161</v>
      </c>
      <c r="F33" s="9" t="s">
        <v>93</v>
      </c>
      <c r="G33" s="28" t="s">
        <v>24</v>
      </c>
      <c r="H33" s="62">
        <v>276.0</v>
      </c>
      <c r="I33" s="30" t="s">
        <v>162</v>
      </c>
      <c r="J33" s="21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E34" s="43" t="s">
        <v>108</v>
      </c>
      <c r="F34" s="9" t="s">
        <v>93</v>
      </c>
      <c r="G34" s="28" t="s">
        <v>24</v>
      </c>
      <c r="H34" s="62">
        <v>514.0</v>
      </c>
      <c r="I34" s="30" t="s">
        <v>165</v>
      </c>
      <c r="J34" s="21" t="s">
        <v>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E35" s="44" t="s">
        <v>168</v>
      </c>
      <c r="F35" s="9" t="s">
        <v>93</v>
      </c>
      <c r="G35" s="28" t="s">
        <v>24</v>
      </c>
      <c r="H35" s="62">
        <v>334.0</v>
      </c>
      <c r="I35" s="30" t="s">
        <v>169</v>
      </c>
      <c r="J35" s="21" t="s">
        <v>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E36" s="44" t="s">
        <v>172</v>
      </c>
      <c r="F36" s="9" t="s">
        <v>93</v>
      </c>
      <c r="G36" s="28" t="s">
        <v>24</v>
      </c>
      <c r="H36" s="62">
        <v>480.0</v>
      </c>
      <c r="I36" s="30" t="s">
        <v>173</v>
      </c>
      <c r="J36" s="21" t="s">
        <v>15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E37" s="44" t="s">
        <v>176</v>
      </c>
      <c r="F37" s="9" t="s">
        <v>93</v>
      </c>
      <c r="G37" s="28" t="s">
        <v>24</v>
      </c>
      <c r="H37" s="62">
        <v>299.0</v>
      </c>
      <c r="I37" s="30" t="s">
        <v>177</v>
      </c>
      <c r="J37" s="21" t="s">
        <v>15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E38" s="43" t="s">
        <v>179</v>
      </c>
      <c r="F38" s="9" t="s">
        <v>93</v>
      </c>
      <c r="G38" s="28" t="s">
        <v>24</v>
      </c>
      <c r="H38" s="62">
        <v>252.0</v>
      </c>
      <c r="I38" s="30" t="s">
        <v>180</v>
      </c>
      <c r="J38" s="21" t="s">
        <v>15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E39" s="44" t="s">
        <v>183</v>
      </c>
      <c r="F39" s="9" t="s">
        <v>93</v>
      </c>
      <c r="G39" s="28" t="s">
        <v>24</v>
      </c>
      <c r="H39" s="62">
        <v>279.0</v>
      </c>
      <c r="I39" s="30" t="s">
        <v>184</v>
      </c>
      <c r="J39" s="21" t="s">
        <v>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E40" s="44" t="s">
        <v>186</v>
      </c>
      <c r="F40" s="9" t="s">
        <v>93</v>
      </c>
      <c r="G40" s="28" t="s">
        <v>24</v>
      </c>
      <c r="H40" s="62">
        <v>659.0</v>
      </c>
      <c r="I40" s="30" t="s">
        <v>187</v>
      </c>
      <c r="J40" s="21" t="s"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43" t="s">
        <v>189</v>
      </c>
      <c r="F41" s="9" t="s">
        <v>93</v>
      </c>
      <c r="G41" s="28" t="s">
        <v>24</v>
      </c>
      <c r="H41" s="41">
        <v>220.0</v>
      </c>
      <c r="I41" s="30" t="s">
        <v>190</v>
      </c>
      <c r="J41" s="21" t="s">
        <v>15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44" t="s">
        <v>192</v>
      </c>
      <c r="F42" s="9" t="s">
        <v>93</v>
      </c>
      <c r="G42" s="28" t="s">
        <v>24</v>
      </c>
      <c r="H42" s="41">
        <v>590.0</v>
      </c>
      <c r="I42" s="63" t="s">
        <v>194</v>
      </c>
      <c r="J42" s="21" t="s">
        <v>15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43" t="s">
        <v>28</v>
      </c>
      <c r="F43" s="9" t="s">
        <v>93</v>
      </c>
      <c r="G43" s="28" t="s">
        <v>24</v>
      </c>
      <c r="H43" s="41">
        <v>776.0</v>
      </c>
      <c r="I43" s="63" t="s">
        <v>196</v>
      </c>
      <c r="J43" s="21" t="s">
        <v>15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44" t="s">
        <v>199</v>
      </c>
      <c r="F44" s="9" t="s">
        <v>93</v>
      </c>
      <c r="G44" s="28" t="s">
        <v>24</v>
      </c>
      <c r="H44" s="41">
        <v>571.0</v>
      </c>
      <c r="I44" s="30" t="s">
        <v>200</v>
      </c>
      <c r="J44" s="21" t="s">
        <v>15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43" t="s">
        <v>201</v>
      </c>
      <c r="F45" s="9" t="s">
        <v>93</v>
      </c>
      <c r="G45" s="28" t="s">
        <v>24</v>
      </c>
      <c r="H45" s="41">
        <v>400.0</v>
      </c>
      <c r="I45" s="30" t="s">
        <v>202</v>
      </c>
      <c r="J45" s="21" t="s">
        <v>15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43" t="s">
        <v>205</v>
      </c>
      <c r="F46" s="9" t="s">
        <v>93</v>
      </c>
      <c r="G46" s="28" t="s">
        <v>24</v>
      </c>
      <c r="H46" s="41">
        <v>685.0</v>
      </c>
      <c r="I46" s="30" t="s">
        <v>206</v>
      </c>
      <c r="J46" s="21" t="s">
        <v>15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43" t="s">
        <v>209</v>
      </c>
      <c r="F47" s="9" t="s">
        <v>93</v>
      </c>
      <c r="G47" s="28" t="s">
        <v>24</v>
      </c>
      <c r="H47" s="41">
        <v>500.0</v>
      </c>
      <c r="I47" s="65" t="s">
        <v>210</v>
      </c>
      <c r="J47" s="21" t="s">
        <v>15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44" t="s">
        <v>50</v>
      </c>
      <c r="F48" s="9" t="s">
        <v>93</v>
      </c>
      <c r="G48" s="28" t="s">
        <v>24</v>
      </c>
      <c r="H48" s="41">
        <v>760.0</v>
      </c>
      <c r="I48" s="30" t="s">
        <v>213</v>
      </c>
      <c r="J48" s="21" t="s">
        <v>15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43" t="s">
        <v>216</v>
      </c>
      <c r="F49" s="9" t="s">
        <v>93</v>
      </c>
      <c r="G49" s="28" t="s">
        <v>24</v>
      </c>
      <c r="H49" s="41">
        <v>503.0</v>
      </c>
      <c r="I49" s="30" t="s">
        <v>217</v>
      </c>
      <c r="J49" s="21" t="s">
        <v>15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43" t="s">
        <v>220</v>
      </c>
      <c r="F50" s="9" t="s">
        <v>93</v>
      </c>
      <c r="G50" s="28" t="s">
        <v>24</v>
      </c>
      <c r="H50" s="41">
        <v>457.0</v>
      </c>
      <c r="I50" s="30" t="s">
        <v>221</v>
      </c>
      <c r="J50" s="21" t="s">
        <v>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43" t="s">
        <v>224</v>
      </c>
      <c r="F51" s="9" t="s">
        <v>93</v>
      </c>
      <c r="G51" s="28" t="s">
        <v>24</v>
      </c>
      <c r="H51" s="41">
        <v>263.0</v>
      </c>
      <c r="I51" s="30" t="s">
        <v>225</v>
      </c>
      <c r="J51" s="21" t="s">
        <v>15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43" t="s">
        <v>228</v>
      </c>
      <c r="F52" s="9" t="s">
        <v>93</v>
      </c>
      <c r="G52" s="28" t="s">
        <v>24</v>
      </c>
      <c r="H52" s="41">
        <v>378.0</v>
      </c>
      <c r="I52" s="30" t="s">
        <v>229</v>
      </c>
      <c r="J52" s="21" t="s">
        <v>15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43" t="s">
        <v>232</v>
      </c>
      <c r="F53" s="9" t="s">
        <v>93</v>
      </c>
      <c r="G53" s="28" t="s">
        <v>24</v>
      </c>
      <c r="H53" s="41">
        <v>420.0</v>
      </c>
      <c r="I53" s="30" t="s">
        <v>233</v>
      </c>
      <c r="J53" s="21" t="s">
        <v>15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67" t="s">
        <v>236</v>
      </c>
      <c r="F54" s="9" t="s">
        <v>93</v>
      </c>
      <c r="G54" s="47" t="s">
        <v>24</v>
      </c>
      <c r="H54" s="68">
        <v>342.0</v>
      </c>
      <c r="I54" s="49" t="s">
        <v>237</v>
      </c>
      <c r="J54" s="21" t="s">
        <v>15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38"/>
      <c r="F999" s="39"/>
      <c r="G999" s="40"/>
      <c r="H999" s="41"/>
      <c r="I999" s="6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38"/>
      <c r="F1000" s="39"/>
      <c r="G1000" s="40"/>
      <c r="H1000" s="41"/>
      <c r="I1000" s="6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38"/>
      <c r="F1001" s="39"/>
      <c r="G1001" s="40"/>
      <c r="H1001" s="41"/>
      <c r="I1001" s="6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38"/>
      <c r="F1002" s="39"/>
      <c r="G1002" s="40"/>
      <c r="H1002" s="41"/>
      <c r="I1002" s="6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38"/>
      <c r="F1003" s="39"/>
      <c r="G1003" s="40"/>
      <c r="H1003" s="41"/>
      <c r="I1003" s="6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38"/>
      <c r="F1004" s="39"/>
      <c r="G1004" s="40"/>
      <c r="H1004" s="41"/>
      <c r="I1004" s="6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38"/>
      <c r="F1005" s="39"/>
      <c r="G1005" s="40"/>
      <c r="H1005" s="41"/>
      <c r="I1005" s="6"/>
      <c r="J1005" s="6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38"/>
      <c r="F1006" s="39"/>
      <c r="G1006" s="40"/>
      <c r="H1006" s="41"/>
      <c r="I1006" s="6"/>
      <c r="J1006" s="6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>
      <c r="A1007" s="8"/>
      <c r="B1007" s="8"/>
      <c r="C1007" s="8"/>
      <c r="D1007" s="8"/>
      <c r="E1007" s="38"/>
      <c r="F1007" s="39"/>
      <c r="G1007" s="40"/>
      <c r="H1007" s="41"/>
      <c r="I1007" s="6"/>
      <c r="J1007" s="6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>
      <c r="A1008" s="8"/>
      <c r="B1008" s="8"/>
      <c r="C1008" s="8"/>
      <c r="D1008" s="8"/>
      <c r="E1008" s="38"/>
      <c r="F1008" s="39"/>
      <c r="G1008" s="40"/>
      <c r="H1008" s="41"/>
      <c r="I1008" s="6"/>
      <c r="J1008" s="6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>
      <c r="A1009" s="8"/>
      <c r="B1009" s="8"/>
      <c r="C1009" s="8"/>
      <c r="D1009" s="8"/>
      <c r="E1009" s="38"/>
      <c r="F1009" s="39"/>
      <c r="G1009" s="40"/>
      <c r="H1009" s="41"/>
      <c r="I1009" s="6"/>
      <c r="J1009" s="6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>
      <c r="A1010" s="8"/>
      <c r="B1010" s="8"/>
      <c r="C1010" s="8"/>
      <c r="D1010" s="8"/>
      <c r="E1010" s="38"/>
      <c r="F1010" s="39"/>
      <c r="G1010" s="40"/>
      <c r="H1010" s="41"/>
      <c r="I1010" s="6"/>
      <c r="J1010" s="6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>
      <c r="A1011" s="8"/>
      <c r="B1011" s="8"/>
      <c r="C1011" s="8"/>
      <c r="D1011" s="8"/>
      <c r="E1011" s="38"/>
      <c r="F1011" s="39"/>
      <c r="G1011" s="40"/>
      <c r="H1011" s="41"/>
      <c r="I1011" s="6"/>
      <c r="J1011" s="6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>
      <c r="A1012" s="8"/>
      <c r="B1012" s="8"/>
      <c r="C1012" s="8"/>
      <c r="D1012" s="8"/>
      <c r="E1012" s="38"/>
      <c r="F1012" s="39"/>
      <c r="G1012" s="40"/>
      <c r="H1012" s="41"/>
      <c r="I1012" s="6"/>
      <c r="J1012" s="6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>
      <c r="A1013" s="8"/>
      <c r="B1013" s="8"/>
      <c r="C1013" s="8"/>
      <c r="D1013" s="8"/>
      <c r="E1013" s="38"/>
      <c r="F1013" s="39"/>
      <c r="G1013" s="40"/>
      <c r="H1013" s="41"/>
      <c r="I1013" s="6"/>
      <c r="J1013" s="6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>
      <c r="A1014" s="8"/>
      <c r="B1014" s="8"/>
      <c r="C1014" s="8"/>
      <c r="D1014" s="8"/>
      <c r="E1014" s="38"/>
      <c r="F1014" s="39"/>
      <c r="G1014" s="40"/>
      <c r="H1014" s="41"/>
      <c r="I1014" s="6"/>
      <c r="J1014" s="6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>
      <c r="A1015" s="8"/>
      <c r="B1015" s="8"/>
      <c r="C1015" s="8"/>
      <c r="D1015" s="8"/>
      <c r="E1015" s="38"/>
      <c r="F1015" s="39"/>
      <c r="G1015" s="40"/>
      <c r="H1015" s="41"/>
      <c r="I1015" s="6"/>
      <c r="J1015" s="6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>
      <c r="A1016" s="8"/>
      <c r="B1016" s="8"/>
      <c r="C1016" s="8"/>
      <c r="D1016" s="8"/>
      <c r="E1016" s="38"/>
      <c r="F1016" s="39"/>
      <c r="G1016" s="40"/>
      <c r="H1016" s="41"/>
      <c r="I1016" s="6"/>
      <c r="J1016" s="6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>
      <c r="A1017" s="8"/>
      <c r="B1017" s="8"/>
      <c r="C1017" s="8"/>
      <c r="D1017" s="8"/>
      <c r="E1017" s="38"/>
      <c r="F1017" s="39"/>
      <c r="G1017" s="40"/>
      <c r="H1017" s="41"/>
      <c r="I1017" s="6"/>
      <c r="J1017" s="6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>
      <c r="A1018" s="8"/>
      <c r="B1018" s="8"/>
      <c r="C1018" s="8"/>
      <c r="D1018" s="8"/>
      <c r="E1018" s="38"/>
      <c r="F1018" s="39"/>
      <c r="G1018" s="40"/>
      <c r="H1018" s="41"/>
      <c r="I1018" s="6"/>
      <c r="J1018" s="6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>
      <c r="A1019" s="8"/>
      <c r="B1019" s="8"/>
      <c r="C1019" s="8"/>
      <c r="D1019" s="8"/>
      <c r="E1019" s="38"/>
      <c r="F1019" s="39"/>
      <c r="G1019" s="40"/>
      <c r="H1019" s="41"/>
      <c r="I1019" s="6"/>
      <c r="J1019" s="6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>
      <c r="A1020" s="8"/>
      <c r="B1020" s="8"/>
      <c r="C1020" s="8"/>
      <c r="D1020" s="8"/>
      <c r="E1020" s="38"/>
      <c r="F1020" s="39"/>
      <c r="G1020" s="40"/>
      <c r="H1020" s="41"/>
      <c r="I1020" s="6"/>
      <c r="J1020" s="6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>
      <c r="A1021" s="8"/>
      <c r="B1021" s="8"/>
      <c r="C1021" s="8"/>
      <c r="D1021" s="8"/>
      <c r="E1021" s="38"/>
      <c r="F1021" s="39"/>
      <c r="G1021" s="40"/>
      <c r="H1021" s="41"/>
      <c r="I1021" s="6"/>
      <c r="J1021" s="6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>
      <c r="A1022" s="8"/>
      <c r="B1022" s="8"/>
      <c r="C1022" s="8"/>
      <c r="D1022" s="8"/>
      <c r="E1022" s="38"/>
      <c r="F1022" s="39"/>
      <c r="G1022" s="40"/>
      <c r="H1022" s="41"/>
      <c r="I1022" s="6"/>
      <c r="J1022" s="6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>
      <c r="A1023" s="8"/>
      <c r="B1023" s="8"/>
      <c r="C1023" s="8"/>
      <c r="D1023" s="8"/>
      <c r="E1023" s="38"/>
      <c r="F1023" s="39"/>
      <c r="G1023" s="40"/>
      <c r="H1023" s="41"/>
      <c r="I1023" s="6"/>
      <c r="J1023" s="6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>
      <c r="A1024" s="8"/>
      <c r="B1024" s="8"/>
      <c r="C1024" s="8"/>
      <c r="D1024" s="8"/>
      <c r="E1024" s="38"/>
      <c r="F1024" s="39"/>
      <c r="G1024" s="40"/>
      <c r="H1024" s="41"/>
      <c r="I1024" s="6"/>
      <c r="J1024" s="6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>
      <c r="A1025" s="8"/>
      <c r="B1025" s="8"/>
      <c r="C1025" s="8"/>
      <c r="D1025" s="8"/>
      <c r="E1025" s="38"/>
      <c r="F1025" s="39"/>
      <c r="G1025" s="40"/>
      <c r="H1025" s="41"/>
      <c r="I1025" s="6"/>
      <c r="J1025" s="6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>
      <c r="A1026" s="8"/>
      <c r="B1026" s="8"/>
      <c r="C1026" s="8"/>
      <c r="D1026" s="8"/>
      <c r="E1026" s="38"/>
      <c r="F1026" s="39"/>
      <c r="G1026" s="40"/>
      <c r="H1026" s="41"/>
      <c r="I1026" s="6"/>
      <c r="J1026" s="6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</sheetData>
  <mergeCells count="1">
    <mergeCell ref="E9:I9"/>
  </mergeCells>
  <dataValidations>
    <dataValidation type="list" allowBlank="1" showErrorMessage="1" sqref="A2:A3 F11:F54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  <hyperlink r:id="rId17" ref="I27"/>
    <hyperlink r:id="rId18" ref="I28"/>
    <hyperlink r:id="rId19" ref="I29"/>
    <hyperlink r:id="rId20" ref="I30"/>
    <hyperlink r:id="rId21" ref="I31"/>
    <hyperlink r:id="rId22" ref="I32"/>
    <hyperlink r:id="rId23" ref="I33"/>
    <hyperlink r:id="rId24" ref="I34"/>
    <hyperlink r:id="rId25" ref="I35"/>
    <hyperlink r:id="rId26" ref="I36"/>
    <hyperlink r:id="rId27" ref="I37"/>
    <hyperlink r:id="rId28" ref="I38"/>
    <hyperlink r:id="rId29" ref="I39"/>
    <hyperlink r:id="rId30" ref="I40"/>
    <hyperlink r:id="rId31" ref="I41"/>
    <hyperlink r:id="rId32" ref="I42"/>
    <hyperlink r:id="rId33" ref="I43"/>
    <hyperlink r:id="rId34" ref="I44"/>
    <hyperlink r:id="rId35" ref="I45"/>
    <hyperlink r:id="rId36" ref="I46"/>
    <hyperlink r:id="rId37" ref="I47"/>
    <hyperlink r:id="rId38" ref="I48"/>
    <hyperlink r:id="rId39" ref="I49"/>
    <hyperlink r:id="rId40" ref="I50"/>
    <hyperlink r:id="rId41" ref="I51"/>
    <hyperlink r:id="rId42" ref="I52"/>
    <hyperlink r:id="rId43" ref="I53"/>
    <hyperlink r:id="rId44" ref="I54"/>
  </hyperlinks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54</v>
      </c>
      <c r="B2" s="10">
        <f>(D2+C2)/2</f>
        <v>795.3529412</v>
      </c>
      <c r="C2" s="11">
        <f>B3</f>
        <v>585.7058824</v>
      </c>
      <c r="D2" s="11">
        <f>MAX($H$11:$H$27)</f>
        <v>1005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54</v>
      </c>
      <c r="B3" s="11">
        <f>AVERAGE($H$11:$H$27)</f>
        <v>585.7058824</v>
      </c>
      <c r="C3" s="11">
        <f>ROUND(AVERAGE($H$11:$H$27) -_xlfn.T.INV.2T(0.05, COUNT($H$11:$H$27)-1) *
(_xlfn.STDEV.S($H$11:$H$27) / SQRT(COUNT($H$11:$H$27))),0)</f>
        <v>483</v>
      </c>
      <c r="D3" s="14">
        <f>round(AVERAGE($H$11:$H$27) + _xlfn.T.INV.2T(0.05, COUNT($H$11:$H$27)-1) * (_xlfn.STDEV.S($H$11:$H$27) / SQRT(COUNT($H$11:$H$27)))
,0)</f>
        <v>689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STDEV($H$11:$H$27)</f>
        <v>200.5214342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20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MEDIAN($H$11:$H$27)</f>
        <v>545</v>
      </c>
      <c r="C11" s="8"/>
      <c r="D11" s="8"/>
      <c r="E11" s="42" t="s">
        <v>59</v>
      </c>
      <c r="F11" s="9" t="s">
        <v>54</v>
      </c>
      <c r="G11" s="24" t="s">
        <v>24</v>
      </c>
      <c r="H11" s="25">
        <v>545.0</v>
      </c>
      <c r="I11" s="26" t="s">
        <v>60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round(AVERAGE($H$11:$H$27),0)</f>
        <v>586</v>
      </c>
      <c r="C12" s="8"/>
      <c r="D12" s="8"/>
      <c r="E12" s="43" t="s">
        <v>61</v>
      </c>
      <c r="F12" s="9" t="s">
        <v>54</v>
      </c>
      <c r="G12" s="28" t="s">
        <v>24</v>
      </c>
      <c r="H12" s="29">
        <v>369.0</v>
      </c>
      <c r="I12" s="30" t="s">
        <v>62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8" t="s">
        <v>9</v>
      </c>
      <c r="B13" s="22">
        <f>MIN(H11:H27)</f>
        <v>263</v>
      </c>
      <c r="C13" s="8"/>
      <c r="D13" s="8"/>
      <c r="E13" s="43" t="s">
        <v>63</v>
      </c>
      <c r="F13" s="9" t="s">
        <v>54</v>
      </c>
      <c r="G13" s="28" t="s">
        <v>24</v>
      </c>
      <c r="H13" s="29">
        <v>393.0</v>
      </c>
      <c r="I13" s="30" t="s">
        <v>64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8" t="s">
        <v>10</v>
      </c>
      <c r="B14" s="22">
        <f>MAX(H11:H27)</f>
        <v>1005</v>
      </c>
      <c r="C14" s="8"/>
      <c r="D14" s="8"/>
      <c r="E14" s="44" t="s">
        <v>65</v>
      </c>
      <c r="F14" s="9" t="s">
        <v>54</v>
      </c>
      <c r="G14" s="28" t="s">
        <v>24</v>
      </c>
      <c r="H14" s="29">
        <v>515.0</v>
      </c>
      <c r="I14" s="30" t="s">
        <v>66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44" t="s">
        <v>67</v>
      </c>
      <c r="F15" s="9" t="s">
        <v>54</v>
      </c>
      <c r="G15" s="28" t="s">
        <v>24</v>
      </c>
      <c r="H15" s="29">
        <v>899.0</v>
      </c>
      <c r="I15" s="30" t="s">
        <v>68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44" t="s">
        <v>69</v>
      </c>
      <c r="F16" s="9" t="s">
        <v>54</v>
      </c>
      <c r="G16" s="28" t="s">
        <v>24</v>
      </c>
      <c r="H16" s="29">
        <v>497.0</v>
      </c>
      <c r="I16" s="30" t="s">
        <v>70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44" t="s">
        <v>71</v>
      </c>
      <c r="F17" s="9" t="s">
        <v>54</v>
      </c>
      <c r="G17" s="28" t="s">
        <v>24</v>
      </c>
      <c r="H17" s="29">
        <v>518.0</v>
      </c>
      <c r="I17" s="30" t="s">
        <v>72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43" t="s">
        <v>73</v>
      </c>
      <c r="F18" s="9" t="s">
        <v>54</v>
      </c>
      <c r="G18" s="28" t="s">
        <v>24</v>
      </c>
      <c r="H18" s="29">
        <v>365.0</v>
      </c>
      <c r="I18" s="30" t="s">
        <v>74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43" t="s">
        <v>75</v>
      </c>
      <c r="F19" s="9" t="s">
        <v>54</v>
      </c>
      <c r="G19" s="28" t="s">
        <v>24</v>
      </c>
      <c r="H19" s="29">
        <v>595.0</v>
      </c>
      <c r="I19" s="30" t="s">
        <v>76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43" t="s">
        <v>77</v>
      </c>
      <c r="F20" s="9" t="s">
        <v>54</v>
      </c>
      <c r="G20" s="33" t="s">
        <v>24</v>
      </c>
      <c r="H20" s="34">
        <v>690.0</v>
      </c>
      <c r="I20" s="30" t="s">
        <v>78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44" t="s">
        <v>79</v>
      </c>
      <c r="F21" s="9" t="s">
        <v>54</v>
      </c>
      <c r="G21" s="28" t="s">
        <v>24</v>
      </c>
      <c r="H21" s="34">
        <v>263.0</v>
      </c>
      <c r="I21" s="30" t="s">
        <v>80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44" t="s">
        <v>81</v>
      </c>
      <c r="F22" s="9" t="s">
        <v>54</v>
      </c>
      <c r="G22" s="28" t="s">
        <v>24</v>
      </c>
      <c r="H22" s="34">
        <v>662.0</v>
      </c>
      <c r="I22" s="30" t="s">
        <v>82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44" t="s">
        <v>83</v>
      </c>
      <c r="F23" s="9" t="s">
        <v>54</v>
      </c>
      <c r="G23" s="28" t="s">
        <v>24</v>
      </c>
      <c r="H23" s="34">
        <v>850.0</v>
      </c>
      <c r="I23" s="37" t="s">
        <v>84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44" t="s">
        <v>85</v>
      </c>
      <c r="F24" s="9" t="s">
        <v>54</v>
      </c>
      <c r="G24" s="28" t="s">
        <v>24</v>
      </c>
      <c r="H24" s="34">
        <v>693.0</v>
      </c>
      <c r="I24" s="30" t="s">
        <v>86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43" t="s">
        <v>87</v>
      </c>
      <c r="F25" s="9" t="s">
        <v>54</v>
      </c>
      <c r="G25" s="28" t="s">
        <v>24</v>
      </c>
      <c r="H25" s="34">
        <v>628.0</v>
      </c>
      <c r="I25" s="30" t="s">
        <v>88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44" t="s">
        <v>89</v>
      </c>
      <c r="F26" s="9" t="s">
        <v>54</v>
      </c>
      <c r="G26" s="28" t="s">
        <v>24</v>
      </c>
      <c r="H26" s="34">
        <v>1005.0</v>
      </c>
      <c r="I26" s="30" t="s">
        <v>90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E27" s="45" t="s">
        <v>91</v>
      </c>
      <c r="F27" s="46" t="s">
        <v>54</v>
      </c>
      <c r="G27" s="47" t="s">
        <v>24</v>
      </c>
      <c r="H27" s="48">
        <v>470.0</v>
      </c>
      <c r="I27" s="49" t="s">
        <v>92</v>
      </c>
      <c r="J27" s="21" t="s">
        <v>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38"/>
      <c r="F28" s="39"/>
      <c r="G28" s="40"/>
      <c r="H28" s="41"/>
      <c r="I28" s="6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38"/>
      <c r="F29" s="39"/>
      <c r="G29" s="40"/>
      <c r="H29" s="41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38"/>
      <c r="F30" s="39"/>
      <c r="G30" s="40"/>
      <c r="H30" s="41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38"/>
      <c r="F31" s="39"/>
      <c r="G31" s="40"/>
      <c r="H31" s="41"/>
      <c r="I31" s="6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38"/>
      <c r="F32" s="39"/>
      <c r="G32" s="40"/>
      <c r="H32" s="41"/>
      <c r="I32" s="6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38"/>
      <c r="F33" s="39"/>
      <c r="G33" s="40"/>
      <c r="H33" s="41"/>
      <c r="I33" s="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38"/>
      <c r="F34" s="39"/>
      <c r="G34" s="40"/>
      <c r="H34" s="41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38"/>
      <c r="F35" s="39"/>
      <c r="G35" s="40"/>
      <c r="H35" s="41"/>
      <c r="I35" s="6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38"/>
      <c r="F36" s="39"/>
      <c r="G36" s="40"/>
      <c r="H36" s="41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38"/>
      <c r="F37" s="39"/>
      <c r="G37" s="40"/>
      <c r="H37" s="41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38"/>
      <c r="F38" s="39"/>
      <c r="G38" s="40"/>
      <c r="H38" s="41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38"/>
      <c r="F39" s="39"/>
      <c r="G39" s="40"/>
      <c r="H39" s="41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38"/>
      <c r="F40" s="39"/>
      <c r="G40" s="40"/>
      <c r="H40" s="41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38"/>
      <c r="F41" s="39"/>
      <c r="G41" s="40"/>
      <c r="H41" s="41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38"/>
      <c r="F42" s="39"/>
      <c r="G42" s="40"/>
      <c r="H42" s="41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38"/>
      <c r="F43" s="39"/>
      <c r="G43" s="40"/>
      <c r="H43" s="41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38"/>
      <c r="F44" s="39"/>
      <c r="G44" s="40"/>
      <c r="H44" s="41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38"/>
      <c r="F45" s="39"/>
      <c r="G45" s="40"/>
      <c r="H45" s="41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38"/>
      <c r="F46" s="39"/>
      <c r="G46" s="40"/>
      <c r="H46" s="41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38"/>
      <c r="F47" s="39"/>
      <c r="G47" s="40"/>
      <c r="H47" s="41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38"/>
      <c r="F48" s="39"/>
      <c r="G48" s="40"/>
      <c r="H48" s="41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38"/>
      <c r="F49" s="39"/>
      <c r="G49" s="40"/>
      <c r="H49" s="41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38"/>
      <c r="F50" s="39"/>
      <c r="G50" s="40"/>
      <c r="H50" s="41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38"/>
      <c r="F51" s="39"/>
      <c r="G51" s="40"/>
      <c r="H51" s="41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38"/>
      <c r="F52" s="39"/>
      <c r="G52" s="40"/>
      <c r="H52" s="41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8"/>
      <c r="F53" s="39"/>
      <c r="G53" s="40"/>
      <c r="H53" s="41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38"/>
      <c r="F54" s="39"/>
      <c r="G54" s="40"/>
      <c r="H54" s="41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38"/>
      <c r="F999" s="39"/>
      <c r="G999" s="40"/>
      <c r="H999" s="41"/>
      <c r="I999" s="6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</sheetData>
  <mergeCells count="1">
    <mergeCell ref="E9:I9"/>
  </mergeCells>
  <dataValidations>
    <dataValidation type="list" allowBlank="1" showErrorMessage="1" sqref="A2:A3 F11:F27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  <hyperlink r:id="rId17" ref="I27"/>
  </hyperlinks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11</v>
      </c>
      <c r="B2" s="10">
        <f>(D2+C2)/2</f>
        <v>862.15625</v>
      </c>
      <c r="C2" s="11">
        <f>B3</f>
        <v>774.3125</v>
      </c>
      <c r="D2" s="11">
        <f>MAX($H$11:$H$26)</f>
        <v>950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11</v>
      </c>
      <c r="B3" s="11">
        <f>AVERAGE($H$11:$H$26)</f>
        <v>774.3125</v>
      </c>
      <c r="C3" s="11">
        <f>ROUND(AVERAGE($H$11:$H$26) -_xlfn.T.INV.2T(0.05, COUNT($H$11:$H$26)-1) *
(_xlfn.STDEV.S($H$11:$H$26) / SQRT(COUNT($H$11:$H$26))),0)</f>
        <v>707</v>
      </c>
      <c r="D3" s="14">
        <f>round(AVERAGE($H$11:$H$26) + _xlfn.T.INV.2T(0.05, COUNT($H$11:$H$26)-1) * (_xlfn.STDEV.S($H$11:$H$26) / SQRT(COUNT($H$11:$H$26)))
,0)</f>
        <v>842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STDEV($H$11:$H$26)</f>
        <v>126.6721326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20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MEDIAN($H$11:$H$26)</f>
        <v>776</v>
      </c>
      <c r="C11" s="8"/>
      <c r="D11" s="8"/>
      <c r="E11" s="23" t="s">
        <v>23</v>
      </c>
      <c r="F11" s="9" t="s">
        <v>11</v>
      </c>
      <c r="G11" s="24" t="s">
        <v>24</v>
      </c>
      <c r="H11" s="25">
        <v>899.0</v>
      </c>
      <c r="I11" s="26" t="s">
        <v>25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round(AVERAGE($H$11:$H$26),0)</f>
        <v>774</v>
      </c>
      <c r="C12" s="8"/>
      <c r="D12" s="8"/>
      <c r="E12" s="27" t="s">
        <v>26</v>
      </c>
      <c r="F12" s="9" t="s">
        <v>11</v>
      </c>
      <c r="G12" s="28" t="s">
        <v>24</v>
      </c>
      <c r="H12" s="29">
        <v>615.0</v>
      </c>
      <c r="I12" s="30" t="s">
        <v>27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31" t="s">
        <v>9</v>
      </c>
      <c r="B13" s="22">
        <f>MIN(H11:H26)</f>
        <v>430</v>
      </c>
      <c r="C13" s="8"/>
      <c r="D13" s="8"/>
      <c r="E13" s="27" t="s">
        <v>28</v>
      </c>
      <c r="F13" s="9" t="s">
        <v>11</v>
      </c>
      <c r="G13" s="28" t="s">
        <v>24</v>
      </c>
      <c r="H13" s="29">
        <v>776.0</v>
      </c>
      <c r="I13" s="30" t="s">
        <v>29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31" t="s">
        <v>30</v>
      </c>
      <c r="B14" s="22">
        <f>MAX(H11:H26)</f>
        <v>950</v>
      </c>
      <c r="C14" s="8"/>
      <c r="D14" s="8"/>
      <c r="E14" s="23" t="s">
        <v>31</v>
      </c>
      <c r="F14" s="9" t="s">
        <v>11</v>
      </c>
      <c r="G14" s="28" t="s">
        <v>24</v>
      </c>
      <c r="H14" s="29">
        <v>430.0</v>
      </c>
      <c r="I14" s="30" t="s">
        <v>32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23" t="s">
        <v>33</v>
      </c>
      <c r="F15" s="9" t="s">
        <v>11</v>
      </c>
      <c r="G15" s="28" t="s">
        <v>24</v>
      </c>
      <c r="H15" s="29">
        <v>792.0</v>
      </c>
      <c r="I15" s="30" t="s">
        <v>34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27" t="s">
        <v>35</v>
      </c>
      <c r="F16" s="9" t="s">
        <v>11</v>
      </c>
      <c r="G16" s="28" t="s">
        <v>24</v>
      </c>
      <c r="H16" s="29">
        <v>720.0</v>
      </c>
      <c r="I16" s="30" t="s">
        <v>36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27" t="s">
        <v>37</v>
      </c>
      <c r="F17" s="9" t="s">
        <v>11</v>
      </c>
      <c r="G17" s="28" t="s">
        <v>24</v>
      </c>
      <c r="H17" s="29">
        <v>776.0</v>
      </c>
      <c r="I17" s="30" t="s">
        <v>38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23" t="s">
        <v>39</v>
      </c>
      <c r="F18" s="9" t="s">
        <v>11</v>
      </c>
      <c r="G18" s="28" t="s">
        <v>24</v>
      </c>
      <c r="H18" s="29">
        <v>859.0</v>
      </c>
      <c r="I18" s="30" t="s">
        <v>40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23" t="s">
        <v>41</v>
      </c>
      <c r="F19" s="9" t="s">
        <v>11</v>
      </c>
      <c r="G19" s="28" t="s">
        <v>24</v>
      </c>
      <c r="H19" s="29">
        <v>900.0</v>
      </c>
      <c r="I19" s="30" t="s">
        <v>42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23" t="s">
        <v>43</v>
      </c>
      <c r="F20" s="9" t="s">
        <v>11</v>
      </c>
      <c r="G20" s="33" t="s">
        <v>24</v>
      </c>
      <c r="H20" s="34">
        <v>859.0</v>
      </c>
      <c r="I20" s="30" t="s">
        <v>44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23" t="s">
        <v>45</v>
      </c>
      <c r="F21" s="9" t="s">
        <v>11</v>
      </c>
      <c r="G21" s="28" t="s">
        <v>24</v>
      </c>
      <c r="H21" s="34">
        <v>950.0</v>
      </c>
      <c r="I21" s="30" t="s">
        <v>46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23" t="s">
        <v>48</v>
      </c>
      <c r="F22" s="9" t="s">
        <v>11</v>
      </c>
      <c r="G22" s="28" t="s">
        <v>24</v>
      </c>
      <c r="H22" s="34">
        <v>758.0</v>
      </c>
      <c r="I22" s="30" t="s">
        <v>49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23" t="s">
        <v>50</v>
      </c>
      <c r="F23" s="9" t="s">
        <v>11</v>
      </c>
      <c r="G23" s="28" t="s">
        <v>24</v>
      </c>
      <c r="H23" s="34">
        <v>760.0</v>
      </c>
      <c r="I23" s="37" t="s">
        <v>51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27" t="s">
        <v>52</v>
      </c>
      <c r="F24" s="9" t="s">
        <v>11</v>
      </c>
      <c r="G24" s="28" t="s">
        <v>24</v>
      </c>
      <c r="H24" s="34">
        <v>776.0</v>
      </c>
      <c r="I24" s="30" t="s">
        <v>53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27" t="s">
        <v>55</v>
      </c>
      <c r="F25" s="9" t="s">
        <v>11</v>
      </c>
      <c r="G25" s="28" t="s">
        <v>24</v>
      </c>
      <c r="H25" s="34">
        <v>670.0</v>
      </c>
      <c r="I25" s="30" t="s">
        <v>56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23" t="s">
        <v>57</v>
      </c>
      <c r="F26" s="9" t="s">
        <v>11</v>
      </c>
      <c r="G26" s="28" t="s">
        <v>24</v>
      </c>
      <c r="H26" s="34">
        <v>849.0</v>
      </c>
      <c r="I26" s="30" t="s">
        <v>58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38"/>
      <c r="F27" s="39"/>
      <c r="G27" s="40"/>
      <c r="H27" s="41"/>
      <c r="I27" s="6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38"/>
      <c r="F28" s="39"/>
      <c r="G28" s="40"/>
      <c r="H28" s="41"/>
      <c r="I28" s="6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38"/>
      <c r="F29" s="39"/>
      <c r="G29" s="40"/>
      <c r="H29" s="41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38"/>
      <c r="F30" s="39"/>
      <c r="G30" s="40"/>
      <c r="H30" s="41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38"/>
      <c r="F31" s="39"/>
      <c r="G31" s="40"/>
      <c r="H31" s="41"/>
      <c r="I31" s="6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38"/>
      <c r="F32" s="39"/>
      <c r="G32" s="40"/>
      <c r="H32" s="41"/>
      <c r="I32" s="6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38"/>
      <c r="F33" s="39"/>
      <c r="G33" s="40"/>
      <c r="H33" s="41"/>
      <c r="I33" s="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38"/>
      <c r="F34" s="39"/>
      <c r="G34" s="40"/>
      <c r="H34" s="41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38"/>
      <c r="F35" s="39"/>
      <c r="G35" s="40"/>
      <c r="H35" s="41"/>
      <c r="I35" s="6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38"/>
      <c r="F36" s="39"/>
      <c r="G36" s="40"/>
      <c r="H36" s="41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38"/>
      <c r="F37" s="39"/>
      <c r="G37" s="40"/>
      <c r="H37" s="41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38"/>
      <c r="F38" s="39"/>
      <c r="G38" s="40"/>
      <c r="H38" s="41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38"/>
      <c r="F39" s="39"/>
      <c r="G39" s="40"/>
      <c r="H39" s="41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38"/>
      <c r="F40" s="39"/>
      <c r="G40" s="40"/>
      <c r="H40" s="41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38"/>
      <c r="F41" s="39"/>
      <c r="G41" s="40"/>
      <c r="H41" s="41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38"/>
      <c r="F42" s="39"/>
      <c r="G42" s="40"/>
      <c r="H42" s="41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38"/>
      <c r="F43" s="39"/>
      <c r="G43" s="40"/>
      <c r="H43" s="41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38"/>
      <c r="F44" s="39"/>
      <c r="G44" s="40"/>
      <c r="H44" s="41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38"/>
      <c r="F45" s="39"/>
      <c r="G45" s="40"/>
      <c r="H45" s="41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38"/>
      <c r="F46" s="39"/>
      <c r="G46" s="40"/>
      <c r="H46" s="41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38"/>
      <c r="F47" s="39"/>
      <c r="G47" s="40"/>
      <c r="H47" s="41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38"/>
      <c r="F48" s="39"/>
      <c r="G48" s="40"/>
      <c r="H48" s="41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38"/>
      <c r="F49" s="39"/>
      <c r="G49" s="40"/>
      <c r="H49" s="41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38"/>
      <c r="F50" s="39"/>
      <c r="G50" s="40"/>
      <c r="H50" s="41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38"/>
      <c r="F51" s="39"/>
      <c r="G51" s="40"/>
      <c r="H51" s="41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38"/>
      <c r="F52" s="39"/>
      <c r="G52" s="40"/>
      <c r="H52" s="41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8"/>
      <c r="F53" s="39"/>
      <c r="G53" s="40"/>
      <c r="H53" s="41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38"/>
      <c r="F54" s="39"/>
      <c r="G54" s="40"/>
      <c r="H54" s="41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</sheetData>
  <mergeCells count="1">
    <mergeCell ref="E9:I9"/>
  </mergeCells>
  <dataValidations>
    <dataValidation type="list" allowBlank="1" showErrorMessage="1" sqref="A2:A3 F11:F26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</cols>
  <sheetData>
    <row r="1">
      <c r="A1" s="50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C5" s="8"/>
      <c r="D5" s="8"/>
      <c r="E5" s="8"/>
      <c r="F5" s="8"/>
      <c r="G5" s="8"/>
      <c r="H5" s="52"/>
      <c r="I5" s="8"/>
      <c r="J5" s="5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53" t="s">
        <v>118</v>
      </c>
      <c r="D6" s="8"/>
      <c r="E6" s="8"/>
      <c r="F6" s="8"/>
      <c r="G6" s="8"/>
      <c r="H6" s="54" t="s">
        <v>119</v>
      </c>
      <c r="I6" s="54" t="s">
        <v>120</v>
      </c>
      <c r="J6" s="54" t="s">
        <v>121</v>
      </c>
      <c r="K6" s="54" t="s">
        <v>18</v>
      </c>
      <c r="L6" s="55" t="s">
        <v>122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28"/>
      <c r="D7" s="8"/>
      <c r="E7" s="8"/>
      <c r="F7" s="8"/>
      <c r="G7" s="8"/>
      <c r="H7" s="22">
        <f>'STR-1BR-Master-Data'!$D$3*30</f>
        <v>13470</v>
      </c>
      <c r="I7" s="22">
        <f>'STR-1BR-Master-Data'!$B$3*30</f>
        <v>12188.86364</v>
      </c>
      <c r="J7" s="22">
        <f>'STR-1BR-Master-Data'!$C$3*30</f>
        <v>10890</v>
      </c>
      <c r="K7" s="57" t="s">
        <v>93</v>
      </c>
      <c r="L7" s="58">
        <f t="array" ref="L7:L60">SEQUENCE(54,1,1,1)</f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28"/>
      <c r="D8" s="8"/>
      <c r="E8" s="8"/>
      <c r="F8" s="8"/>
      <c r="G8" s="8"/>
      <c r="H8" s="22">
        <f>'STR-1BR-Master-Data'!$D$3*30</f>
        <v>13470</v>
      </c>
      <c r="I8" s="22">
        <f>'STR-1BR-Master-Data'!$B$3*30</f>
        <v>12188.86364</v>
      </c>
      <c r="J8" s="22">
        <f>'STR-1BR-Master-Data'!$C$3*30</f>
        <v>10890</v>
      </c>
      <c r="K8" s="57" t="s">
        <v>93</v>
      </c>
      <c r="L8" s="58">
        <v>2.0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28"/>
      <c r="D9" s="8"/>
      <c r="E9" s="8"/>
      <c r="F9" s="8"/>
      <c r="G9" s="8"/>
      <c r="H9" s="22">
        <f>'STR-1BR-Master-Data'!$D$3*30</f>
        <v>13470</v>
      </c>
      <c r="I9" s="22">
        <f>'STR-1BR-Master-Data'!$B$3*30</f>
        <v>12188.86364</v>
      </c>
      <c r="J9" s="22">
        <f>'STR-1BR-Master-Data'!$C$3*30</f>
        <v>10890</v>
      </c>
      <c r="K9" s="57" t="s">
        <v>93</v>
      </c>
      <c r="L9" s="58">
        <v>3.0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28"/>
      <c r="D10" s="8"/>
      <c r="E10" s="8"/>
      <c r="F10" s="8"/>
      <c r="G10" s="8"/>
      <c r="H10" s="22">
        <f>'STR-1BR-Master-Data'!$D$3*30</f>
        <v>13470</v>
      </c>
      <c r="I10" s="22">
        <f>'STR-1BR-Master-Data'!$B$3*30</f>
        <v>12188.86364</v>
      </c>
      <c r="J10" s="22">
        <f>'STR-1BR-Master-Data'!$C$3*30</f>
        <v>10890</v>
      </c>
      <c r="K10" s="57" t="s">
        <v>93</v>
      </c>
      <c r="L10" s="58">
        <v>4.0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28"/>
      <c r="D11" s="8"/>
      <c r="E11" s="8"/>
      <c r="F11" s="8"/>
      <c r="G11" s="8"/>
      <c r="H11" s="22">
        <f>'STR-1BR-Master-Data'!$D$3*30</f>
        <v>13470</v>
      </c>
      <c r="I11" s="22">
        <f>'STR-1BR-Master-Data'!$B$3*30</f>
        <v>12188.86364</v>
      </c>
      <c r="J11" s="22">
        <f>'STR-1BR-Master-Data'!$C$3*30</f>
        <v>10890</v>
      </c>
      <c r="K11" s="57" t="s">
        <v>93</v>
      </c>
      <c r="L11" s="58">
        <v>5.0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28"/>
      <c r="D12" s="8"/>
      <c r="E12" s="8"/>
      <c r="F12" s="8"/>
      <c r="G12" s="8"/>
      <c r="H12" s="22">
        <f>'STR-1BR-Master-Data'!$D$3*30</f>
        <v>13470</v>
      </c>
      <c r="I12" s="22">
        <f>'STR-1BR-Master-Data'!$B$3*30</f>
        <v>12188.86364</v>
      </c>
      <c r="J12" s="22">
        <f>'STR-1BR-Master-Data'!$C$3*30</f>
        <v>10890</v>
      </c>
      <c r="K12" s="57" t="s">
        <v>93</v>
      </c>
      <c r="L12" s="58">
        <v>6.0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28"/>
      <c r="D13" s="8"/>
      <c r="E13" s="8"/>
      <c r="F13" s="8"/>
      <c r="G13" s="8"/>
      <c r="H13" s="22">
        <f>'STR-1BR-Master-Data'!$D$3*30</f>
        <v>13470</v>
      </c>
      <c r="I13" s="22">
        <f>'STR-1BR-Master-Data'!$B$3*30</f>
        <v>12188.86364</v>
      </c>
      <c r="J13" s="22">
        <f>'STR-1BR-Master-Data'!$C$3*30</f>
        <v>10890</v>
      </c>
      <c r="K13" s="57" t="s">
        <v>93</v>
      </c>
      <c r="L13" s="58">
        <v>7.0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28"/>
      <c r="D14" s="8"/>
      <c r="E14" s="8"/>
      <c r="F14" s="8"/>
      <c r="G14" s="8"/>
      <c r="H14" s="22">
        <f>'STR-1BR-Master-Data'!$D$3*30</f>
        <v>13470</v>
      </c>
      <c r="I14" s="22">
        <f>'STR-1BR-Master-Data'!$B$3*30</f>
        <v>12188.86364</v>
      </c>
      <c r="J14" s="22">
        <f>'STR-1BR-Master-Data'!$C$3*30</f>
        <v>10890</v>
      </c>
      <c r="K14" s="57" t="s">
        <v>93</v>
      </c>
      <c r="L14" s="58">
        <v>8.0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28"/>
      <c r="D15" s="8"/>
      <c r="E15" s="8"/>
      <c r="F15" s="8"/>
      <c r="G15" s="8"/>
      <c r="H15" s="22">
        <f>'STR-1BR-Master-Data'!$D$3*30</f>
        <v>13470</v>
      </c>
      <c r="I15" s="22">
        <f>'STR-1BR-Master-Data'!$B$3*30</f>
        <v>12188.86364</v>
      </c>
      <c r="J15" s="22">
        <f>'STR-1BR-Master-Data'!$C$3*30</f>
        <v>10890</v>
      </c>
      <c r="K15" s="57" t="s">
        <v>93</v>
      </c>
      <c r="L15" s="58">
        <v>9.0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28"/>
      <c r="D16" s="8"/>
      <c r="E16" s="8"/>
      <c r="F16" s="8"/>
      <c r="G16" s="8"/>
      <c r="H16" s="22">
        <f>'STR-1BR-Master-Data'!$D$3*30</f>
        <v>13470</v>
      </c>
      <c r="I16" s="22">
        <f>'STR-1BR-Master-Data'!$B$3*30</f>
        <v>12188.86364</v>
      </c>
      <c r="J16" s="22">
        <f>'STR-1BR-Master-Data'!$C$3*30</f>
        <v>10890</v>
      </c>
      <c r="K16" s="57" t="s">
        <v>93</v>
      </c>
      <c r="L16" s="59">
        <v>10.0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28"/>
      <c r="D17" s="8"/>
      <c r="E17" s="8"/>
      <c r="F17" s="8"/>
      <c r="G17" s="8"/>
      <c r="H17" s="22">
        <f>'STR-1BR-Master-Data'!$D$3*30</f>
        <v>13470</v>
      </c>
      <c r="I17" s="22">
        <f>'STR-1BR-Master-Data'!$B$3*30</f>
        <v>12188.86364</v>
      </c>
      <c r="J17" s="22">
        <f>'STR-1BR-Master-Data'!$C$3*30</f>
        <v>10890</v>
      </c>
      <c r="K17" s="57" t="s">
        <v>93</v>
      </c>
      <c r="L17" s="59">
        <v>11.0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28"/>
      <c r="D18" s="8"/>
      <c r="E18" s="8"/>
      <c r="F18" s="8"/>
      <c r="G18" s="8"/>
      <c r="H18" s="22">
        <f>'STR-1BR-Master-Data'!$D$3*30</f>
        <v>13470</v>
      </c>
      <c r="I18" s="22">
        <f>'STR-1BR-Master-Data'!$B$3*30</f>
        <v>12188.86364</v>
      </c>
      <c r="J18" s="22">
        <f>'STR-1BR-Master-Data'!$C$3*30</f>
        <v>10890</v>
      </c>
      <c r="K18" s="57" t="s">
        <v>93</v>
      </c>
      <c r="L18" s="59">
        <v>12.0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28"/>
      <c r="D19" s="8"/>
      <c r="E19" s="8"/>
      <c r="F19" s="8"/>
      <c r="G19" s="8"/>
      <c r="H19" s="22">
        <f>'STR-1BR-Master-Data'!$D$3*30</f>
        <v>13470</v>
      </c>
      <c r="I19" s="22">
        <f>'STR-1BR-Master-Data'!$B$3*30</f>
        <v>12188.86364</v>
      </c>
      <c r="J19" s="22">
        <f>'STR-1BR-Master-Data'!$C$3*30</f>
        <v>10890</v>
      </c>
      <c r="K19" s="57" t="s">
        <v>93</v>
      </c>
      <c r="L19" s="59">
        <v>13.0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28"/>
      <c r="D20" s="8"/>
      <c r="E20" s="8"/>
      <c r="F20" s="8"/>
      <c r="G20" s="8"/>
      <c r="H20" s="22">
        <f>'STR-1BR-Master-Data'!$D$3*30</f>
        <v>13470</v>
      </c>
      <c r="I20" s="22">
        <f>'STR-1BR-Master-Data'!$B$3*30</f>
        <v>12188.86364</v>
      </c>
      <c r="J20" s="22">
        <f>'STR-1BR-Master-Data'!$C$3*30</f>
        <v>10890</v>
      </c>
      <c r="K20" s="57" t="s">
        <v>93</v>
      </c>
      <c r="L20" s="59">
        <v>14.0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28"/>
      <c r="D21" s="8"/>
      <c r="E21" s="8"/>
      <c r="F21" s="8"/>
      <c r="G21" s="8"/>
      <c r="H21" s="22">
        <f>'STR-1BR-Master-Data'!$D$3*30</f>
        <v>13470</v>
      </c>
      <c r="I21" s="22">
        <f>'STR-1BR-Master-Data'!$B$3*30</f>
        <v>12188.86364</v>
      </c>
      <c r="J21" s="22">
        <f>'STR-1BR-Master-Data'!$C$3*30</f>
        <v>10890</v>
      </c>
      <c r="K21" s="57" t="s">
        <v>93</v>
      </c>
      <c r="L21" s="59">
        <v>15.0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28"/>
      <c r="D22" s="8"/>
      <c r="E22" s="8"/>
      <c r="F22" s="8"/>
      <c r="G22" s="8"/>
      <c r="H22" s="22">
        <f>'STR-1BR-Master-Data'!$D$3*30</f>
        <v>13470</v>
      </c>
      <c r="I22" s="22">
        <f>'STR-1BR-Master-Data'!$B$3*30</f>
        <v>12188.86364</v>
      </c>
      <c r="J22" s="22">
        <f>'STR-1BR-Master-Data'!$C$3*30</f>
        <v>10890</v>
      </c>
      <c r="K22" s="57" t="s">
        <v>93</v>
      </c>
      <c r="L22" s="59">
        <v>16.0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28"/>
      <c r="D23" s="8"/>
      <c r="E23" s="8"/>
      <c r="F23" s="8"/>
      <c r="G23" s="8"/>
      <c r="H23" s="22">
        <f>'STR-1BR-Master-Data'!$D$3*30</f>
        <v>13470</v>
      </c>
      <c r="I23" s="22">
        <f>'STR-1BR-Master-Data'!$B$3*30</f>
        <v>12188.86364</v>
      </c>
      <c r="J23" s="22">
        <f>'STR-1BR-Master-Data'!$C$3*30</f>
        <v>10890</v>
      </c>
      <c r="K23" s="57" t="s">
        <v>93</v>
      </c>
      <c r="L23" s="59">
        <v>17.0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28"/>
      <c r="D24" s="8"/>
      <c r="E24" s="8"/>
      <c r="F24" s="8"/>
      <c r="G24" s="8"/>
      <c r="H24" s="22">
        <f>'STR-1BR-Master-Data'!$D$3*30</f>
        <v>13470</v>
      </c>
      <c r="I24" s="22">
        <f>'STR-1BR-Master-Data'!$B$3*30</f>
        <v>12188.86364</v>
      </c>
      <c r="J24" s="22">
        <f>'STR-1BR-Master-Data'!$C$3*30</f>
        <v>10890</v>
      </c>
      <c r="K24" s="57" t="s">
        <v>93</v>
      </c>
      <c r="L24" s="59">
        <v>18.0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28"/>
      <c r="D25" s="8"/>
      <c r="E25" s="8"/>
      <c r="F25" s="8"/>
      <c r="G25" s="8"/>
      <c r="H25" s="22">
        <f>'STR-1BR-Master-Data'!$D$3*30</f>
        <v>13470</v>
      </c>
      <c r="I25" s="22">
        <f>'STR-1BR-Master-Data'!$B$3*30</f>
        <v>12188.86364</v>
      </c>
      <c r="J25" s="22">
        <f>'STR-1BR-Master-Data'!$C$3*30</f>
        <v>10890</v>
      </c>
      <c r="K25" s="57" t="s">
        <v>93</v>
      </c>
      <c r="L25" s="59">
        <v>19.0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28"/>
      <c r="D26" s="8"/>
      <c r="E26" s="8"/>
      <c r="F26" s="8"/>
      <c r="G26" s="8"/>
      <c r="H26" s="22">
        <f>'STR-1BR-Master-Data'!$D$3*30</f>
        <v>13470</v>
      </c>
      <c r="I26" s="22">
        <f>'STR-1BR-Master-Data'!$B$3*30</f>
        <v>12188.86364</v>
      </c>
      <c r="J26" s="22">
        <f>'STR-1BR-Master-Data'!$C$3*30</f>
        <v>10890</v>
      </c>
      <c r="K26" s="57" t="s">
        <v>93</v>
      </c>
      <c r="L26" s="59">
        <v>20.0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28"/>
      <c r="D27" s="8"/>
      <c r="E27" s="8"/>
      <c r="F27" s="8"/>
      <c r="G27" s="8"/>
      <c r="H27" s="22">
        <f>'STR-1BR-Master-Data'!$D$3*30</f>
        <v>13470</v>
      </c>
      <c r="I27" s="22">
        <f>'STR-1BR-Master-Data'!$B$3*30</f>
        <v>12188.86364</v>
      </c>
      <c r="J27" s="22">
        <f>'STR-1BR-Master-Data'!$C$3*30</f>
        <v>10890</v>
      </c>
      <c r="K27" s="57" t="s">
        <v>93</v>
      </c>
      <c r="L27" s="59">
        <v>21.0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28"/>
      <c r="D28" s="8"/>
      <c r="E28" s="8"/>
      <c r="F28" s="8"/>
      <c r="G28" s="8"/>
      <c r="H28" s="22">
        <f>'STR-1BR-Master-Data'!$D$3*30</f>
        <v>13470</v>
      </c>
      <c r="I28" s="22">
        <f>'STR-1BR-Master-Data'!$B$3*30</f>
        <v>12188.86364</v>
      </c>
      <c r="J28" s="22">
        <f>'STR-1BR-Master-Data'!$C$3*30</f>
        <v>10890</v>
      </c>
      <c r="K28" s="57" t="s">
        <v>93</v>
      </c>
      <c r="L28" s="59">
        <v>22.0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28"/>
      <c r="D29" s="8"/>
      <c r="E29" s="8"/>
      <c r="F29" s="8"/>
      <c r="G29" s="8"/>
      <c r="H29" s="22">
        <f>'STR-1BR-Master-Data'!$D$3*30</f>
        <v>13470</v>
      </c>
      <c r="I29" s="22">
        <f>'STR-1BR-Master-Data'!$B$3*30</f>
        <v>12188.86364</v>
      </c>
      <c r="J29" s="22">
        <f>'STR-1BR-Master-Data'!$C$3*30</f>
        <v>10890</v>
      </c>
      <c r="K29" s="57" t="s">
        <v>93</v>
      </c>
      <c r="L29" s="59">
        <v>23.0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28"/>
      <c r="D30" s="8"/>
      <c r="E30" s="8"/>
      <c r="F30" s="8"/>
      <c r="G30" s="8"/>
      <c r="H30" s="22">
        <f>'STR-1BR-Master-Data'!$D$3*30</f>
        <v>13470</v>
      </c>
      <c r="I30" s="22">
        <f>'STR-1BR-Master-Data'!$B$3*30</f>
        <v>12188.86364</v>
      </c>
      <c r="J30" s="22">
        <f>'STR-1BR-Master-Data'!$C$3*30</f>
        <v>10890</v>
      </c>
      <c r="K30" s="57" t="s">
        <v>93</v>
      </c>
      <c r="L30" s="59">
        <v>24.0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8"/>
      <c r="D31" s="8"/>
      <c r="E31" s="8"/>
      <c r="F31" s="8"/>
      <c r="G31" s="8"/>
      <c r="H31" s="22">
        <f>'STR-1BR-Master-Data'!$D$3*30</f>
        <v>13470</v>
      </c>
      <c r="I31" s="22">
        <f>'STR-1BR-Master-Data'!$B$3*30</f>
        <v>12188.86364</v>
      </c>
      <c r="J31" s="22">
        <f>'STR-1BR-Master-Data'!$C$3*30</f>
        <v>10890</v>
      </c>
      <c r="K31" s="57" t="s">
        <v>93</v>
      </c>
      <c r="L31" s="59">
        <v>25.0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8"/>
      <c r="D32" s="8"/>
      <c r="E32" s="8"/>
      <c r="F32" s="8"/>
      <c r="G32" s="8"/>
      <c r="H32" s="22">
        <f>'STR-1BR-Master-Data'!$D$3*30</f>
        <v>13470</v>
      </c>
      <c r="I32" s="22">
        <f>'STR-1BR-Master-Data'!$B$3*30</f>
        <v>12188.86364</v>
      </c>
      <c r="J32" s="22">
        <f>'STR-1BR-Master-Data'!$C$3*30</f>
        <v>10890</v>
      </c>
      <c r="K32" s="57" t="s">
        <v>93</v>
      </c>
      <c r="L32" s="59">
        <v>26.0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28"/>
      <c r="D33" s="8"/>
      <c r="E33" s="8"/>
      <c r="F33" s="8"/>
      <c r="G33" s="8"/>
      <c r="H33" s="22">
        <f>'STR-1BR-Master-Data'!$D$3*30</f>
        <v>13470</v>
      </c>
      <c r="I33" s="22">
        <f>'STR-1BR-Master-Data'!$B$3*30</f>
        <v>12188.86364</v>
      </c>
      <c r="J33" s="22">
        <f>'STR-1BR-Master-Data'!$C$3*30</f>
        <v>10890</v>
      </c>
      <c r="K33" s="57" t="s">
        <v>93</v>
      </c>
      <c r="L33" s="59">
        <v>27.0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28"/>
      <c r="D34" s="8"/>
      <c r="E34" s="8"/>
      <c r="F34" s="8"/>
      <c r="G34" s="8"/>
      <c r="H34" s="22">
        <f>'STR-1BR-Master-Data'!$D$3*30</f>
        <v>13470</v>
      </c>
      <c r="I34" s="22">
        <f>'STR-1BR-Master-Data'!$B$3*30</f>
        <v>12188.86364</v>
      </c>
      <c r="J34" s="22">
        <f>'STR-1BR-Master-Data'!$C$3*30</f>
        <v>10890</v>
      </c>
      <c r="K34" s="57" t="s">
        <v>93</v>
      </c>
      <c r="L34" s="59">
        <v>28.0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28"/>
      <c r="D35" s="8"/>
      <c r="E35" s="8"/>
      <c r="F35" s="8"/>
      <c r="G35" s="8"/>
      <c r="H35" s="22">
        <f>'STR-1BR-Master-Data'!$D$3*30</f>
        <v>13470</v>
      </c>
      <c r="I35" s="22">
        <f>'STR-1BR-Master-Data'!$B$3*30</f>
        <v>12188.86364</v>
      </c>
      <c r="J35" s="22">
        <f>'STR-1BR-Master-Data'!$C$3*30</f>
        <v>10890</v>
      </c>
      <c r="K35" s="57" t="s">
        <v>93</v>
      </c>
      <c r="L35" s="59">
        <v>29.0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28"/>
      <c r="D36" s="8"/>
      <c r="E36" s="8"/>
      <c r="F36" s="8"/>
      <c r="G36" s="8"/>
      <c r="H36" s="22">
        <f>'STR-1BR-Master-Data'!$D$3*30</f>
        <v>13470</v>
      </c>
      <c r="I36" s="22">
        <f>'STR-1BR-Master-Data'!$B$3*30</f>
        <v>12188.86364</v>
      </c>
      <c r="J36" s="22">
        <f>'STR-1BR-Master-Data'!$C$3*30</f>
        <v>10890</v>
      </c>
      <c r="K36" s="57" t="s">
        <v>93</v>
      </c>
      <c r="L36" s="59">
        <v>30.0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8"/>
      <c r="D37" s="8"/>
      <c r="E37" s="8"/>
      <c r="F37" s="8"/>
      <c r="G37" s="8"/>
      <c r="H37" s="22">
        <f>'STR-1BR-Master-Data'!$D$3*30</f>
        <v>13470</v>
      </c>
      <c r="I37" s="22">
        <f>'STR-1BR-Master-Data'!$B$3*30</f>
        <v>12188.86364</v>
      </c>
      <c r="J37" s="22">
        <f>'STR-1BR-Master-Data'!$C$3*30</f>
        <v>10890</v>
      </c>
      <c r="K37" s="57" t="s">
        <v>93</v>
      </c>
      <c r="L37" s="59">
        <v>31.0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28"/>
      <c r="D38" s="8"/>
      <c r="E38" s="8"/>
      <c r="F38" s="8"/>
      <c r="G38" s="8"/>
      <c r="H38" s="22">
        <f>'STR-1BR-Master-Data'!$D$3*30</f>
        <v>13470</v>
      </c>
      <c r="I38" s="22">
        <f>'STR-1BR-Master-Data'!$B$3*30</f>
        <v>12188.86364</v>
      </c>
      <c r="J38" s="22">
        <f>'STR-1BR-Master-Data'!$C$3*30</f>
        <v>10890</v>
      </c>
      <c r="K38" s="57" t="s">
        <v>93</v>
      </c>
      <c r="L38" s="59">
        <v>32.0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28"/>
      <c r="D39" s="8"/>
      <c r="E39" s="8"/>
      <c r="F39" s="8"/>
      <c r="G39" s="8"/>
      <c r="H39" s="22">
        <f>'STR-1BR-Master-Data'!$D$3*30</f>
        <v>13470</v>
      </c>
      <c r="I39" s="22">
        <f>'STR-1BR-Master-Data'!$B$3*30</f>
        <v>12188.86364</v>
      </c>
      <c r="J39" s="22">
        <f>'STR-1BR-Master-Data'!$C$3*30</f>
        <v>10890</v>
      </c>
      <c r="K39" s="57" t="s">
        <v>93</v>
      </c>
      <c r="L39" s="59">
        <v>33.0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28"/>
      <c r="D40" s="8"/>
      <c r="E40" s="8"/>
      <c r="F40" s="8"/>
      <c r="G40" s="8"/>
      <c r="H40" s="22">
        <f>'STR-1BR-Master-Data'!$D$3*30</f>
        <v>13470</v>
      </c>
      <c r="I40" s="22">
        <f>'STR-1BR-Master-Data'!$B$3*30</f>
        <v>12188.86364</v>
      </c>
      <c r="J40" s="22">
        <f>'STR-1BR-Master-Data'!$C$3*30</f>
        <v>10890</v>
      </c>
      <c r="K40" s="57" t="s">
        <v>93</v>
      </c>
      <c r="L40" s="59">
        <v>34.0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28"/>
      <c r="D41" s="8"/>
      <c r="E41" s="8"/>
      <c r="F41" s="8"/>
      <c r="G41" s="8"/>
      <c r="H41" s="22">
        <f>'STR-1BR-Master-Data'!$D$3*30</f>
        <v>13470</v>
      </c>
      <c r="I41" s="22">
        <f>'STR-1BR-Master-Data'!$B$3*30</f>
        <v>12188.86364</v>
      </c>
      <c r="J41" s="22">
        <f>'STR-1BR-Master-Data'!$C$3*30</f>
        <v>10890</v>
      </c>
      <c r="K41" s="57" t="s">
        <v>93</v>
      </c>
      <c r="L41" s="59">
        <v>35.0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28"/>
      <c r="D42" s="8"/>
      <c r="E42" s="8"/>
      <c r="F42" s="8"/>
      <c r="G42" s="8"/>
      <c r="H42" s="22">
        <f>'STR-1BR-Master-Data'!$D$3*30</f>
        <v>13470</v>
      </c>
      <c r="I42" s="22">
        <f>'STR-1BR-Master-Data'!$B$3*30</f>
        <v>12188.86364</v>
      </c>
      <c r="J42" s="22">
        <f>'STR-1BR-Master-Data'!$C$3*30</f>
        <v>10890</v>
      </c>
      <c r="K42" s="57" t="s">
        <v>93</v>
      </c>
      <c r="L42" s="59">
        <v>36.0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28"/>
      <c r="D43" s="8"/>
      <c r="E43" s="8"/>
      <c r="F43" s="8"/>
      <c r="G43" s="8"/>
      <c r="H43" s="22">
        <f>'STR-1BR-Master-Data'!$D$3*30</f>
        <v>13470</v>
      </c>
      <c r="I43" s="22">
        <f>'STR-1BR-Master-Data'!$B$3*30</f>
        <v>12188.86364</v>
      </c>
      <c r="J43" s="22">
        <f>'STR-1BR-Master-Data'!$C$3*30</f>
        <v>10890</v>
      </c>
      <c r="K43" s="57" t="s">
        <v>93</v>
      </c>
      <c r="L43" s="59">
        <v>37.0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28"/>
      <c r="D44" s="8"/>
      <c r="E44" s="8"/>
      <c r="F44" s="8"/>
      <c r="G44" s="8"/>
      <c r="H44" s="22">
        <f>'STR-1BR-Master-Data'!$D$3*30</f>
        <v>13470</v>
      </c>
      <c r="I44" s="22">
        <f>'STR-1BR-Master-Data'!$B$3*30</f>
        <v>12188.86364</v>
      </c>
      <c r="J44" s="22">
        <f>'STR-1BR-Master-Data'!$C$3*30</f>
        <v>10890</v>
      </c>
      <c r="K44" s="57" t="s">
        <v>93</v>
      </c>
      <c r="L44" s="59">
        <v>38.0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28"/>
      <c r="D45" s="8"/>
      <c r="E45" s="8"/>
      <c r="F45" s="8"/>
      <c r="G45" s="8"/>
      <c r="H45" s="22">
        <f>'STR-1BR-Master-Data'!$D$3*30</f>
        <v>13470</v>
      </c>
      <c r="I45" s="22">
        <f>'STR-1BR-Master-Data'!$B$3*30</f>
        <v>12188.86364</v>
      </c>
      <c r="J45" s="22">
        <f>'STR-1BR-Master-Data'!$C$3*30</f>
        <v>10890</v>
      </c>
      <c r="K45" s="57" t="s">
        <v>93</v>
      </c>
      <c r="L45" s="59">
        <v>39.0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28"/>
      <c r="D46" s="8"/>
      <c r="E46" s="8"/>
      <c r="F46" s="8"/>
      <c r="G46" s="8"/>
      <c r="H46" s="22">
        <f>'STR-1BR-Master-Data'!$D$3*30</f>
        <v>13470</v>
      </c>
      <c r="I46" s="22">
        <f>'STR-1BR-Master-Data'!$B$3*30</f>
        <v>12188.86364</v>
      </c>
      <c r="J46" s="22">
        <f>'STR-1BR-Master-Data'!$C$3*30</f>
        <v>10890</v>
      </c>
      <c r="K46" s="57" t="s">
        <v>93</v>
      </c>
      <c r="L46" s="59">
        <v>40.0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28"/>
      <c r="D47" s="8"/>
      <c r="E47" s="8"/>
      <c r="F47" s="8"/>
      <c r="G47" s="8"/>
      <c r="H47" s="22">
        <f>'STR-1BR-Master-Data'!$D$3*30</f>
        <v>13470</v>
      </c>
      <c r="I47" s="22">
        <f>'STR-1BR-Master-Data'!$B$3*30</f>
        <v>12188.86364</v>
      </c>
      <c r="J47" s="22">
        <f>'STR-1BR-Master-Data'!$C$3*30</f>
        <v>10890</v>
      </c>
      <c r="K47" s="57" t="s">
        <v>93</v>
      </c>
      <c r="L47" s="59">
        <v>41.0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28"/>
      <c r="D48" s="8"/>
      <c r="E48" s="8"/>
      <c r="F48" s="8"/>
      <c r="G48" s="8"/>
      <c r="H48" s="22">
        <f>'STR-1BR-Master-Data'!$D$3*30</f>
        <v>13470</v>
      </c>
      <c r="I48" s="22">
        <f>'STR-1BR-Master-Data'!$B$3*30</f>
        <v>12188.86364</v>
      </c>
      <c r="J48" s="22">
        <f>'STR-1BR-Master-Data'!$C$3*30</f>
        <v>10890</v>
      </c>
      <c r="K48" s="57" t="s">
        <v>93</v>
      </c>
      <c r="L48" s="59">
        <v>42.0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28"/>
      <c r="D49" s="8"/>
      <c r="E49" s="8"/>
      <c r="F49" s="8"/>
      <c r="G49" s="8"/>
      <c r="H49" s="22">
        <f>'STR-1BR-Master-Data'!$D$3*30</f>
        <v>13470</v>
      </c>
      <c r="I49" s="22">
        <f>'STR-1BR-Master-Data'!$B$3*30</f>
        <v>12188.86364</v>
      </c>
      <c r="J49" s="22">
        <f>'STR-1BR-Master-Data'!$C$3*30</f>
        <v>10890</v>
      </c>
      <c r="K49" s="57" t="s">
        <v>93</v>
      </c>
      <c r="L49" s="59">
        <v>43.0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28"/>
      <c r="D50" s="8"/>
      <c r="E50" s="8"/>
      <c r="F50" s="8"/>
      <c r="G50" s="8"/>
      <c r="H50" s="22">
        <f>'STR-1BR-Master-Data'!$D$3*30</f>
        <v>13470</v>
      </c>
      <c r="I50" s="22">
        <f>'STR-1BR-Master-Data'!$B$3*30</f>
        <v>12188.86364</v>
      </c>
      <c r="J50" s="22">
        <f>'STR-1BR-Master-Data'!$C$3*30</f>
        <v>10890</v>
      </c>
      <c r="K50" s="57" t="s">
        <v>93</v>
      </c>
      <c r="L50" s="59">
        <v>44.0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28"/>
      <c r="D51" s="8"/>
      <c r="E51" s="8"/>
      <c r="F51" s="8"/>
      <c r="G51" s="8"/>
      <c r="H51" s="22">
        <f>'STR-1BR-Master-Data'!$D$3*30</f>
        <v>13470</v>
      </c>
      <c r="I51" s="22">
        <f>'STR-1BR-Master-Data'!$B$3*30</f>
        <v>12188.86364</v>
      </c>
      <c r="J51" s="22">
        <f>'STR-1BR-Master-Data'!$C$3*30</f>
        <v>10890</v>
      </c>
      <c r="K51" s="57" t="s">
        <v>93</v>
      </c>
      <c r="L51" s="59">
        <v>45.0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28"/>
      <c r="D52" s="8"/>
      <c r="E52" s="8"/>
      <c r="F52" s="8"/>
      <c r="G52" s="8"/>
      <c r="H52" s="22">
        <f>'STR-1BR-Master-Data'!$D$3*30</f>
        <v>13470</v>
      </c>
      <c r="I52" s="22">
        <f>'STR-1BR-Master-Data'!$B$3*30</f>
        <v>12188.86364</v>
      </c>
      <c r="J52" s="22">
        <f>'STR-1BR-Master-Data'!$C$3*30</f>
        <v>10890</v>
      </c>
      <c r="K52" s="57" t="s">
        <v>93</v>
      </c>
      <c r="L52" s="59">
        <v>46.0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28"/>
      <c r="D53" s="8"/>
      <c r="E53" s="8"/>
      <c r="F53" s="8"/>
      <c r="G53" s="8"/>
      <c r="H53" s="22">
        <f>'STR-1BR-Master-Data'!$D$3*30</f>
        <v>13470</v>
      </c>
      <c r="I53" s="22">
        <f>'STR-1BR-Master-Data'!$B$3*30</f>
        <v>12188.86364</v>
      </c>
      <c r="J53" s="22">
        <f>'STR-1BR-Master-Data'!$C$3*30</f>
        <v>10890</v>
      </c>
      <c r="K53" s="57" t="s">
        <v>93</v>
      </c>
      <c r="L53" s="59">
        <v>47.0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28"/>
      <c r="D54" s="8"/>
      <c r="E54" s="8"/>
      <c r="F54" s="8"/>
      <c r="G54" s="8"/>
      <c r="H54" s="22">
        <f>'STR-1BR-Master-Data'!$D$3*30</f>
        <v>13470</v>
      </c>
      <c r="I54" s="22">
        <f>'STR-1BR-Master-Data'!$B$3*30</f>
        <v>12188.86364</v>
      </c>
      <c r="J54" s="22">
        <f>'STR-1BR-Master-Data'!$C$3*30</f>
        <v>10890</v>
      </c>
      <c r="K54" s="57" t="s">
        <v>93</v>
      </c>
      <c r="L54" s="59">
        <v>48.0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28"/>
      <c r="D55" s="8"/>
      <c r="E55" s="8"/>
      <c r="F55" s="8"/>
      <c r="G55" s="8"/>
      <c r="H55" s="22">
        <f>'STR-1BR-Master-Data'!$D$3*30</f>
        <v>13470</v>
      </c>
      <c r="I55" s="22">
        <f>'STR-1BR-Master-Data'!$B$3*30</f>
        <v>12188.86364</v>
      </c>
      <c r="J55" s="22">
        <f>'STR-1BR-Master-Data'!$C$3*30</f>
        <v>10890</v>
      </c>
      <c r="K55" s="57" t="s">
        <v>93</v>
      </c>
      <c r="L55" s="59">
        <v>49.0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28"/>
      <c r="D56" s="8"/>
      <c r="E56" s="8"/>
      <c r="F56" s="8"/>
      <c r="G56" s="8"/>
      <c r="H56" s="22">
        <f>'STR-1BR-Master-Data'!$D$3*30</f>
        <v>13470</v>
      </c>
      <c r="I56" s="22">
        <f>'STR-1BR-Master-Data'!$B$3*30</f>
        <v>12188.86364</v>
      </c>
      <c r="J56" s="22">
        <f>'STR-1BR-Master-Data'!$C$3*30</f>
        <v>10890</v>
      </c>
      <c r="K56" s="57" t="s">
        <v>93</v>
      </c>
      <c r="L56" s="59">
        <v>50.0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28"/>
      <c r="D57" s="8"/>
      <c r="E57" s="8"/>
      <c r="F57" s="8"/>
      <c r="G57" s="8"/>
      <c r="H57" s="22">
        <f>'STR-1BR-Master-Data'!$D$3*30</f>
        <v>13470</v>
      </c>
      <c r="I57" s="22">
        <f>'STR-1BR-Master-Data'!$B$3*30</f>
        <v>12188.86364</v>
      </c>
      <c r="J57" s="22">
        <f>'STR-1BR-Master-Data'!$C$3*30</f>
        <v>10890</v>
      </c>
      <c r="K57" s="57" t="s">
        <v>93</v>
      </c>
      <c r="L57" s="59">
        <v>51.0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28"/>
      <c r="D58" s="8"/>
      <c r="E58" s="8"/>
      <c r="F58" s="8"/>
      <c r="G58" s="8"/>
      <c r="H58" s="22">
        <f>'STR-1BR-Master-Data'!$D$3*30</f>
        <v>13470</v>
      </c>
      <c r="I58" s="22">
        <f>'STR-1BR-Master-Data'!$B$3*30</f>
        <v>12188.86364</v>
      </c>
      <c r="J58" s="22">
        <f>'STR-1BR-Master-Data'!$C$3*30</f>
        <v>10890</v>
      </c>
      <c r="K58" s="57" t="s">
        <v>93</v>
      </c>
      <c r="L58" s="59">
        <v>52.0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28"/>
      <c r="D59" s="8"/>
      <c r="E59" s="8"/>
      <c r="F59" s="8"/>
      <c r="G59" s="8"/>
      <c r="H59" s="22">
        <f>'STR-1BR-Master-Data'!$D$3*30</f>
        <v>13470</v>
      </c>
      <c r="I59" s="22">
        <f>'STR-1BR-Master-Data'!$B$3*30</f>
        <v>12188.86364</v>
      </c>
      <c r="J59" s="22">
        <f>'STR-1BR-Master-Data'!$C$3*30</f>
        <v>10890</v>
      </c>
      <c r="K59" s="57" t="s">
        <v>93</v>
      </c>
      <c r="L59" s="59">
        <v>53.0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28"/>
      <c r="D60" s="8"/>
      <c r="E60" s="8"/>
      <c r="F60" s="8"/>
      <c r="G60" s="8"/>
      <c r="H60" s="22">
        <f>'STR-1BR-Master-Data'!$D$3*30</f>
        <v>13470</v>
      </c>
      <c r="I60" s="22">
        <f>'STR-1BR-Master-Data'!$B$3*30</f>
        <v>12188.86364</v>
      </c>
      <c r="J60" s="22">
        <f>'STR-1BR-Master-Data'!$C$3*30</f>
        <v>10890</v>
      </c>
      <c r="K60" s="57" t="s">
        <v>93</v>
      </c>
      <c r="L60" s="59">
        <v>54.0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28"/>
      <c r="D61" s="8"/>
      <c r="E61" s="8"/>
      <c r="F61" s="8"/>
      <c r="G61" s="8"/>
      <c r="H61" s="22">
        <f>'STR-2BR-Master-Data'!$D$3*30</f>
        <v>20670</v>
      </c>
      <c r="I61" s="22">
        <f>'STR-2BR-Master-Data'!$B$3*30</f>
        <v>17571.17647</v>
      </c>
      <c r="J61" s="22">
        <f>'STR-2BR-Master-Data'!$C$3*30</f>
        <v>14490</v>
      </c>
      <c r="K61" s="57" t="s">
        <v>54</v>
      </c>
      <c r="L61" s="64">
        <f t="array" ref="L61:L89">SEQUENCE(29,1,1,1)</f>
        <v>1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28"/>
      <c r="D62" s="8"/>
      <c r="E62" s="8"/>
      <c r="F62" s="8"/>
      <c r="G62" s="8"/>
      <c r="H62" s="22">
        <f>'STR-2BR-Master-Data'!$D$3*30</f>
        <v>20670</v>
      </c>
      <c r="I62" s="22">
        <f>'STR-2BR-Master-Data'!$B$3*30</f>
        <v>17571.17647</v>
      </c>
      <c r="J62" s="22">
        <f>'STR-2BR-Master-Data'!$C$3*30</f>
        <v>14490</v>
      </c>
      <c r="K62" s="57" t="s">
        <v>54</v>
      </c>
      <c r="L62" s="64">
        <v>2.0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28"/>
      <c r="D63" s="8"/>
      <c r="E63" s="8"/>
      <c r="F63" s="8"/>
      <c r="G63" s="8"/>
      <c r="H63" s="22">
        <f>'STR-2BR-Master-Data'!$D$3*30</f>
        <v>20670</v>
      </c>
      <c r="I63" s="22">
        <f>'STR-2BR-Master-Data'!$B$3*30</f>
        <v>17571.17647</v>
      </c>
      <c r="J63" s="22">
        <f>'STR-2BR-Master-Data'!$C$3*30</f>
        <v>14490</v>
      </c>
      <c r="K63" s="57" t="s">
        <v>54</v>
      </c>
      <c r="L63" s="64">
        <v>3.0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28"/>
      <c r="D64" s="8"/>
      <c r="E64" s="8"/>
      <c r="F64" s="8"/>
      <c r="G64" s="8"/>
      <c r="H64" s="22">
        <f>'STR-2BR-Master-Data'!$D$3*30</f>
        <v>20670</v>
      </c>
      <c r="I64" s="22">
        <f>'STR-2BR-Master-Data'!$B$3*30</f>
        <v>17571.17647</v>
      </c>
      <c r="J64" s="22">
        <f>'STR-2BR-Master-Data'!$C$3*30</f>
        <v>14490</v>
      </c>
      <c r="K64" s="57" t="s">
        <v>54</v>
      </c>
      <c r="L64" s="64">
        <v>4.0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28"/>
      <c r="D65" s="8"/>
      <c r="E65" s="8"/>
      <c r="F65" s="8"/>
      <c r="G65" s="8"/>
      <c r="H65" s="22">
        <f>'STR-2BR-Master-Data'!$D$3*30</f>
        <v>20670</v>
      </c>
      <c r="I65" s="22">
        <f>'STR-2BR-Master-Data'!$B$3*30</f>
        <v>17571.17647</v>
      </c>
      <c r="J65" s="22">
        <f>'STR-2BR-Master-Data'!$C$3*30</f>
        <v>14490</v>
      </c>
      <c r="K65" s="57" t="s">
        <v>54</v>
      </c>
      <c r="L65" s="64">
        <v>5.0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28"/>
      <c r="D66" s="8"/>
      <c r="E66" s="8"/>
      <c r="F66" s="8"/>
      <c r="G66" s="8"/>
      <c r="H66" s="22">
        <f>'STR-2BR-Master-Data'!$D$3*30</f>
        <v>20670</v>
      </c>
      <c r="I66" s="22">
        <f>'STR-2BR-Master-Data'!$B$3*30</f>
        <v>17571.17647</v>
      </c>
      <c r="J66" s="22">
        <f>'STR-2BR-Master-Data'!$C$3*30</f>
        <v>14490</v>
      </c>
      <c r="K66" s="57" t="s">
        <v>54</v>
      </c>
      <c r="L66" s="64">
        <v>6.0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28"/>
      <c r="D67" s="8"/>
      <c r="E67" s="8"/>
      <c r="F67" s="8"/>
      <c r="G67" s="8"/>
      <c r="H67" s="22">
        <f>'STR-2BR-Master-Data'!$D$3*30</f>
        <v>20670</v>
      </c>
      <c r="I67" s="22">
        <f>'STR-2BR-Master-Data'!$B$3*30</f>
        <v>17571.17647</v>
      </c>
      <c r="J67" s="22">
        <f>'STR-2BR-Master-Data'!$C$3*30</f>
        <v>14490</v>
      </c>
      <c r="K67" s="57" t="s">
        <v>54</v>
      </c>
      <c r="L67" s="64">
        <v>7.0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28"/>
      <c r="D68" s="8"/>
      <c r="E68" s="8"/>
      <c r="F68" s="8"/>
      <c r="G68" s="8"/>
      <c r="H68" s="22">
        <f>'STR-2BR-Master-Data'!$D$3*30</f>
        <v>20670</v>
      </c>
      <c r="I68" s="22">
        <f>'STR-2BR-Master-Data'!$B$3*30</f>
        <v>17571.17647</v>
      </c>
      <c r="J68" s="22">
        <f>'STR-2BR-Master-Data'!$C$3*30</f>
        <v>14490</v>
      </c>
      <c r="K68" s="57" t="s">
        <v>54</v>
      </c>
      <c r="L68" s="64">
        <v>8.0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28"/>
      <c r="D69" s="8"/>
      <c r="E69" s="8"/>
      <c r="F69" s="8"/>
      <c r="G69" s="8"/>
      <c r="H69" s="22">
        <f>'STR-2BR-Master-Data'!$D$3*30</f>
        <v>20670</v>
      </c>
      <c r="I69" s="22">
        <f>'STR-2BR-Master-Data'!$B$3*30</f>
        <v>17571.17647</v>
      </c>
      <c r="J69" s="22">
        <f>'STR-2BR-Master-Data'!$C$3*30</f>
        <v>14490</v>
      </c>
      <c r="K69" s="57" t="s">
        <v>54</v>
      </c>
      <c r="L69" s="64">
        <v>9.0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28"/>
      <c r="D70" s="8"/>
      <c r="E70" s="8"/>
      <c r="F70" s="8"/>
      <c r="G70" s="8"/>
      <c r="H70" s="22">
        <f>'STR-2BR-Master-Data'!$D$3*30</f>
        <v>20670</v>
      </c>
      <c r="I70" s="22">
        <f>'STR-2BR-Master-Data'!$B$3*30</f>
        <v>17571.17647</v>
      </c>
      <c r="J70" s="22">
        <f>'STR-2BR-Master-Data'!$C$3*30</f>
        <v>14490</v>
      </c>
      <c r="K70" s="57" t="s">
        <v>54</v>
      </c>
      <c r="L70" s="66">
        <v>10.0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28"/>
      <c r="D71" s="8"/>
      <c r="E71" s="8"/>
      <c r="F71" s="8"/>
      <c r="G71" s="8"/>
      <c r="H71" s="22">
        <f>'STR-2BR-Master-Data'!$D$3*30</f>
        <v>20670</v>
      </c>
      <c r="I71" s="22">
        <f>'STR-2BR-Master-Data'!$B$3*30</f>
        <v>17571.17647</v>
      </c>
      <c r="J71" s="22">
        <f>'STR-2BR-Master-Data'!$C$3*30</f>
        <v>14490</v>
      </c>
      <c r="K71" s="57" t="s">
        <v>54</v>
      </c>
      <c r="L71" s="66">
        <v>11.0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28"/>
      <c r="D72" s="8"/>
      <c r="E72" s="8"/>
      <c r="F72" s="8"/>
      <c r="G72" s="8"/>
      <c r="H72" s="22">
        <f>'STR-2BR-Master-Data'!$D$3*30</f>
        <v>20670</v>
      </c>
      <c r="I72" s="22">
        <f>'STR-2BR-Master-Data'!$B$3*30</f>
        <v>17571.17647</v>
      </c>
      <c r="J72" s="22">
        <f>'STR-2BR-Master-Data'!$C$3*30</f>
        <v>14490</v>
      </c>
      <c r="K72" s="57" t="s">
        <v>54</v>
      </c>
      <c r="L72" s="66">
        <v>12.0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28"/>
      <c r="D73" s="8"/>
      <c r="E73" s="8"/>
      <c r="F73" s="8"/>
      <c r="G73" s="8"/>
      <c r="H73" s="22">
        <f>'STR-2BR-Master-Data'!$D$3*30</f>
        <v>20670</v>
      </c>
      <c r="I73" s="22">
        <f>'STR-2BR-Master-Data'!$B$3*30</f>
        <v>17571.17647</v>
      </c>
      <c r="J73" s="22">
        <f>'STR-2BR-Master-Data'!$C$3*30</f>
        <v>14490</v>
      </c>
      <c r="K73" s="57" t="s">
        <v>54</v>
      </c>
      <c r="L73" s="66">
        <v>13.0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28"/>
      <c r="D74" s="8"/>
      <c r="E74" s="8"/>
      <c r="F74" s="8"/>
      <c r="G74" s="8"/>
      <c r="H74" s="22">
        <f>'STR-2BR-Master-Data'!$D$3*30</f>
        <v>20670</v>
      </c>
      <c r="I74" s="22">
        <f>'STR-2BR-Master-Data'!$B$3*30</f>
        <v>17571.17647</v>
      </c>
      <c r="J74" s="22">
        <f>'STR-2BR-Master-Data'!$C$3*30</f>
        <v>14490</v>
      </c>
      <c r="K74" s="57" t="s">
        <v>54</v>
      </c>
      <c r="L74" s="66">
        <v>14.0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28"/>
      <c r="D75" s="8"/>
      <c r="E75" s="8"/>
      <c r="F75" s="8"/>
      <c r="G75" s="8"/>
      <c r="H75" s="22">
        <f>'STR-2BR-Master-Data'!$D$3*30</f>
        <v>20670</v>
      </c>
      <c r="I75" s="22">
        <f>'STR-2BR-Master-Data'!$B$3*30</f>
        <v>17571.17647</v>
      </c>
      <c r="J75" s="22">
        <f>'STR-2BR-Master-Data'!$C$3*30</f>
        <v>14490</v>
      </c>
      <c r="K75" s="57" t="s">
        <v>54</v>
      </c>
      <c r="L75" s="66">
        <v>15.0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28"/>
      <c r="D76" s="8"/>
      <c r="E76" s="8"/>
      <c r="F76" s="8"/>
      <c r="G76" s="8"/>
      <c r="H76" s="22">
        <f>'STR-2BR-Master-Data'!$D$3*30</f>
        <v>20670</v>
      </c>
      <c r="I76" s="22">
        <f>'STR-2BR-Master-Data'!$B$3*30</f>
        <v>17571.17647</v>
      </c>
      <c r="J76" s="22">
        <f>'STR-2BR-Master-Data'!$C$3*30</f>
        <v>14490</v>
      </c>
      <c r="K76" s="57" t="s">
        <v>54</v>
      </c>
      <c r="L76" s="66">
        <v>16.0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28"/>
      <c r="D77" s="8"/>
      <c r="E77" s="8"/>
      <c r="F77" s="8"/>
      <c r="G77" s="8"/>
      <c r="H77" s="22">
        <f>'STR-2BR-Master-Data'!$D$3*30</f>
        <v>20670</v>
      </c>
      <c r="I77" s="22">
        <f>'STR-2BR-Master-Data'!$B$3*30</f>
        <v>17571.17647</v>
      </c>
      <c r="J77" s="22">
        <f>'STR-2BR-Master-Data'!$C$3*30</f>
        <v>14490</v>
      </c>
      <c r="K77" s="57" t="s">
        <v>54</v>
      </c>
      <c r="L77" s="66">
        <v>17.0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28"/>
      <c r="D78" s="8"/>
      <c r="E78" s="8"/>
      <c r="F78" s="8"/>
      <c r="G78" s="8"/>
      <c r="H78" s="22">
        <f>'STR-2BR-Master-Data'!$D$3*30</f>
        <v>20670</v>
      </c>
      <c r="I78" s="22">
        <f>'STR-2BR-Master-Data'!$B$3*30</f>
        <v>17571.17647</v>
      </c>
      <c r="J78" s="22">
        <f>'STR-2BR-Master-Data'!$C$3*30</f>
        <v>14490</v>
      </c>
      <c r="K78" s="57" t="s">
        <v>54</v>
      </c>
      <c r="L78" s="66">
        <v>18.0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28"/>
      <c r="D79" s="8"/>
      <c r="E79" s="8"/>
      <c r="F79" s="8"/>
      <c r="G79" s="8"/>
      <c r="H79" s="22">
        <f>'STR-2BR-Master-Data'!$D$3*30</f>
        <v>20670</v>
      </c>
      <c r="I79" s="22">
        <f>'STR-2BR-Master-Data'!$B$3*30</f>
        <v>17571.17647</v>
      </c>
      <c r="J79" s="22">
        <f>'STR-2BR-Master-Data'!$C$3*30</f>
        <v>14490</v>
      </c>
      <c r="K79" s="57" t="s">
        <v>54</v>
      </c>
      <c r="L79" s="66">
        <v>19.0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28"/>
      <c r="D80" s="8"/>
      <c r="E80" s="8"/>
      <c r="F80" s="8"/>
      <c r="G80" s="8"/>
      <c r="H80" s="22">
        <f>'STR-2BR-Master-Data'!$D$3*30</f>
        <v>20670</v>
      </c>
      <c r="I80" s="22">
        <f>'STR-2BR-Master-Data'!$B$3*30</f>
        <v>17571.17647</v>
      </c>
      <c r="J80" s="22">
        <f>'STR-2BR-Master-Data'!$C$3*30</f>
        <v>14490</v>
      </c>
      <c r="K80" s="57" t="s">
        <v>54</v>
      </c>
      <c r="L80" s="66">
        <v>20.0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28"/>
      <c r="D81" s="8"/>
      <c r="E81" s="8"/>
      <c r="F81" s="8"/>
      <c r="G81" s="8"/>
      <c r="H81" s="22">
        <f>'STR-2BR-Master-Data'!$D$3*30</f>
        <v>20670</v>
      </c>
      <c r="I81" s="22">
        <f>'STR-2BR-Master-Data'!$B$3*30</f>
        <v>17571.17647</v>
      </c>
      <c r="J81" s="22">
        <f>'STR-2BR-Master-Data'!$C$3*30</f>
        <v>14490</v>
      </c>
      <c r="K81" s="57" t="s">
        <v>54</v>
      </c>
      <c r="L81" s="66">
        <v>21.0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28"/>
      <c r="D82" s="8"/>
      <c r="E82" s="8"/>
      <c r="F82" s="8"/>
      <c r="G82" s="8"/>
      <c r="H82" s="22">
        <f>'STR-2BR-Master-Data'!$D$3*30</f>
        <v>20670</v>
      </c>
      <c r="I82" s="22">
        <f>'STR-2BR-Master-Data'!$B$3*30</f>
        <v>17571.17647</v>
      </c>
      <c r="J82" s="22">
        <f>'STR-2BR-Master-Data'!$C$3*30</f>
        <v>14490</v>
      </c>
      <c r="K82" s="57" t="s">
        <v>54</v>
      </c>
      <c r="L82" s="66">
        <v>22.0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28"/>
      <c r="D83" s="8"/>
      <c r="E83" s="8"/>
      <c r="F83" s="8"/>
      <c r="G83" s="8"/>
      <c r="H83" s="22">
        <f>'STR-2BR-Master-Data'!$D$3*30</f>
        <v>20670</v>
      </c>
      <c r="I83" s="22">
        <f>'STR-2BR-Master-Data'!$B$3*30</f>
        <v>17571.17647</v>
      </c>
      <c r="J83" s="22">
        <f>'STR-2BR-Master-Data'!$C$3*30</f>
        <v>14490</v>
      </c>
      <c r="K83" s="57" t="s">
        <v>54</v>
      </c>
      <c r="L83" s="66">
        <v>23.0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28"/>
      <c r="D84" s="8"/>
      <c r="E84" s="8"/>
      <c r="F84" s="8"/>
      <c r="G84" s="8"/>
      <c r="H84" s="22">
        <f>'STR-2BR-Master-Data'!$D$3*30</f>
        <v>20670</v>
      </c>
      <c r="I84" s="22">
        <f>'STR-2BR-Master-Data'!$B$3*30</f>
        <v>17571.17647</v>
      </c>
      <c r="J84" s="22">
        <f>'STR-2BR-Master-Data'!$C$3*30</f>
        <v>14490</v>
      </c>
      <c r="K84" s="57" t="s">
        <v>54</v>
      </c>
      <c r="L84" s="66">
        <v>24.0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28"/>
      <c r="D85" s="8"/>
      <c r="E85" s="8"/>
      <c r="F85" s="8"/>
      <c r="G85" s="8"/>
      <c r="H85" s="22">
        <f>'STR-2BR-Master-Data'!$D$3*30</f>
        <v>20670</v>
      </c>
      <c r="I85" s="22">
        <f>'STR-2BR-Master-Data'!$B$3*30</f>
        <v>17571.17647</v>
      </c>
      <c r="J85" s="22">
        <f>'STR-2BR-Master-Data'!$C$3*30</f>
        <v>14490</v>
      </c>
      <c r="K85" s="57" t="s">
        <v>54</v>
      </c>
      <c r="L85" s="66">
        <v>25.0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28"/>
      <c r="D86" s="8"/>
      <c r="E86" s="8"/>
      <c r="F86" s="8"/>
      <c r="G86" s="8"/>
      <c r="H86" s="22">
        <f>'STR-2BR-Master-Data'!$D$3*30</f>
        <v>20670</v>
      </c>
      <c r="I86" s="22">
        <f>'STR-2BR-Master-Data'!$B$3*30</f>
        <v>17571.17647</v>
      </c>
      <c r="J86" s="22">
        <f>'STR-2BR-Master-Data'!$C$3*30</f>
        <v>14490</v>
      </c>
      <c r="K86" s="57" t="s">
        <v>54</v>
      </c>
      <c r="L86" s="66">
        <v>26.0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28"/>
      <c r="D87" s="8"/>
      <c r="E87" s="8"/>
      <c r="F87" s="8"/>
      <c r="G87" s="8"/>
      <c r="H87" s="22">
        <f>'STR-2BR-Master-Data'!$D$3*30</f>
        <v>20670</v>
      </c>
      <c r="I87" s="22">
        <f>'STR-2BR-Master-Data'!$B$3*30</f>
        <v>17571.17647</v>
      </c>
      <c r="J87" s="22">
        <f>'STR-2BR-Master-Data'!$C$3*30</f>
        <v>14490</v>
      </c>
      <c r="K87" s="57" t="s">
        <v>54</v>
      </c>
      <c r="L87" s="66">
        <v>27.0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28"/>
      <c r="D88" s="8"/>
      <c r="E88" s="8"/>
      <c r="F88" s="8"/>
      <c r="G88" s="8"/>
      <c r="H88" s="22">
        <f>'STR-2BR-Master-Data'!$D$3*30</f>
        <v>20670</v>
      </c>
      <c r="I88" s="22">
        <f>'STR-2BR-Master-Data'!$B$3*30</f>
        <v>17571.17647</v>
      </c>
      <c r="J88" s="22">
        <f>'STR-2BR-Master-Data'!$C$3*30</f>
        <v>14490</v>
      </c>
      <c r="K88" s="57" t="s">
        <v>54</v>
      </c>
      <c r="L88" s="66">
        <v>28.0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28"/>
      <c r="D89" s="8"/>
      <c r="E89" s="8"/>
      <c r="F89" s="8"/>
      <c r="G89" s="8"/>
      <c r="H89" s="22">
        <f>'STR-2BR-Master-Data'!$D$3*30</f>
        <v>20670</v>
      </c>
      <c r="I89" s="22">
        <f>'STR-2BR-Master-Data'!$B$3*30</f>
        <v>17571.17647</v>
      </c>
      <c r="J89" s="22">
        <f>'STR-2BR-Master-Data'!$C$3*30</f>
        <v>14490</v>
      </c>
      <c r="K89" s="57" t="s">
        <v>54</v>
      </c>
      <c r="L89" s="66">
        <v>29.0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28"/>
      <c r="D90" s="8"/>
      <c r="E90" s="8"/>
      <c r="F90" s="8"/>
      <c r="G90" s="8"/>
      <c r="H90" s="22">
        <f>'STR-3BR-Master-Data'!$D$3*30</f>
        <v>25260</v>
      </c>
      <c r="I90" s="22">
        <f>'STR-3BR-Master-Data'!$B$3*30</f>
        <v>23229.375</v>
      </c>
      <c r="J90" s="22">
        <f>'STR-3BR-Master-Data'!$C$3*30</f>
        <v>21210</v>
      </c>
      <c r="K90" s="57" t="s">
        <v>11</v>
      </c>
      <c r="L90" s="70">
        <v>1.0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28"/>
      <c r="D91" s="8"/>
      <c r="E91" s="8"/>
      <c r="F91" s="8"/>
      <c r="G91" s="8"/>
      <c r="H91" s="22">
        <f>'STR-3BR-Master-Data'!$D$3*30</f>
        <v>25260</v>
      </c>
      <c r="I91" s="22">
        <f>'STR-3BR-Master-Data'!$B$3*30</f>
        <v>23229.375</v>
      </c>
      <c r="J91" s="22">
        <f>'STR-3BR-Master-Data'!$C$3*30</f>
        <v>21210</v>
      </c>
      <c r="K91" s="57" t="s">
        <v>11</v>
      </c>
      <c r="L91" s="70">
        <v>2.0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28"/>
      <c r="D92" s="8"/>
      <c r="E92" s="8"/>
      <c r="F92" s="8"/>
      <c r="G92" s="8"/>
      <c r="H92" s="22">
        <f>'STR-3BR-Master-Data'!$D$3*30</f>
        <v>25260</v>
      </c>
      <c r="I92" s="22">
        <f>'STR-3BR-Master-Data'!$B$3*30</f>
        <v>23229.375</v>
      </c>
      <c r="J92" s="22">
        <f>'STR-3BR-Master-Data'!$C$3*30</f>
        <v>21210</v>
      </c>
      <c r="K92" s="57" t="s">
        <v>11</v>
      </c>
      <c r="L92" s="70">
        <v>3.0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28"/>
      <c r="D93" s="8"/>
      <c r="E93" s="8"/>
      <c r="F93" s="8"/>
      <c r="G93" s="8"/>
      <c r="H93" s="51"/>
      <c r="I93" s="51"/>
      <c r="J93" s="51"/>
      <c r="K93" s="28"/>
      <c r="L93" s="2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28"/>
      <c r="D94" s="8"/>
      <c r="E94" s="8"/>
      <c r="F94" s="8"/>
      <c r="G94" s="8"/>
      <c r="H94" s="22">
        <f t="shared" ref="H94:J94" si="1">SUM(H$7:H$92)*12</f>
        <v>16831080</v>
      </c>
      <c r="I94" s="22">
        <f t="shared" si="1"/>
        <v>14849410.55</v>
      </c>
      <c r="J94" s="22">
        <f t="shared" si="1"/>
        <v>12862800</v>
      </c>
      <c r="K94" s="74" t="s">
        <v>247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28"/>
      <c r="D95" s="8"/>
      <c r="E95" s="8"/>
      <c r="F95" s="8"/>
      <c r="G95" s="8"/>
      <c r="H95" s="51"/>
      <c r="I95" s="51"/>
      <c r="J95" s="51"/>
      <c r="K95" s="28"/>
      <c r="L95" s="2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28"/>
      <c r="D96" s="8"/>
      <c r="E96" s="8"/>
      <c r="F96" s="8"/>
      <c r="G96" s="8"/>
      <c r="H96" s="51"/>
      <c r="I96" s="51"/>
      <c r="J96" s="51"/>
      <c r="K96" s="28"/>
      <c r="L96" s="2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28"/>
      <c r="D97" s="8"/>
      <c r="E97" s="8"/>
      <c r="F97" s="8"/>
      <c r="G97" s="8"/>
      <c r="H97" s="51"/>
      <c r="I97" s="51"/>
      <c r="J97" s="51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28"/>
      <c r="D98" s="8"/>
      <c r="E98" s="8"/>
      <c r="F98" s="8"/>
      <c r="G98" s="8"/>
      <c r="H98" s="51"/>
      <c r="I98" s="51"/>
      <c r="J98" s="51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28"/>
      <c r="D99" s="8"/>
      <c r="E99" s="8"/>
      <c r="F99" s="8"/>
      <c r="G99" s="8"/>
      <c r="H99" s="51"/>
      <c r="I99" s="51"/>
      <c r="J99" s="51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28"/>
      <c r="D100" s="8"/>
      <c r="E100" s="8"/>
      <c r="F100" s="8"/>
      <c r="G100" s="8"/>
      <c r="H100" s="51"/>
      <c r="I100" s="51"/>
      <c r="J100" s="51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28"/>
      <c r="D101" s="8"/>
      <c r="E101" s="8"/>
      <c r="F101" s="8"/>
      <c r="G101" s="8"/>
      <c r="H101" s="51"/>
      <c r="I101" s="51"/>
      <c r="J101" s="51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28"/>
      <c r="D102" s="8"/>
      <c r="E102" s="8"/>
      <c r="F102" s="8"/>
      <c r="G102" s="8"/>
      <c r="H102" s="51"/>
      <c r="I102" s="51"/>
      <c r="J102" s="51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28"/>
      <c r="D103" s="8"/>
      <c r="E103" s="8"/>
      <c r="F103" s="8"/>
      <c r="G103" s="8"/>
      <c r="H103" s="51"/>
      <c r="I103" s="51"/>
      <c r="J103" s="51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28"/>
      <c r="D104" s="8"/>
      <c r="E104" s="8"/>
      <c r="F104" s="8"/>
      <c r="G104" s="8"/>
      <c r="H104" s="51"/>
      <c r="I104" s="51"/>
      <c r="J104" s="51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28"/>
      <c r="D105" s="8"/>
      <c r="E105" s="8"/>
      <c r="F105" s="8"/>
      <c r="G105" s="8"/>
      <c r="H105" s="51"/>
      <c r="I105" s="51"/>
      <c r="J105" s="51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28"/>
      <c r="D106" s="8"/>
      <c r="E106" s="8"/>
      <c r="F106" s="8"/>
      <c r="G106" s="8"/>
      <c r="H106" s="51"/>
      <c r="I106" s="51"/>
      <c r="J106" s="51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G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G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G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</sheetData>
  <mergeCells count="2">
    <mergeCell ref="A1:Z3"/>
    <mergeCell ref="K94:L94"/>
  </mergeCells>
  <dataValidations>
    <dataValidation type="list" allowBlank="1" showErrorMessage="1" sqref="K7:K60">
      <formula1>"3BR,1Bd,2Bd,Studio"</formula1>
    </dataValidation>
    <dataValidation type="list" allowBlank="1" showErrorMessage="1" sqref="K61:K92">
      <formula1>"3BR,1Bd,2Bd,Studio"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69"/>
      <c r="M1" s="69"/>
      <c r="N1" s="69"/>
      <c r="O1" s="6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B2" s="8"/>
      <c r="C2" s="8"/>
      <c r="D2" s="8"/>
      <c r="E2" s="8"/>
      <c r="F2" s="8"/>
      <c r="G2" s="8"/>
      <c r="H2" s="8"/>
      <c r="I2" s="8"/>
      <c r="J2" s="8"/>
      <c r="K2" s="8"/>
      <c r="L2" s="69"/>
      <c r="M2" s="69"/>
      <c r="N2" s="69"/>
      <c r="O2" s="6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B3" s="8"/>
      <c r="C3" s="8"/>
      <c r="D3" s="8"/>
      <c r="E3" s="8"/>
      <c r="F3" s="8"/>
      <c r="G3" s="8"/>
      <c r="H3" s="8"/>
      <c r="I3" s="8"/>
      <c r="J3" s="8"/>
      <c r="K3" s="8"/>
      <c r="L3" s="69"/>
      <c r="M3" s="69"/>
      <c r="N3" s="69"/>
      <c r="O3" s="6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12"/>
      <c r="B4" s="8"/>
      <c r="C4" s="8"/>
      <c r="D4" s="8"/>
      <c r="E4" s="21"/>
      <c r="F4" s="8"/>
      <c r="G4" s="8"/>
      <c r="H4" s="71"/>
      <c r="I4" s="8"/>
      <c r="J4" s="8"/>
      <c r="K4" s="8"/>
      <c r="L4" s="72"/>
      <c r="M4" s="72"/>
      <c r="N4" s="72"/>
      <c r="O4" s="7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12"/>
      <c r="B5" s="21"/>
      <c r="C5" s="8"/>
      <c r="D5" s="8"/>
      <c r="E5" s="21"/>
      <c r="H5" s="12"/>
      <c r="I5" s="8"/>
      <c r="J5" s="8"/>
      <c r="K5" s="8"/>
      <c r="L5" s="73" t="s">
        <v>246</v>
      </c>
      <c r="M5" s="73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2"/>
      <c r="B6" s="8"/>
      <c r="C6" s="8"/>
      <c r="D6" s="8"/>
      <c r="H6" s="8"/>
      <c r="I6" s="8"/>
      <c r="J6" s="8"/>
      <c r="K6" s="8"/>
      <c r="L6" s="75">
        <f>COUNTA('STR-Regular Financial Study'!L7:L60)</f>
        <v>54</v>
      </c>
      <c r="M6" s="57" t="s">
        <v>93</v>
      </c>
      <c r="O6" s="8"/>
      <c r="P6" s="8"/>
      <c r="Q6" s="21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2"/>
      <c r="B7" s="21"/>
      <c r="C7" s="8"/>
      <c r="D7" s="8"/>
      <c r="H7" s="8"/>
      <c r="I7" s="8"/>
      <c r="J7" s="8"/>
      <c r="K7" s="8"/>
      <c r="L7" s="75">
        <f>COUNTA('STR-Regular Financial Study'!L61:L89)</f>
        <v>29</v>
      </c>
      <c r="M7" s="57" t="s">
        <v>54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12"/>
      <c r="B8" s="76"/>
      <c r="C8" s="8"/>
      <c r="D8" s="8"/>
      <c r="E8" s="8"/>
      <c r="F8" s="8"/>
      <c r="G8" s="8"/>
      <c r="H8" s="8"/>
      <c r="I8" s="8"/>
      <c r="J8" s="8"/>
      <c r="K8" s="8"/>
      <c r="L8" s="75">
        <f>3</f>
        <v>3</v>
      </c>
      <c r="M8" s="57" t="s">
        <v>11</v>
      </c>
      <c r="N8" s="77"/>
      <c r="O8" s="7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12"/>
      <c r="B9" s="51"/>
      <c r="C9" s="8"/>
      <c r="D9" s="8"/>
      <c r="E9" s="8"/>
      <c r="F9" s="8"/>
      <c r="G9" s="8"/>
      <c r="H9" s="8"/>
      <c r="I9" s="8"/>
      <c r="J9" s="8"/>
      <c r="K9" s="8"/>
      <c r="L9" s="77"/>
      <c r="M9" s="77"/>
      <c r="N9" s="77"/>
      <c r="O9" s="7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21"/>
      <c r="B10" s="8"/>
      <c r="D10" s="78"/>
      <c r="E10" s="78"/>
      <c r="F10" s="79" t="s">
        <v>254</v>
      </c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Q11" s="82" t="s">
        <v>119</v>
      </c>
      <c r="W11" s="83" t="s">
        <v>255</v>
      </c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"/>
      <c r="C12" s="8"/>
      <c r="D12" s="8"/>
      <c r="E12" s="8"/>
      <c r="F12" s="84">
        <f>'STR-Regular Financial Study'!J94</f>
        <v>12862800</v>
      </c>
      <c r="L12" s="84">
        <f>'STR-Regular Financial Study'!I94</f>
        <v>14849410.55</v>
      </c>
      <c r="Q12" s="84">
        <f>'STR-Regular Financial Study'!H94</f>
        <v>16831080</v>
      </c>
      <c r="W12" s="83" t="s">
        <v>258</v>
      </c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"/>
      <c r="C13" s="52"/>
      <c r="D13" s="52"/>
      <c r="E13" s="52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83" t="s">
        <v>259</v>
      </c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"/>
      <c r="C14" s="8"/>
      <c r="D14" s="8"/>
      <c r="E14" s="8"/>
      <c r="F14" s="84">
        <f t="shared" ref="F14:J14" si="1">$F$12*F13</f>
        <v>6431400</v>
      </c>
      <c r="G14" s="84">
        <f t="shared" si="1"/>
        <v>7717680</v>
      </c>
      <c r="H14" s="84">
        <f t="shared" si="1"/>
        <v>9003960</v>
      </c>
      <c r="I14" s="84">
        <f t="shared" si="1"/>
        <v>10290240</v>
      </c>
      <c r="J14" s="84">
        <f t="shared" si="1"/>
        <v>11576520</v>
      </c>
      <c r="L14" s="84">
        <f t="shared" ref="L14:P14" si="2">$L$12*L13</f>
        <v>7424705.274</v>
      </c>
      <c r="M14" s="84">
        <f t="shared" si="2"/>
        <v>8909646.329</v>
      </c>
      <c r="N14" s="84">
        <f t="shared" si="2"/>
        <v>10394587.38</v>
      </c>
      <c r="O14" s="84">
        <f t="shared" si="2"/>
        <v>11879528.44</v>
      </c>
      <c r="P14" s="84">
        <f t="shared" si="2"/>
        <v>13364469.49</v>
      </c>
      <c r="Q14" s="84">
        <f t="shared" ref="Q14:U14" si="3">$Q$12*Q13</f>
        <v>8415540</v>
      </c>
      <c r="R14" s="84">
        <f t="shared" si="3"/>
        <v>10098648</v>
      </c>
      <c r="S14" s="84">
        <f t="shared" si="3"/>
        <v>11781756</v>
      </c>
      <c r="T14" s="84">
        <f t="shared" si="3"/>
        <v>13464864</v>
      </c>
      <c r="U14" s="84">
        <f t="shared" si="3"/>
        <v>15147972</v>
      </c>
      <c r="W14" s="83" t="s">
        <v>262</v>
      </c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"/>
      <c r="C15" s="8"/>
      <c r="D15" s="8"/>
      <c r="E15" s="8"/>
      <c r="F15" s="84">
        <f t="shared" ref="F15:J15" si="4">F14*(1-$W$16)</f>
        <v>5466690</v>
      </c>
      <c r="G15" s="84">
        <f t="shared" si="4"/>
        <v>6560028</v>
      </c>
      <c r="H15" s="84">
        <f t="shared" si="4"/>
        <v>7653366</v>
      </c>
      <c r="I15" s="84">
        <f t="shared" si="4"/>
        <v>8746704</v>
      </c>
      <c r="J15" s="84">
        <f t="shared" si="4"/>
        <v>9840042</v>
      </c>
      <c r="L15" s="84">
        <f t="shared" ref="L15:U15" si="5">L14*(1-$W$16)</f>
        <v>6310999.483</v>
      </c>
      <c r="M15" s="84">
        <f t="shared" si="5"/>
        <v>7573199.38</v>
      </c>
      <c r="N15" s="84">
        <f t="shared" si="5"/>
        <v>8835399.276</v>
      </c>
      <c r="O15" s="84">
        <f t="shared" si="5"/>
        <v>10097599.17</v>
      </c>
      <c r="P15" s="84">
        <f t="shared" si="5"/>
        <v>11359799.07</v>
      </c>
      <c r="Q15" s="84">
        <f t="shared" si="5"/>
        <v>7153209</v>
      </c>
      <c r="R15" s="84">
        <f t="shared" si="5"/>
        <v>8583850.8</v>
      </c>
      <c r="S15" s="84">
        <f t="shared" si="5"/>
        <v>10014492.6</v>
      </c>
      <c r="T15" s="84">
        <f t="shared" si="5"/>
        <v>11445134.4</v>
      </c>
      <c r="U15" s="84">
        <f t="shared" si="5"/>
        <v>12875776.2</v>
      </c>
      <c r="W15" s="83" t="s">
        <v>265</v>
      </c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8"/>
      <c r="B16" s="8"/>
      <c r="C16" s="8"/>
      <c r="D16" s="8"/>
      <c r="E16" s="8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8">
        <v>0.15</v>
      </c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8"/>
      <c r="C17" s="8"/>
      <c r="D17" s="8"/>
      <c r="E17" s="8"/>
      <c r="F17" s="84">
        <f t="shared" ref="F17:J17" si="6">F15*(1-$W$18)</f>
        <v>4537352.7</v>
      </c>
      <c r="G17" s="84">
        <f t="shared" si="6"/>
        <v>5444823.24</v>
      </c>
      <c r="H17" s="84">
        <f t="shared" si="6"/>
        <v>6352293.78</v>
      </c>
      <c r="I17" s="84">
        <f t="shared" si="6"/>
        <v>7259764.32</v>
      </c>
      <c r="J17" s="84">
        <f t="shared" si="6"/>
        <v>8167234.86</v>
      </c>
      <c r="L17" s="84">
        <f t="shared" ref="L17:U17" si="7">L15*(1-$W$18)</f>
        <v>5238129.571</v>
      </c>
      <c r="M17" s="84">
        <f t="shared" si="7"/>
        <v>6285755.485</v>
      </c>
      <c r="N17" s="84">
        <f t="shared" si="7"/>
        <v>7333381.399</v>
      </c>
      <c r="O17" s="84">
        <f t="shared" si="7"/>
        <v>8381007.313</v>
      </c>
      <c r="P17" s="84">
        <f t="shared" si="7"/>
        <v>9428633.228</v>
      </c>
      <c r="Q17" s="84">
        <f t="shared" si="7"/>
        <v>5937163.47</v>
      </c>
      <c r="R17" s="84">
        <f t="shared" si="7"/>
        <v>7124596.164</v>
      </c>
      <c r="S17" s="84">
        <f t="shared" si="7"/>
        <v>8312028.858</v>
      </c>
      <c r="T17" s="84">
        <f t="shared" si="7"/>
        <v>9499461.552</v>
      </c>
      <c r="U17" s="84">
        <f t="shared" si="7"/>
        <v>10686894.25</v>
      </c>
      <c r="W17" s="83" t="s">
        <v>266</v>
      </c>
      <c r="X17" s="21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21"/>
      <c r="B18" s="8"/>
      <c r="C18" s="8"/>
      <c r="D18" s="8"/>
      <c r="E18" s="8"/>
      <c r="F18" s="90"/>
      <c r="G18" s="90"/>
      <c r="H18" s="90"/>
      <c r="I18" s="90"/>
      <c r="J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W18" s="88">
        <v>0.17</v>
      </c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8"/>
      <c r="B21" s="8"/>
      <c r="C21" s="8"/>
      <c r="D21" s="8"/>
      <c r="E21" s="8"/>
      <c r="F21" s="91">
        <f t="shared" ref="F21:J21" si="8">F17/SUM($L$6:$L$8)</f>
        <v>52759.91512</v>
      </c>
      <c r="G21" s="91">
        <f t="shared" si="8"/>
        <v>63311.89814</v>
      </c>
      <c r="H21" s="91">
        <f t="shared" si="8"/>
        <v>73863.88116</v>
      </c>
      <c r="I21" s="91">
        <f t="shared" si="8"/>
        <v>84415.86419</v>
      </c>
      <c r="J21" s="92">
        <f t="shared" si="8"/>
        <v>94967.84721</v>
      </c>
      <c r="K21" s="93"/>
      <c r="L21" s="91">
        <f t="shared" ref="L21:U21" si="9">L17/SUM($L$6:$L$8)</f>
        <v>60908.48338</v>
      </c>
      <c r="M21" s="91">
        <f t="shared" si="9"/>
        <v>73090.18006</v>
      </c>
      <c r="N21" s="91">
        <f t="shared" si="9"/>
        <v>85271.87673</v>
      </c>
      <c r="O21" s="91">
        <f t="shared" si="9"/>
        <v>97453.57341</v>
      </c>
      <c r="P21" s="91">
        <f t="shared" si="9"/>
        <v>109635.2701</v>
      </c>
      <c r="Q21" s="91">
        <f t="shared" si="9"/>
        <v>69036.78453</v>
      </c>
      <c r="R21" s="91">
        <f t="shared" si="9"/>
        <v>82844.14144</v>
      </c>
      <c r="S21" s="91">
        <f t="shared" si="9"/>
        <v>96651.49835</v>
      </c>
      <c r="T21" s="91">
        <f t="shared" si="9"/>
        <v>110458.8553</v>
      </c>
      <c r="U21" s="92">
        <f t="shared" si="9"/>
        <v>124266.2122</v>
      </c>
      <c r="V21" s="93"/>
      <c r="W21" s="94" t="s">
        <v>267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idden="1">
      <c r="A22" s="8"/>
      <c r="B22" s="8"/>
      <c r="C22" s="8"/>
      <c r="D22" s="8"/>
      <c r="E22" s="8"/>
      <c r="F22" s="41"/>
      <c r="G22" s="41" t="str">
        <f t="shared" ref="G22:J22" si="10">G14-#REF!</f>
        <v>#REF!</v>
      </c>
      <c r="H22" s="41" t="str">
        <f t="shared" si="10"/>
        <v>#REF!</v>
      </c>
      <c r="I22" s="41" t="str">
        <f t="shared" si="10"/>
        <v>#REF!</v>
      </c>
      <c r="J22" s="41" t="str">
        <f t="shared" si="10"/>
        <v>#REF!</v>
      </c>
      <c r="L22" s="41"/>
      <c r="M22" s="41" t="str">
        <f t="shared" ref="M22:P22" si="11">M14-#REF!</f>
        <v>#REF!</v>
      </c>
      <c r="N22" s="41" t="str">
        <f t="shared" si="11"/>
        <v>#REF!</v>
      </c>
      <c r="O22" s="41" t="str">
        <f t="shared" si="11"/>
        <v>#REF!</v>
      </c>
      <c r="P22" s="41" t="str">
        <f t="shared" si="11"/>
        <v>#REF!</v>
      </c>
      <c r="Q22" s="41"/>
      <c r="R22" s="41" t="str">
        <f t="shared" ref="R22:U22" si="12">R14-#REF!</f>
        <v>#REF!</v>
      </c>
      <c r="S22" s="41" t="str">
        <f t="shared" si="12"/>
        <v>#REF!</v>
      </c>
      <c r="T22" s="41" t="str">
        <f t="shared" si="12"/>
        <v>#REF!</v>
      </c>
      <c r="U22" s="41" t="str">
        <f t="shared" si="12"/>
        <v>#REF!</v>
      </c>
      <c r="W22" s="83" t="s">
        <v>268</v>
      </c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idden="1">
      <c r="A23" s="8"/>
      <c r="B23" s="8"/>
      <c r="C23" s="8"/>
      <c r="D23" s="8"/>
      <c r="E23" s="8"/>
      <c r="F23" s="34"/>
      <c r="G23" s="34" t="str">
        <f t="shared" ref="G23:J23" si="13">G22/18</f>
        <v>#REF!</v>
      </c>
      <c r="H23" s="34" t="str">
        <f t="shared" si="13"/>
        <v>#REF!</v>
      </c>
      <c r="I23" s="34" t="str">
        <f t="shared" si="13"/>
        <v>#REF!</v>
      </c>
      <c r="J23" s="34" t="str">
        <f t="shared" si="13"/>
        <v>#REF!</v>
      </c>
      <c r="L23" s="34"/>
      <c r="M23" s="34" t="str">
        <f t="shared" ref="M23:P23" si="14">M22/18</f>
        <v>#REF!</v>
      </c>
      <c r="N23" s="34" t="str">
        <f t="shared" si="14"/>
        <v>#REF!</v>
      </c>
      <c r="O23" s="34" t="str">
        <f t="shared" si="14"/>
        <v>#REF!</v>
      </c>
      <c r="P23" s="34" t="str">
        <f t="shared" si="14"/>
        <v>#REF!</v>
      </c>
      <c r="Q23" s="34"/>
      <c r="R23" s="34" t="str">
        <f t="shared" ref="R23:U23" si="15">R22/18</f>
        <v>#REF!</v>
      </c>
      <c r="S23" s="34" t="str">
        <f t="shared" si="15"/>
        <v>#REF!</v>
      </c>
      <c r="T23" s="34" t="str">
        <f t="shared" si="15"/>
        <v>#REF!</v>
      </c>
      <c r="U23" s="34" t="str">
        <f t="shared" si="15"/>
        <v>#REF!</v>
      </c>
      <c r="W23" s="83" t="s">
        <v>269</v>
      </c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idden="1">
      <c r="A24" s="8"/>
      <c r="B24" s="8"/>
      <c r="C24" s="8"/>
      <c r="D24" s="8"/>
      <c r="E24" s="8"/>
      <c r="F24" s="95"/>
      <c r="G24" s="95" t="str">
        <f>G23/' LTR Financial Study'!$I$7</f>
        <v>#REF!</v>
      </c>
      <c r="H24" s="95" t="str">
        <f>H23/' LTR Financial Study'!$I$7</f>
        <v>#REF!</v>
      </c>
      <c r="I24" s="95" t="str">
        <f>I23/' LTR Financial Study'!$I$7</f>
        <v>#REF!</v>
      </c>
      <c r="J24" s="95" t="str">
        <f>J23/' LTR Financial Study'!$I$7</f>
        <v>#REF!</v>
      </c>
      <c r="L24" s="95"/>
      <c r="M24" s="95" t="str">
        <f t="shared" ref="M24:P24" si="16">M23/#REF!</f>
        <v>#REF!</v>
      </c>
      <c r="N24" s="95" t="str">
        <f t="shared" si="16"/>
        <v>#REF!</v>
      </c>
      <c r="O24" s="95" t="str">
        <f t="shared" si="16"/>
        <v>#REF!</v>
      </c>
      <c r="P24" s="95" t="str">
        <f t="shared" si="16"/>
        <v>#REF!</v>
      </c>
      <c r="Q24" s="95"/>
      <c r="R24" s="95" t="str">
        <f>R23/' LTR Financial Study'!$J$7</f>
        <v>#REF!</v>
      </c>
      <c r="S24" s="95" t="str">
        <f>S23/' LTR Financial Study'!$J$7</f>
        <v>#REF!</v>
      </c>
      <c r="T24" s="95" t="str">
        <f>T23/' LTR Financial Study'!$J$7</f>
        <v>#REF!</v>
      </c>
      <c r="U24" s="95" t="str">
        <f>U23/' LTR Financial Study'!$J$7</f>
        <v>#REF!</v>
      </c>
      <c r="W24" s="83" t="s">
        <v>270</v>
      </c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8"/>
      <c r="B25" s="8"/>
      <c r="C25" s="8"/>
      <c r="D25" s="8"/>
      <c r="E25" s="8"/>
      <c r="F25" s="92">
        <f t="shared" ref="F25:J25" si="17">F21/12</f>
        <v>4396.659593</v>
      </c>
      <c r="G25" s="92">
        <f t="shared" si="17"/>
        <v>5275.991512</v>
      </c>
      <c r="H25" s="92">
        <f t="shared" si="17"/>
        <v>6155.32343</v>
      </c>
      <c r="I25" s="92">
        <f t="shared" si="17"/>
        <v>7034.655349</v>
      </c>
      <c r="J25" s="92">
        <f t="shared" si="17"/>
        <v>7913.987267</v>
      </c>
      <c r="K25" s="93"/>
      <c r="L25" s="92">
        <f t="shared" ref="L25:U25" si="18">L21/12</f>
        <v>5075.706949</v>
      </c>
      <c r="M25" s="92">
        <f t="shared" si="18"/>
        <v>6090.848338</v>
      </c>
      <c r="N25" s="92">
        <f t="shared" si="18"/>
        <v>7105.989728</v>
      </c>
      <c r="O25" s="92">
        <f t="shared" si="18"/>
        <v>8121.131118</v>
      </c>
      <c r="P25" s="92">
        <f t="shared" si="18"/>
        <v>9136.272507</v>
      </c>
      <c r="Q25" s="92">
        <f t="shared" si="18"/>
        <v>5753.065378</v>
      </c>
      <c r="R25" s="92">
        <f t="shared" si="18"/>
        <v>6903.678453</v>
      </c>
      <c r="S25" s="92">
        <f t="shared" si="18"/>
        <v>8054.291529</v>
      </c>
      <c r="T25" s="92">
        <f t="shared" si="18"/>
        <v>9204.904605</v>
      </c>
      <c r="U25" s="92">
        <f t="shared" si="18"/>
        <v>10355.51768</v>
      </c>
      <c r="V25" s="93"/>
      <c r="W25" s="83" t="s">
        <v>271</v>
      </c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8"/>
      <c r="B26" s="8"/>
      <c r="C26" s="8"/>
      <c r="D26" s="8"/>
      <c r="E26" s="8"/>
      <c r="F26" s="8"/>
      <c r="G26" s="8"/>
      <c r="H26" s="21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8"/>
      <c r="B27" s="8"/>
      <c r="C27" s="8"/>
      <c r="D27" s="8"/>
      <c r="E27" s="8"/>
      <c r="F27" s="8"/>
      <c r="G27" s="8"/>
      <c r="H27" s="21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8"/>
      <c r="B28" s="8"/>
      <c r="C28" s="8"/>
      <c r="D28" s="8"/>
      <c r="E28" s="8"/>
      <c r="F28" s="8"/>
      <c r="G28" s="8"/>
      <c r="H28" s="21"/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8"/>
      <c r="B29" s="8"/>
      <c r="C29" s="8"/>
      <c r="D29" s="8"/>
      <c r="E29" s="8"/>
      <c r="F29" s="91">
        <f t="shared" ref="F29:J29" si="19">F15-F17</f>
        <v>929337.3</v>
      </c>
      <c r="G29" s="91">
        <f t="shared" si="19"/>
        <v>1115204.76</v>
      </c>
      <c r="H29" s="91">
        <f t="shared" si="19"/>
        <v>1301072.22</v>
      </c>
      <c r="I29" s="91">
        <f t="shared" si="19"/>
        <v>1486939.68</v>
      </c>
      <c r="J29" s="92">
        <f t="shared" si="19"/>
        <v>1672807.14</v>
      </c>
      <c r="K29" s="93"/>
      <c r="L29" s="91">
        <f t="shared" ref="L29:U29" si="20">L15-L17</f>
        <v>1072869.912</v>
      </c>
      <c r="M29" s="91">
        <f t="shared" si="20"/>
        <v>1287443.895</v>
      </c>
      <c r="N29" s="91">
        <f t="shared" si="20"/>
        <v>1502017.877</v>
      </c>
      <c r="O29" s="91">
        <f t="shared" si="20"/>
        <v>1716591.859</v>
      </c>
      <c r="P29" s="91">
        <f t="shared" si="20"/>
        <v>1931165.842</v>
      </c>
      <c r="Q29" s="91">
        <f t="shared" si="20"/>
        <v>1216045.53</v>
      </c>
      <c r="R29" s="91">
        <f t="shared" si="20"/>
        <v>1459254.636</v>
      </c>
      <c r="S29" s="91">
        <f t="shared" si="20"/>
        <v>1702463.742</v>
      </c>
      <c r="T29" s="91">
        <f t="shared" si="20"/>
        <v>1945672.848</v>
      </c>
      <c r="U29" s="92">
        <f t="shared" si="20"/>
        <v>2188881.954</v>
      </c>
      <c r="V29" s="93"/>
      <c r="W29" s="94" t="s">
        <v>272</v>
      </c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8"/>
      <c r="B30" s="8"/>
      <c r="C30" s="8"/>
      <c r="D30" s="8"/>
      <c r="E30" s="96"/>
      <c r="F30" s="92">
        <f t="shared" ref="F30:J30" si="21">F29/12</f>
        <v>77444.775</v>
      </c>
      <c r="G30" s="92">
        <f t="shared" si="21"/>
        <v>92933.73</v>
      </c>
      <c r="H30" s="92">
        <f t="shared" si="21"/>
        <v>108422.685</v>
      </c>
      <c r="I30" s="92">
        <f t="shared" si="21"/>
        <v>123911.64</v>
      </c>
      <c r="J30" s="92">
        <f t="shared" si="21"/>
        <v>139400.595</v>
      </c>
      <c r="K30" s="97"/>
      <c r="L30" s="92">
        <f t="shared" ref="L30:U30" si="22">L29/12</f>
        <v>89405.82601</v>
      </c>
      <c r="M30" s="92">
        <f t="shared" si="22"/>
        <v>107286.9912</v>
      </c>
      <c r="N30" s="92">
        <f t="shared" si="22"/>
        <v>125168.1564</v>
      </c>
      <c r="O30" s="92">
        <f t="shared" si="22"/>
        <v>143049.3216</v>
      </c>
      <c r="P30" s="92">
        <f t="shared" si="22"/>
        <v>160930.4868</v>
      </c>
      <c r="Q30" s="92">
        <f t="shared" si="22"/>
        <v>101337.1275</v>
      </c>
      <c r="R30" s="92">
        <f t="shared" si="22"/>
        <v>121604.553</v>
      </c>
      <c r="S30" s="92">
        <f t="shared" si="22"/>
        <v>141871.9785</v>
      </c>
      <c r="T30" s="92">
        <f t="shared" si="22"/>
        <v>162139.404</v>
      </c>
      <c r="U30" s="92">
        <f t="shared" si="22"/>
        <v>182406.8295</v>
      </c>
      <c r="V30" s="93"/>
      <c r="W30" s="83" t="s">
        <v>273</v>
      </c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</sheetData>
  <mergeCells count="32">
    <mergeCell ref="A1:A3"/>
    <mergeCell ref="F10:W10"/>
    <mergeCell ref="F11:K11"/>
    <mergeCell ref="L11:P11"/>
    <mergeCell ref="Q11:V11"/>
    <mergeCell ref="L12:P12"/>
    <mergeCell ref="Q12:V12"/>
    <mergeCell ref="U15:V15"/>
    <mergeCell ref="U17:V17"/>
    <mergeCell ref="U14:V14"/>
    <mergeCell ref="U18:V18"/>
    <mergeCell ref="U29:V29"/>
    <mergeCell ref="U30:V30"/>
    <mergeCell ref="F12:K12"/>
    <mergeCell ref="J13:K13"/>
    <mergeCell ref="U13:V13"/>
    <mergeCell ref="J14:K14"/>
    <mergeCell ref="J15:K15"/>
    <mergeCell ref="J17:K17"/>
    <mergeCell ref="J18:K18"/>
    <mergeCell ref="J24:K24"/>
    <mergeCell ref="J25:K25"/>
    <mergeCell ref="J29:K29"/>
    <mergeCell ref="J30:K30"/>
    <mergeCell ref="J21:K21"/>
    <mergeCell ref="U21:V21"/>
    <mergeCell ref="J22:K22"/>
    <mergeCell ref="U22:V22"/>
    <mergeCell ref="J23:K23"/>
    <mergeCell ref="U23:V23"/>
    <mergeCell ref="U24:V24"/>
    <mergeCell ref="U25:V25"/>
  </mergeCells>
  <conditionalFormatting sqref="F24:V24">
    <cfRule type="expression" dxfId="5" priority="1">
      <formula>F24&lt;1.5</formula>
    </cfRule>
  </conditionalFormatting>
  <conditionalFormatting sqref="F18:V18">
    <cfRule type="expression" dxfId="5" priority="2">
      <formula>F18&lt;100%</formula>
    </cfRule>
  </conditionalFormatting>
  <conditionalFormatting sqref="F18:V18">
    <cfRule type="expression" dxfId="6" priority="3">
      <formula>F18&gt;100%</formula>
    </cfRule>
  </conditionalFormatting>
  <dataValidations>
    <dataValidation type="list" allowBlank="1" showErrorMessage="1" sqref="M6:M8">
      <formula1>"3BR,1Bd,2Bd,Studio"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93</v>
      </c>
      <c r="B2" s="10">
        <f>(D2+C2)/2</f>
        <v>5194.5</v>
      </c>
      <c r="C2" s="11">
        <f>B3</f>
        <v>4500</v>
      </c>
      <c r="D2" s="11">
        <f>MAX($H$11:$H$25)</f>
        <v>5889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93</v>
      </c>
      <c r="B3" s="98">
        <v>4500.0</v>
      </c>
      <c r="C3" s="57">
        <v>4200.0</v>
      </c>
      <c r="D3" s="99">
        <v>4900.0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2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STDEV($H$11:$H$25)</f>
        <v>1036.475432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274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MEDIAN($H$11:$H$25)</f>
        <v>4000</v>
      </c>
      <c r="C11" s="8"/>
      <c r="D11" s="8"/>
      <c r="E11" s="100" t="s">
        <v>275</v>
      </c>
      <c r="F11" s="9" t="s">
        <v>93</v>
      </c>
      <c r="G11" s="24" t="s">
        <v>24</v>
      </c>
      <c r="H11" s="25">
        <v>3000.0</v>
      </c>
      <c r="I11" s="26" t="s">
        <v>276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round(AVERAGE($H$11:$H$25),0)</f>
        <v>4059</v>
      </c>
      <c r="C12" s="8"/>
      <c r="D12" s="8"/>
      <c r="E12" s="101" t="s">
        <v>277</v>
      </c>
      <c r="F12" s="41" t="s">
        <v>93</v>
      </c>
      <c r="G12" s="28" t="s">
        <v>24</v>
      </c>
      <c r="H12" s="29">
        <f>60000/12</f>
        <v>5000</v>
      </c>
      <c r="I12" s="30" t="s">
        <v>278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8" t="s">
        <v>9</v>
      </c>
      <c r="B13" s="22">
        <f>MIN(H11:H25)</f>
        <v>2833.333333</v>
      </c>
      <c r="C13" s="8"/>
      <c r="D13" s="8"/>
      <c r="E13" s="102" t="s">
        <v>279</v>
      </c>
      <c r="F13" s="9" t="s">
        <v>93</v>
      </c>
      <c r="G13" s="28" t="s">
        <v>24</v>
      </c>
      <c r="H13" s="29">
        <v>4000.0</v>
      </c>
      <c r="I13" s="30" t="s">
        <v>280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8" t="s">
        <v>10</v>
      </c>
      <c r="B14" s="22">
        <f>MAX(H11:H25)</f>
        <v>5889</v>
      </c>
      <c r="C14" s="8"/>
      <c r="D14" s="8"/>
      <c r="E14" s="101" t="s">
        <v>281</v>
      </c>
      <c r="F14" s="9" t="s">
        <v>93</v>
      </c>
      <c r="G14" s="28" t="s">
        <v>24</v>
      </c>
      <c r="H14" s="29">
        <f>45000/12</f>
        <v>3750</v>
      </c>
      <c r="I14" s="30" t="s">
        <v>282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102" t="s">
        <v>283</v>
      </c>
      <c r="F15" s="9" t="s">
        <v>93</v>
      </c>
      <c r="G15" s="28" t="s">
        <v>24</v>
      </c>
      <c r="H15" s="29">
        <f>34000/12</f>
        <v>2833.333333</v>
      </c>
      <c r="I15" s="30" t="s">
        <v>284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103" t="s">
        <v>285</v>
      </c>
      <c r="F16" s="9" t="s">
        <v>93</v>
      </c>
      <c r="G16" s="28" t="s">
        <v>24</v>
      </c>
      <c r="H16" s="29">
        <v>3500.0</v>
      </c>
      <c r="I16" s="30" t="s">
        <v>286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102" t="s">
        <v>287</v>
      </c>
      <c r="F17" s="9" t="s">
        <v>93</v>
      </c>
      <c r="G17" s="28" t="s">
        <v>24</v>
      </c>
      <c r="H17" s="29">
        <v>5889.0</v>
      </c>
      <c r="I17" s="30" t="s">
        <v>288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102" t="s">
        <v>279</v>
      </c>
      <c r="F18" s="9" t="s">
        <v>93</v>
      </c>
      <c r="G18" s="28" t="s">
        <v>24</v>
      </c>
      <c r="H18" s="29">
        <v>5000.0</v>
      </c>
      <c r="I18" s="30" t="s">
        <v>289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102" t="s">
        <v>290</v>
      </c>
      <c r="F19" s="9" t="s">
        <v>93</v>
      </c>
      <c r="G19" s="28" t="s">
        <v>24</v>
      </c>
      <c r="H19" s="29">
        <f>38500/12</f>
        <v>3208.333333</v>
      </c>
      <c r="I19" s="30" t="s">
        <v>291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102" t="s">
        <v>292</v>
      </c>
      <c r="F20" s="9" t="s">
        <v>93</v>
      </c>
      <c r="G20" s="33" t="s">
        <v>24</v>
      </c>
      <c r="H20" s="34">
        <f>48500/12</f>
        <v>4041.666667</v>
      </c>
      <c r="I20" s="30" t="s">
        <v>293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102" t="s">
        <v>283</v>
      </c>
      <c r="F21" s="9" t="s">
        <v>93</v>
      </c>
      <c r="G21" s="28" t="s">
        <v>24</v>
      </c>
      <c r="H21" s="34">
        <f t="shared" ref="H21:H22" si="1">34000/12</f>
        <v>2833.333333</v>
      </c>
      <c r="I21" s="30" t="s">
        <v>294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102" t="s">
        <v>283</v>
      </c>
      <c r="F22" s="9" t="s">
        <v>93</v>
      </c>
      <c r="G22" s="28" t="s">
        <v>24</v>
      </c>
      <c r="H22" s="34">
        <f t="shared" si="1"/>
        <v>2833.333333</v>
      </c>
      <c r="I22" s="30" t="s">
        <v>295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102" t="s">
        <v>296</v>
      </c>
      <c r="F23" s="9" t="s">
        <v>93</v>
      </c>
      <c r="G23" s="28" t="s">
        <v>24</v>
      </c>
      <c r="H23" s="34">
        <f>66000/12</f>
        <v>5500</v>
      </c>
      <c r="I23" s="30" t="s">
        <v>297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102" t="s">
        <v>277</v>
      </c>
      <c r="F24" s="9" t="s">
        <v>93</v>
      </c>
      <c r="G24" s="28" t="s">
        <v>24</v>
      </c>
      <c r="H24" s="34">
        <f>60000/12</f>
        <v>5000</v>
      </c>
      <c r="I24" s="30" t="s">
        <v>278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104" t="s">
        <v>298</v>
      </c>
      <c r="F25" s="46" t="s">
        <v>93</v>
      </c>
      <c r="G25" s="47" t="s">
        <v>24</v>
      </c>
      <c r="H25" s="48">
        <f>54000/12</f>
        <v>4500</v>
      </c>
      <c r="I25" s="49" t="s">
        <v>299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38"/>
      <c r="F26" s="39"/>
      <c r="G26" s="40"/>
      <c r="H26" s="41"/>
      <c r="I26" s="6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38"/>
      <c r="F27" s="39"/>
      <c r="G27" s="40"/>
      <c r="H27" s="41"/>
      <c r="I27" s="6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38"/>
      <c r="F28" s="39"/>
      <c r="G28" s="40"/>
      <c r="H28" s="41"/>
      <c r="I28" s="6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38"/>
      <c r="F29" s="39"/>
      <c r="G29" s="40"/>
      <c r="H29" s="41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38"/>
      <c r="F30" s="39"/>
      <c r="G30" s="40"/>
      <c r="H30" s="41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38"/>
      <c r="F31" s="39"/>
      <c r="G31" s="40"/>
      <c r="H31" s="41"/>
      <c r="I31" s="6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38"/>
      <c r="F32" s="39"/>
      <c r="G32" s="40"/>
      <c r="H32" s="41"/>
      <c r="I32" s="6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38"/>
      <c r="F33" s="39"/>
      <c r="G33" s="40"/>
      <c r="H33" s="41"/>
      <c r="I33" s="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38"/>
      <c r="F34" s="39"/>
      <c r="G34" s="40"/>
      <c r="H34" s="41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38"/>
      <c r="F35" s="39"/>
      <c r="G35" s="40"/>
      <c r="H35" s="41"/>
      <c r="I35" s="6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38"/>
      <c r="F36" s="39"/>
      <c r="G36" s="40"/>
      <c r="H36" s="41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38"/>
      <c r="F37" s="39"/>
      <c r="G37" s="40"/>
      <c r="H37" s="41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38"/>
      <c r="F38" s="39"/>
      <c r="G38" s="40"/>
      <c r="H38" s="41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38"/>
      <c r="F39" s="39"/>
      <c r="G39" s="40"/>
      <c r="H39" s="41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38"/>
      <c r="F40" s="39"/>
      <c r="G40" s="40"/>
      <c r="H40" s="41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38"/>
      <c r="F41" s="39"/>
      <c r="G41" s="40"/>
      <c r="H41" s="41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38"/>
      <c r="F42" s="39"/>
      <c r="G42" s="40"/>
      <c r="H42" s="41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38"/>
      <c r="F43" s="39"/>
      <c r="G43" s="40"/>
      <c r="H43" s="41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38"/>
      <c r="F44" s="39"/>
      <c r="G44" s="40"/>
      <c r="H44" s="41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38"/>
      <c r="F45" s="39"/>
      <c r="G45" s="40"/>
      <c r="H45" s="41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38"/>
      <c r="F46" s="39"/>
      <c r="G46" s="40"/>
      <c r="H46" s="41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38"/>
      <c r="F47" s="39"/>
      <c r="G47" s="40"/>
      <c r="H47" s="41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38"/>
      <c r="F48" s="39"/>
      <c r="G48" s="40"/>
      <c r="H48" s="41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38"/>
      <c r="F49" s="39"/>
      <c r="G49" s="40"/>
      <c r="H49" s="41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38"/>
      <c r="F50" s="39"/>
      <c r="G50" s="40"/>
      <c r="H50" s="41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38"/>
      <c r="F51" s="39"/>
      <c r="G51" s="40"/>
      <c r="H51" s="41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38"/>
      <c r="F52" s="39"/>
      <c r="G52" s="40"/>
      <c r="H52" s="41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8"/>
      <c r="F53" s="39"/>
      <c r="G53" s="40"/>
      <c r="H53" s="41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38"/>
      <c r="F54" s="39"/>
      <c r="G54" s="40"/>
      <c r="H54" s="41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mergeCells count="1">
    <mergeCell ref="E9:I9"/>
  </mergeCells>
  <dataValidations>
    <dataValidation type="list" allowBlank="1" showErrorMessage="1" sqref="A2:A3 F11:F25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54</v>
      </c>
      <c r="B2" s="10">
        <f>(D2+C2)/2</f>
        <v>10631.45833</v>
      </c>
      <c r="C2" s="11">
        <f>B3</f>
        <v>7762.916667</v>
      </c>
      <c r="D2" s="11">
        <f>MAX($H$11:$H$26)</f>
        <v>13500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54</v>
      </c>
      <c r="B3" s="11">
        <f>AVERAGE($H$11:$H$26)</f>
        <v>7762.916667</v>
      </c>
      <c r="C3" s="11">
        <f>ROUND(AVERAGE($H$11:$H$26) -_xlfn.T.INV.2T(0.05, COUNT($H$11:$H$26)-1) *
(_xlfn.STDEV.S($H$11:$H$26) / SQRT(COUNT($H$11:$H$26))),0)</f>
        <v>6730</v>
      </c>
      <c r="D3" s="14">
        <f>round(AVERAGE($H$11:$H$26) + _xlfn.T.INV.2T(0.05, COUNT($H$11:$H$26)-1) * (_xlfn.STDEV.S($H$11:$H$26) / SQRT(COUNT($H$11:$H$26)))
,0)</f>
        <v>8796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STDEV($H$11:$H$26)</f>
        <v>1937.86705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20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MEDIAN($H$11:$H$26)</f>
        <v>7083.333333</v>
      </c>
      <c r="C11" s="8"/>
      <c r="D11" s="8"/>
      <c r="E11" s="105" t="s">
        <v>300</v>
      </c>
      <c r="F11" s="9" t="s">
        <v>54</v>
      </c>
      <c r="G11" s="24" t="s">
        <v>24</v>
      </c>
      <c r="H11" s="25">
        <f>85000/12</f>
        <v>7083.333333</v>
      </c>
      <c r="I11" s="26" t="s">
        <v>301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round(AVERAGE($H$11:$H$26),0)</f>
        <v>7763</v>
      </c>
      <c r="C12" s="8"/>
      <c r="D12" s="8"/>
      <c r="E12" s="105" t="s">
        <v>302</v>
      </c>
      <c r="F12" s="9" t="s">
        <v>54</v>
      </c>
      <c r="G12" s="28" t="s">
        <v>24</v>
      </c>
      <c r="H12" s="29">
        <f>80000/12</f>
        <v>6666.666667</v>
      </c>
      <c r="I12" s="30" t="s">
        <v>303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8" t="s">
        <v>9</v>
      </c>
      <c r="B13" s="22">
        <f>MIN(H11:H26)</f>
        <v>5416.666667</v>
      </c>
      <c r="C13" s="8"/>
      <c r="D13" s="8"/>
      <c r="E13" s="105" t="s">
        <v>304</v>
      </c>
      <c r="F13" s="9" t="s">
        <v>54</v>
      </c>
      <c r="G13" s="28" t="s">
        <v>24</v>
      </c>
      <c r="H13" s="29">
        <v>10500.0</v>
      </c>
      <c r="I13" s="30" t="s">
        <v>305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8" t="s">
        <v>10</v>
      </c>
      <c r="B14" s="22">
        <f>MAX(H11:H26)</f>
        <v>13500</v>
      </c>
      <c r="C14" s="8"/>
      <c r="D14" s="8"/>
      <c r="E14" s="105" t="s">
        <v>304</v>
      </c>
      <c r="F14" s="9" t="s">
        <v>54</v>
      </c>
      <c r="G14" s="28" t="s">
        <v>24</v>
      </c>
      <c r="H14" s="29">
        <v>13500.0</v>
      </c>
      <c r="I14" s="30" t="s">
        <v>306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105" t="s">
        <v>307</v>
      </c>
      <c r="F15" s="9" t="s">
        <v>54</v>
      </c>
      <c r="G15" s="28" t="s">
        <v>24</v>
      </c>
      <c r="H15" s="29">
        <f>80000/12</f>
        <v>6666.666667</v>
      </c>
      <c r="I15" s="30" t="s">
        <v>308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105" t="s">
        <v>309</v>
      </c>
      <c r="F16" s="9" t="s">
        <v>54</v>
      </c>
      <c r="G16" s="28" t="s">
        <v>24</v>
      </c>
      <c r="H16" s="29">
        <v>7900.0</v>
      </c>
      <c r="I16" s="30" t="s">
        <v>310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105" t="s">
        <v>311</v>
      </c>
      <c r="F17" s="9" t="s">
        <v>54</v>
      </c>
      <c r="G17" s="28" t="s">
        <v>24</v>
      </c>
      <c r="H17" s="29">
        <f>100000/12</f>
        <v>8333.333333</v>
      </c>
      <c r="I17" s="30" t="s">
        <v>312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105" t="s">
        <v>313</v>
      </c>
      <c r="F18" s="9" t="s">
        <v>54</v>
      </c>
      <c r="G18" s="28" t="s">
        <v>24</v>
      </c>
      <c r="H18" s="29">
        <f>75000/12</f>
        <v>6250</v>
      </c>
      <c r="I18" s="30" t="s">
        <v>314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105" t="s">
        <v>315</v>
      </c>
      <c r="F19" s="9" t="s">
        <v>54</v>
      </c>
      <c r="G19" s="28" t="s">
        <v>24</v>
      </c>
      <c r="H19" s="29">
        <f>85000/12</f>
        <v>7083.333333</v>
      </c>
      <c r="I19" s="30" t="s">
        <v>316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106" t="s">
        <v>317</v>
      </c>
      <c r="F20" s="9" t="s">
        <v>54</v>
      </c>
      <c r="G20" s="33" t="s">
        <v>24</v>
      </c>
      <c r="H20" s="34">
        <v>8990.0</v>
      </c>
      <c r="I20" s="30" t="s">
        <v>318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38" t="s">
        <v>319</v>
      </c>
      <c r="F21" s="9" t="s">
        <v>54</v>
      </c>
      <c r="G21" s="28" t="s">
        <v>24</v>
      </c>
      <c r="H21" s="34">
        <v>7900.0</v>
      </c>
      <c r="I21" s="30" t="s">
        <v>320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38" t="s">
        <v>283</v>
      </c>
      <c r="F22" s="9" t="s">
        <v>54</v>
      </c>
      <c r="G22" s="28" t="s">
        <v>24</v>
      </c>
      <c r="H22" s="34">
        <f>80000/12</f>
        <v>6666.666667</v>
      </c>
      <c r="I22" s="30" t="s">
        <v>321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38" t="s">
        <v>322</v>
      </c>
      <c r="F23" s="9" t="s">
        <v>54</v>
      </c>
      <c r="G23" s="28" t="s">
        <v>24</v>
      </c>
      <c r="H23" s="34">
        <f>85000/12</f>
        <v>7083.333333</v>
      </c>
      <c r="I23" s="37" t="s">
        <v>323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38" t="s">
        <v>324</v>
      </c>
      <c r="F24" s="9" t="s">
        <v>54</v>
      </c>
      <c r="G24" s="28" t="s">
        <v>24</v>
      </c>
      <c r="H24" s="34">
        <f>65000/12</f>
        <v>5416.666667</v>
      </c>
      <c r="I24" s="37" t="s">
        <v>325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38" t="s">
        <v>326</v>
      </c>
      <c r="F25" s="9" t="s">
        <v>54</v>
      </c>
      <c r="G25" s="28" t="s">
        <v>24</v>
      </c>
      <c r="H25" s="34">
        <f>80000/12</f>
        <v>6666.666667</v>
      </c>
      <c r="I25" s="30" t="s">
        <v>327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38" t="s">
        <v>328</v>
      </c>
      <c r="F26" s="9" t="s">
        <v>54</v>
      </c>
      <c r="G26" s="28" t="s">
        <v>24</v>
      </c>
      <c r="H26" s="34">
        <f>90000/12</f>
        <v>7500</v>
      </c>
      <c r="I26" s="30" t="s">
        <v>329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38"/>
      <c r="F27" s="39"/>
      <c r="G27" s="40"/>
      <c r="H27" s="41"/>
      <c r="I27" s="6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38"/>
      <c r="F28" s="39"/>
      <c r="G28" s="40"/>
      <c r="H28" s="41"/>
      <c r="I28" s="6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38"/>
      <c r="F29" s="39"/>
      <c r="G29" s="40"/>
      <c r="H29" s="41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38"/>
      <c r="F30" s="39"/>
      <c r="G30" s="40"/>
      <c r="H30" s="41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38"/>
      <c r="F31" s="39"/>
      <c r="G31" s="40"/>
      <c r="H31" s="41"/>
      <c r="I31" s="6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38"/>
      <c r="F32" s="39"/>
      <c r="G32" s="40"/>
      <c r="H32" s="41"/>
      <c r="I32" s="6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38"/>
      <c r="F33" s="39"/>
      <c r="G33" s="40"/>
      <c r="H33" s="41"/>
      <c r="I33" s="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38"/>
      <c r="F34" s="39"/>
      <c r="G34" s="40"/>
      <c r="H34" s="41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38"/>
      <c r="F35" s="39"/>
      <c r="G35" s="40"/>
      <c r="H35" s="41"/>
      <c r="I35" s="6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38"/>
      <c r="F36" s="39"/>
      <c r="G36" s="40"/>
      <c r="H36" s="41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38"/>
      <c r="F37" s="39"/>
      <c r="G37" s="40"/>
      <c r="H37" s="41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38"/>
      <c r="F38" s="39"/>
      <c r="G38" s="40"/>
      <c r="H38" s="41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38"/>
      <c r="F39" s="39"/>
      <c r="G39" s="40"/>
      <c r="H39" s="41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38"/>
      <c r="F40" s="39"/>
      <c r="G40" s="40"/>
      <c r="H40" s="41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38"/>
      <c r="F41" s="39"/>
      <c r="G41" s="40"/>
      <c r="H41" s="41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38"/>
      <c r="F42" s="39"/>
      <c r="G42" s="40"/>
      <c r="H42" s="41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38"/>
      <c r="F43" s="39"/>
      <c r="G43" s="40"/>
      <c r="H43" s="41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38"/>
      <c r="F44" s="39"/>
      <c r="G44" s="40"/>
      <c r="H44" s="41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38"/>
      <c r="F45" s="39"/>
      <c r="G45" s="40"/>
      <c r="H45" s="41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38"/>
      <c r="F46" s="39"/>
      <c r="G46" s="40"/>
      <c r="H46" s="41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38"/>
      <c r="F47" s="39"/>
      <c r="G47" s="40"/>
      <c r="H47" s="41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38"/>
      <c r="F48" s="39"/>
      <c r="G48" s="40"/>
      <c r="H48" s="41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38"/>
      <c r="F49" s="39"/>
      <c r="G49" s="40"/>
      <c r="H49" s="41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38"/>
      <c r="F50" s="39"/>
      <c r="G50" s="40"/>
      <c r="H50" s="41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38"/>
      <c r="F51" s="39"/>
      <c r="G51" s="40"/>
      <c r="H51" s="41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38"/>
      <c r="F52" s="39"/>
      <c r="G52" s="40"/>
      <c r="H52" s="41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8"/>
      <c r="F53" s="39"/>
      <c r="G53" s="40"/>
      <c r="H53" s="41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38"/>
      <c r="F54" s="39"/>
      <c r="G54" s="40"/>
      <c r="H54" s="41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</sheetData>
  <mergeCells count="1">
    <mergeCell ref="E9:I9"/>
  </mergeCells>
  <dataValidations>
    <dataValidation type="list" allowBlank="1" showErrorMessage="1" sqref="A2:A3 F11:F26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</hyperlink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84.75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/>
      <c r="F1" s="8"/>
      <c r="G1" s="8"/>
      <c r="H1" s="8"/>
      <c r="I1" s="8"/>
      <c r="J1" s="8"/>
      <c r="K1" s="8"/>
    </row>
    <row r="2">
      <c r="A2" s="9" t="s">
        <v>11</v>
      </c>
      <c r="B2" s="10">
        <f>(D2+C2)/2</f>
        <v>12395.83333</v>
      </c>
      <c r="C2" s="11">
        <f>B3</f>
        <v>9791.666667</v>
      </c>
      <c r="D2" s="11">
        <f>MAX($H$11:$H$26)</f>
        <v>15000</v>
      </c>
      <c r="E2" s="12" t="s">
        <v>12</v>
      </c>
      <c r="F2" s="8"/>
      <c r="G2" s="8"/>
      <c r="H2" s="8"/>
      <c r="I2" s="13"/>
      <c r="J2" s="8"/>
      <c r="K2" s="8"/>
    </row>
    <row r="3">
      <c r="A3" s="9" t="s">
        <v>11</v>
      </c>
      <c r="B3" s="11">
        <f>AVERAGE($H$11:$H$26)</f>
        <v>9791.666667</v>
      </c>
      <c r="C3" s="11">
        <f>ROUND(AVERAGE($H$11:$H$26) -_xlfn.T.INV.2T(0.05, COUNT($H$11:$H$26)-1) *
(_xlfn.STDEV.S($H$11:$H$26) / SQRT(COUNT($H$11:$H$26))),0)</f>
        <v>8617</v>
      </c>
      <c r="D3" s="99">
        <v>10500.0</v>
      </c>
      <c r="E3" s="15" t="s">
        <v>13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14</v>
      </c>
      <c r="D9" s="8"/>
      <c r="E9" s="1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8" t="s">
        <v>16</v>
      </c>
      <c r="B10" s="19">
        <f>STDEV($H$11:$H$26)</f>
        <v>2204.792759</v>
      </c>
      <c r="C10" s="8"/>
      <c r="D10" s="8"/>
      <c r="E10" s="20" t="s">
        <v>17</v>
      </c>
      <c r="F10" s="20" t="s">
        <v>18</v>
      </c>
      <c r="G10" s="20" t="s">
        <v>19</v>
      </c>
      <c r="H10" s="20" t="s">
        <v>274</v>
      </c>
      <c r="I10" s="20" t="s">
        <v>21</v>
      </c>
      <c r="J10" s="21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8" t="s">
        <v>22</v>
      </c>
      <c r="B11" s="22">
        <f>MEDIAN($H$11:$H$26)</f>
        <v>9375</v>
      </c>
      <c r="C11" s="8"/>
      <c r="D11" s="8"/>
      <c r="E11" s="38" t="s">
        <v>330</v>
      </c>
      <c r="F11" s="9" t="s">
        <v>11</v>
      </c>
      <c r="G11" s="24" t="s">
        <v>24</v>
      </c>
      <c r="H11" s="25">
        <f>100000/12</f>
        <v>8333.333333</v>
      </c>
      <c r="I11" s="26" t="s">
        <v>331</v>
      </c>
      <c r="J11" s="21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8" t="s">
        <v>8</v>
      </c>
      <c r="B12" s="22">
        <f>round(AVERAGE($H$11:$H$26),0)</f>
        <v>9792</v>
      </c>
      <c r="C12" s="8"/>
      <c r="D12" s="8"/>
      <c r="E12" s="38" t="s">
        <v>332</v>
      </c>
      <c r="F12" s="9" t="s">
        <v>11</v>
      </c>
      <c r="G12" s="28" t="s">
        <v>24</v>
      </c>
      <c r="H12" s="29">
        <f>120000/12</f>
        <v>10000</v>
      </c>
      <c r="I12" s="30" t="s">
        <v>333</v>
      </c>
      <c r="J12" s="21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31" t="s">
        <v>9</v>
      </c>
      <c r="B13" s="22">
        <f>MIN(H11:H26)</f>
        <v>6666.666667</v>
      </c>
      <c r="C13" s="8"/>
      <c r="D13" s="8"/>
      <c r="E13" s="38" t="s">
        <v>334</v>
      </c>
      <c r="F13" s="9" t="s">
        <v>11</v>
      </c>
      <c r="G13" s="28" t="s">
        <v>24</v>
      </c>
      <c r="H13" s="29">
        <f>155000/12</f>
        <v>12916.66667</v>
      </c>
      <c r="I13" s="30" t="s">
        <v>335</v>
      </c>
      <c r="J13" s="21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31" t="s">
        <v>30</v>
      </c>
      <c r="B14" s="22">
        <f>MAX(H11:H26)</f>
        <v>15000</v>
      </c>
      <c r="C14" s="8"/>
      <c r="D14" s="8"/>
      <c r="E14" s="38" t="s">
        <v>336</v>
      </c>
      <c r="F14" s="9" t="s">
        <v>11</v>
      </c>
      <c r="G14" s="28" t="s">
        <v>24</v>
      </c>
      <c r="H14" s="29">
        <f>100000/12</f>
        <v>8333.333333</v>
      </c>
      <c r="I14" s="30" t="s">
        <v>337</v>
      </c>
      <c r="J14" s="21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B15" s="8"/>
      <c r="C15" s="8"/>
      <c r="D15" s="8"/>
      <c r="E15" s="38" t="s">
        <v>338</v>
      </c>
      <c r="F15" s="9" t="s">
        <v>11</v>
      </c>
      <c r="G15" s="28" t="s">
        <v>24</v>
      </c>
      <c r="H15" s="29">
        <v>10000.0</v>
      </c>
      <c r="I15" s="30" t="s">
        <v>339</v>
      </c>
      <c r="J15" s="21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21"/>
      <c r="B16" s="21"/>
      <c r="C16" s="21"/>
      <c r="D16" s="32"/>
      <c r="E16" s="38" t="s">
        <v>340</v>
      </c>
      <c r="F16" s="9" t="s">
        <v>11</v>
      </c>
      <c r="G16" s="28" t="s">
        <v>24</v>
      </c>
      <c r="H16" s="29">
        <f>160000/12</f>
        <v>13333.33333</v>
      </c>
      <c r="I16" s="30" t="s">
        <v>341</v>
      </c>
      <c r="J16" s="21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/>
      <c r="B17" s="12"/>
      <c r="C17" s="21"/>
      <c r="D17" s="32"/>
      <c r="E17" s="38" t="s">
        <v>342</v>
      </c>
      <c r="F17" s="9" t="s">
        <v>11</v>
      </c>
      <c r="G17" s="28" t="s">
        <v>24</v>
      </c>
      <c r="H17" s="29">
        <v>10000.0</v>
      </c>
      <c r="I17" s="30" t="s">
        <v>343</v>
      </c>
      <c r="J17" s="21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B18" s="21"/>
      <c r="C18" s="8"/>
      <c r="D18" s="8"/>
      <c r="E18" s="38" t="s">
        <v>334</v>
      </c>
      <c r="F18" s="9" t="s">
        <v>11</v>
      </c>
      <c r="G18" s="28" t="s">
        <v>24</v>
      </c>
      <c r="H18" s="29">
        <v>15000.0</v>
      </c>
      <c r="I18" s="30" t="s">
        <v>344</v>
      </c>
      <c r="J18" s="21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B19" s="21"/>
      <c r="C19" s="8"/>
      <c r="D19" s="8"/>
      <c r="E19" s="38" t="s">
        <v>345</v>
      </c>
      <c r="F19" s="9" t="s">
        <v>11</v>
      </c>
      <c r="G19" s="28" t="s">
        <v>24</v>
      </c>
      <c r="H19" s="29">
        <f>115000/12</f>
        <v>9583.333333</v>
      </c>
      <c r="I19" s="30" t="s">
        <v>346</v>
      </c>
      <c r="J19" s="21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B20" s="21"/>
      <c r="C20" s="8"/>
      <c r="D20" s="8"/>
      <c r="E20" s="38" t="s">
        <v>347</v>
      </c>
      <c r="F20" s="9" t="s">
        <v>11</v>
      </c>
      <c r="G20" s="33" t="s">
        <v>24</v>
      </c>
      <c r="H20" s="34">
        <f>80000/12</f>
        <v>6666.666667</v>
      </c>
      <c r="I20" s="30" t="s">
        <v>348</v>
      </c>
      <c r="J20" s="21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35"/>
      <c r="C21" s="8"/>
      <c r="D21" s="8"/>
      <c r="E21" s="38" t="s">
        <v>349</v>
      </c>
      <c r="F21" s="9" t="s">
        <v>11</v>
      </c>
      <c r="G21" s="28" t="s">
        <v>24</v>
      </c>
      <c r="H21" s="34">
        <f>120000/12</f>
        <v>10000</v>
      </c>
      <c r="I21" s="30" t="s">
        <v>350</v>
      </c>
      <c r="J21" s="21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21" t="s">
        <v>47</v>
      </c>
      <c r="B22" s="36"/>
      <c r="C22" s="8"/>
      <c r="D22" s="8"/>
      <c r="E22" s="38" t="s">
        <v>351</v>
      </c>
      <c r="F22" s="9" t="s">
        <v>11</v>
      </c>
      <c r="G22" s="28" t="s">
        <v>24</v>
      </c>
      <c r="H22" s="34">
        <f>100000/12</f>
        <v>8333.333333</v>
      </c>
      <c r="I22" s="30" t="s">
        <v>352</v>
      </c>
      <c r="J22" s="21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8"/>
      <c r="B23" s="8"/>
      <c r="C23" s="8"/>
      <c r="D23" s="8"/>
      <c r="E23" s="38" t="s">
        <v>324</v>
      </c>
      <c r="F23" s="9" t="s">
        <v>11</v>
      </c>
      <c r="G23" s="28" t="s">
        <v>24</v>
      </c>
      <c r="H23" s="34">
        <f>110000/12</f>
        <v>9166.666667</v>
      </c>
      <c r="I23" s="37" t="s">
        <v>353</v>
      </c>
      <c r="J23" s="21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8"/>
      <c r="E24" s="38" t="s">
        <v>354</v>
      </c>
      <c r="F24" s="9" t="s">
        <v>11</v>
      </c>
      <c r="G24" s="28" t="s">
        <v>24</v>
      </c>
      <c r="H24" s="34">
        <f>105000/12</f>
        <v>8750</v>
      </c>
      <c r="I24" s="30" t="s">
        <v>355</v>
      </c>
      <c r="J24" s="21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38" t="s">
        <v>356</v>
      </c>
      <c r="F25" s="9" t="s">
        <v>11</v>
      </c>
      <c r="G25" s="28" t="s">
        <v>24</v>
      </c>
      <c r="H25" s="34">
        <f>100000/12</f>
        <v>8333.333333</v>
      </c>
      <c r="I25" s="30" t="s">
        <v>357</v>
      </c>
      <c r="J25" s="21" t="s">
        <v>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8"/>
      <c r="B26" s="8"/>
      <c r="C26" s="8"/>
      <c r="D26" s="8"/>
      <c r="E26" s="38" t="s">
        <v>358</v>
      </c>
      <c r="F26" s="9" t="s">
        <v>11</v>
      </c>
      <c r="G26" s="28" t="s">
        <v>24</v>
      </c>
      <c r="H26" s="34">
        <f>95000/12</f>
        <v>7916.666667</v>
      </c>
      <c r="I26" s="30" t="s">
        <v>359</v>
      </c>
      <c r="J26" s="21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8"/>
      <c r="C27" s="8"/>
      <c r="D27" s="8"/>
      <c r="E27" s="107"/>
      <c r="F27" s="39"/>
      <c r="G27" s="40"/>
      <c r="H27" s="41"/>
      <c r="I27" s="6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8"/>
      <c r="E28" s="38"/>
      <c r="F28" s="39"/>
      <c r="G28" s="40"/>
      <c r="H28" s="41"/>
      <c r="I28" s="6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8"/>
      <c r="C29" s="8"/>
      <c r="D29" s="8"/>
      <c r="E29" s="38"/>
      <c r="F29" s="39"/>
      <c r="G29" s="40"/>
      <c r="H29" s="41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8"/>
      <c r="C30" s="8"/>
      <c r="D30" s="8"/>
      <c r="E30" s="38"/>
      <c r="F30" s="39"/>
      <c r="G30" s="40"/>
      <c r="H30" s="41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8"/>
      <c r="C31" s="8"/>
      <c r="D31" s="8"/>
      <c r="E31" s="38"/>
      <c r="F31" s="39"/>
      <c r="G31" s="40"/>
      <c r="H31" s="41"/>
      <c r="I31" s="6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8"/>
      <c r="E32" s="38"/>
      <c r="F32" s="39"/>
      <c r="G32" s="40"/>
      <c r="H32" s="41"/>
      <c r="I32" s="6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8"/>
      <c r="C33" s="8"/>
      <c r="D33" s="8"/>
      <c r="E33" s="38"/>
      <c r="F33" s="39"/>
      <c r="G33" s="40"/>
      <c r="H33" s="41"/>
      <c r="I33" s="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8"/>
      <c r="C34" s="8"/>
      <c r="D34" s="8"/>
      <c r="E34" s="38"/>
      <c r="F34" s="39"/>
      <c r="G34" s="40"/>
      <c r="H34" s="41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8"/>
      <c r="C35" s="8"/>
      <c r="D35" s="8"/>
      <c r="E35" s="38"/>
      <c r="F35" s="39"/>
      <c r="G35" s="40"/>
      <c r="H35" s="41"/>
      <c r="I35" s="6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38"/>
      <c r="F36" s="39"/>
      <c r="G36" s="40"/>
      <c r="H36" s="41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8"/>
      <c r="C37" s="8"/>
      <c r="D37" s="8"/>
      <c r="E37" s="38"/>
      <c r="F37" s="39"/>
      <c r="G37" s="40"/>
      <c r="H37" s="41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8"/>
      <c r="C38" s="8"/>
      <c r="D38" s="8"/>
      <c r="E38" s="38"/>
      <c r="F38" s="39"/>
      <c r="G38" s="40"/>
      <c r="H38" s="41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8"/>
      <c r="C39" s="8"/>
      <c r="D39" s="8"/>
      <c r="E39" s="38"/>
      <c r="F39" s="39"/>
      <c r="G39" s="40"/>
      <c r="H39" s="41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8"/>
      <c r="C40" s="8"/>
      <c r="D40" s="8"/>
      <c r="E40" s="38"/>
      <c r="F40" s="39"/>
      <c r="G40" s="40"/>
      <c r="H40" s="41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8"/>
      <c r="C41" s="8"/>
      <c r="D41" s="8"/>
      <c r="E41" s="38"/>
      <c r="F41" s="39"/>
      <c r="G41" s="40"/>
      <c r="H41" s="41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8"/>
      <c r="C42" s="8"/>
      <c r="D42" s="8"/>
      <c r="E42" s="38"/>
      <c r="F42" s="39"/>
      <c r="G42" s="40"/>
      <c r="H42" s="41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38"/>
      <c r="F43" s="39"/>
      <c r="G43" s="40"/>
      <c r="H43" s="41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8"/>
      <c r="C44" s="8"/>
      <c r="D44" s="8"/>
      <c r="E44" s="38"/>
      <c r="F44" s="39"/>
      <c r="G44" s="40"/>
      <c r="H44" s="41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38"/>
      <c r="F45" s="39"/>
      <c r="G45" s="40"/>
      <c r="H45" s="41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38"/>
      <c r="F46" s="39"/>
      <c r="G46" s="40"/>
      <c r="H46" s="41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38"/>
      <c r="F47" s="39"/>
      <c r="G47" s="40"/>
      <c r="H47" s="41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38"/>
      <c r="F48" s="39"/>
      <c r="G48" s="40"/>
      <c r="H48" s="41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38"/>
      <c r="F49" s="39"/>
      <c r="G49" s="40"/>
      <c r="H49" s="41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38"/>
      <c r="F50" s="39"/>
      <c r="G50" s="40"/>
      <c r="H50" s="41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38"/>
      <c r="F51" s="39"/>
      <c r="G51" s="40"/>
      <c r="H51" s="41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38"/>
      <c r="F52" s="39"/>
      <c r="G52" s="40"/>
      <c r="H52" s="41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38"/>
      <c r="F53" s="39"/>
      <c r="G53" s="40"/>
      <c r="H53" s="41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38"/>
      <c r="F54" s="39"/>
      <c r="G54" s="40"/>
      <c r="H54" s="41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38"/>
      <c r="F55" s="39"/>
      <c r="G55" s="40"/>
      <c r="H55" s="41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38"/>
      <c r="F56" s="39"/>
      <c r="G56" s="40"/>
      <c r="H56" s="41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38"/>
      <c r="F57" s="39"/>
      <c r="G57" s="40"/>
      <c r="H57" s="41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38"/>
      <c r="F58" s="39"/>
      <c r="G58" s="40"/>
      <c r="H58" s="41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38"/>
      <c r="F59" s="39"/>
      <c r="G59" s="40"/>
      <c r="H59" s="41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38"/>
      <c r="F60" s="39"/>
      <c r="G60" s="40"/>
      <c r="H60" s="41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38"/>
      <c r="F61" s="39"/>
      <c r="G61" s="40"/>
      <c r="H61" s="41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38"/>
      <c r="F62" s="39"/>
      <c r="G62" s="40"/>
      <c r="H62" s="41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38"/>
      <c r="F63" s="39"/>
      <c r="G63" s="40"/>
      <c r="H63" s="41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38"/>
      <c r="F64" s="39"/>
      <c r="G64" s="40"/>
      <c r="H64" s="41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38"/>
      <c r="F65" s="39"/>
      <c r="G65" s="40"/>
      <c r="H65" s="41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38"/>
      <c r="F66" s="39"/>
      <c r="G66" s="40"/>
      <c r="H66" s="41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38"/>
      <c r="F67" s="39"/>
      <c r="G67" s="40"/>
      <c r="H67" s="41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38"/>
      <c r="F68" s="39"/>
      <c r="G68" s="40"/>
      <c r="H68" s="41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38"/>
      <c r="F69" s="39"/>
      <c r="G69" s="40"/>
      <c r="H69" s="41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38"/>
      <c r="F70" s="39"/>
      <c r="G70" s="40"/>
      <c r="H70" s="41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38"/>
      <c r="F71" s="39"/>
      <c r="G71" s="40"/>
      <c r="H71" s="41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38"/>
      <c r="F72" s="39"/>
      <c r="G72" s="40"/>
      <c r="H72" s="41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38"/>
      <c r="F73" s="39"/>
      <c r="G73" s="40"/>
      <c r="H73" s="41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38"/>
      <c r="F74" s="39"/>
      <c r="G74" s="40"/>
      <c r="H74" s="41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38"/>
      <c r="F75" s="39"/>
      <c r="G75" s="40"/>
      <c r="H75" s="41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38"/>
      <c r="F76" s="39"/>
      <c r="G76" s="40"/>
      <c r="H76" s="41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38"/>
      <c r="F77" s="39"/>
      <c r="G77" s="40"/>
      <c r="H77" s="41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38"/>
      <c r="F78" s="39"/>
      <c r="G78" s="40"/>
      <c r="H78" s="41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38"/>
      <c r="F79" s="39"/>
      <c r="G79" s="40"/>
      <c r="H79" s="41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38"/>
      <c r="F80" s="39"/>
      <c r="G80" s="40"/>
      <c r="H80" s="41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38"/>
      <c r="F81" s="39"/>
      <c r="G81" s="40"/>
      <c r="H81" s="41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38"/>
      <c r="F82" s="39"/>
      <c r="G82" s="40"/>
      <c r="H82" s="41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38"/>
      <c r="F83" s="39"/>
      <c r="G83" s="40"/>
      <c r="H83" s="41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38"/>
      <c r="F84" s="39"/>
      <c r="G84" s="40"/>
      <c r="H84" s="41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38"/>
      <c r="F85" s="39"/>
      <c r="G85" s="40"/>
      <c r="H85" s="41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38"/>
      <c r="F86" s="39"/>
      <c r="G86" s="40"/>
      <c r="H86" s="41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38"/>
      <c r="F87" s="39"/>
      <c r="G87" s="40"/>
      <c r="H87" s="41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38"/>
      <c r="F88" s="39"/>
      <c r="G88" s="40"/>
      <c r="H88" s="41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38"/>
      <c r="F89" s="39"/>
      <c r="G89" s="40"/>
      <c r="H89" s="41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38"/>
      <c r="F90" s="39"/>
      <c r="G90" s="40"/>
      <c r="H90" s="41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38"/>
      <c r="F91" s="39"/>
      <c r="G91" s="40"/>
      <c r="H91" s="41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38"/>
      <c r="F92" s="39"/>
      <c r="G92" s="40"/>
      <c r="H92" s="41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38"/>
      <c r="F93" s="39"/>
      <c r="G93" s="40"/>
      <c r="H93" s="41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38"/>
      <c r="F94" s="39"/>
      <c r="G94" s="40"/>
      <c r="H94" s="41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38"/>
      <c r="F95" s="39"/>
      <c r="G95" s="40"/>
      <c r="H95" s="41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38"/>
      <c r="F96" s="39"/>
      <c r="G96" s="40"/>
      <c r="H96" s="41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38"/>
      <c r="F97" s="39"/>
      <c r="G97" s="40"/>
      <c r="H97" s="41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38"/>
      <c r="F98" s="39"/>
      <c r="G98" s="40"/>
      <c r="H98" s="41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38"/>
      <c r="F99" s="39"/>
      <c r="G99" s="40"/>
      <c r="H99" s="41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38"/>
      <c r="F100" s="39"/>
      <c r="G100" s="40"/>
      <c r="H100" s="41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38"/>
      <c r="F101" s="39"/>
      <c r="G101" s="40"/>
      <c r="H101" s="41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38"/>
      <c r="F102" s="39"/>
      <c r="G102" s="40"/>
      <c r="H102" s="41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38"/>
      <c r="F103" s="39"/>
      <c r="G103" s="40"/>
      <c r="H103" s="41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38"/>
      <c r="F104" s="39"/>
      <c r="G104" s="40"/>
      <c r="H104" s="41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38"/>
      <c r="F105" s="39"/>
      <c r="G105" s="40"/>
      <c r="H105" s="41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38"/>
      <c r="F106" s="39"/>
      <c r="G106" s="40"/>
      <c r="H106" s="41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38"/>
      <c r="F107" s="39"/>
      <c r="G107" s="40"/>
      <c r="H107" s="41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38"/>
      <c r="F108" s="39"/>
      <c r="G108" s="40"/>
      <c r="H108" s="41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38"/>
      <c r="F109" s="39"/>
      <c r="G109" s="40"/>
      <c r="H109" s="41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38"/>
      <c r="F110" s="39"/>
      <c r="G110" s="40"/>
      <c r="H110" s="41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38"/>
      <c r="F111" s="39"/>
      <c r="G111" s="40"/>
      <c r="H111" s="41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38"/>
      <c r="F112" s="39"/>
      <c r="G112" s="40"/>
      <c r="H112" s="41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38"/>
      <c r="F113" s="39"/>
      <c r="G113" s="40"/>
      <c r="H113" s="41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38"/>
      <c r="F114" s="39"/>
      <c r="G114" s="40"/>
      <c r="H114" s="41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38"/>
      <c r="F115" s="39"/>
      <c r="G115" s="40"/>
      <c r="H115" s="41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38"/>
      <c r="F116" s="39"/>
      <c r="G116" s="40"/>
      <c r="H116" s="41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38"/>
      <c r="F117" s="39"/>
      <c r="G117" s="40"/>
      <c r="H117" s="41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38"/>
      <c r="F118" s="39"/>
      <c r="G118" s="40"/>
      <c r="H118" s="41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38"/>
      <c r="F119" s="39"/>
      <c r="G119" s="40"/>
      <c r="H119" s="41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38"/>
      <c r="F120" s="39"/>
      <c r="G120" s="40"/>
      <c r="H120" s="41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38"/>
      <c r="F121" s="39"/>
      <c r="G121" s="40"/>
      <c r="H121" s="41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38"/>
      <c r="F122" s="39"/>
      <c r="G122" s="40"/>
      <c r="H122" s="41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38"/>
      <c r="F123" s="39"/>
      <c r="G123" s="40"/>
      <c r="H123" s="41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38"/>
      <c r="F124" s="39"/>
      <c r="G124" s="40"/>
      <c r="H124" s="41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38"/>
      <c r="F125" s="39"/>
      <c r="G125" s="40"/>
      <c r="H125" s="41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38"/>
      <c r="F126" s="39"/>
      <c r="G126" s="40"/>
      <c r="H126" s="41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38"/>
      <c r="F127" s="39"/>
      <c r="G127" s="40"/>
      <c r="H127" s="41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38"/>
      <c r="F128" s="39"/>
      <c r="G128" s="40"/>
      <c r="H128" s="41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38"/>
      <c r="F129" s="39"/>
      <c r="G129" s="40"/>
      <c r="H129" s="41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38"/>
      <c r="F130" s="39"/>
      <c r="G130" s="40"/>
      <c r="H130" s="41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38"/>
      <c r="F131" s="39"/>
      <c r="G131" s="40"/>
      <c r="H131" s="41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38"/>
      <c r="F132" s="39"/>
      <c r="G132" s="40"/>
      <c r="H132" s="41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38"/>
      <c r="F133" s="39"/>
      <c r="G133" s="40"/>
      <c r="H133" s="41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38"/>
      <c r="F134" s="39"/>
      <c r="G134" s="40"/>
      <c r="H134" s="41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38"/>
      <c r="F135" s="39"/>
      <c r="G135" s="40"/>
      <c r="H135" s="41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38"/>
      <c r="F136" s="39"/>
      <c r="G136" s="40"/>
      <c r="H136" s="41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38"/>
      <c r="F137" s="39"/>
      <c r="G137" s="40"/>
      <c r="H137" s="41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38"/>
      <c r="F138" s="39"/>
      <c r="G138" s="40"/>
      <c r="H138" s="41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38"/>
      <c r="F139" s="39"/>
      <c r="G139" s="40"/>
      <c r="H139" s="41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38"/>
      <c r="F140" s="39"/>
      <c r="G140" s="40"/>
      <c r="H140" s="41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38"/>
      <c r="F141" s="39"/>
      <c r="G141" s="40"/>
      <c r="H141" s="41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38"/>
      <c r="F142" s="39"/>
      <c r="G142" s="40"/>
      <c r="H142" s="41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38"/>
      <c r="F143" s="39"/>
      <c r="G143" s="40"/>
      <c r="H143" s="41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38"/>
      <c r="F144" s="39"/>
      <c r="G144" s="40"/>
      <c r="H144" s="41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38"/>
      <c r="F145" s="39"/>
      <c r="G145" s="40"/>
      <c r="H145" s="41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38"/>
      <c r="F146" s="39"/>
      <c r="G146" s="40"/>
      <c r="H146" s="41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38"/>
      <c r="F147" s="39"/>
      <c r="G147" s="40"/>
      <c r="H147" s="41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38"/>
      <c r="F148" s="39"/>
      <c r="G148" s="40"/>
      <c r="H148" s="41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38"/>
      <c r="F149" s="39"/>
      <c r="G149" s="40"/>
      <c r="H149" s="41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38"/>
      <c r="F150" s="39"/>
      <c r="G150" s="40"/>
      <c r="H150" s="41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38"/>
      <c r="F151" s="39"/>
      <c r="G151" s="40"/>
      <c r="H151" s="41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38"/>
      <c r="F152" s="39"/>
      <c r="G152" s="40"/>
      <c r="H152" s="41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38"/>
      <c r="F153" s="39"/>
      <c r="G153" s="40"/>
      <c r="H153" s="41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38"/>
      <c r="F154" s="39"/>
      <c r="G154" s="40"/>
      <c r="H154" s="41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38"/>
      <c r="F155" s="39"/>
      <c r="G155" s="40"/>
      <c r="H155" s="41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38"/>
      <c r="F156" s="39"/>
      <c r="G156" s="40"/>
      <c r="H156" s="41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38"/>
      <c r="F157" s="39"/>
      <c r="G157" s="40"/>
      <c r="H157" s="41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38"/>
      <c r="F158" s="39"/>
      <c r="G158" s="40"/>
      <c r="H158" s="41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38"/>
      <c r="F159" s="39"/>
      <c r="G159" s="40"/>
      <c r="H159" s="41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38"/>
      <c r="F160" s="39"/>
      <c r="G160" s="40"/>
      <c r="H160" s="41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38"/>
      <c r="F161" s="39"/>
      <c r="G161" s="40"/>
      <c r="H161" s="41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38"/>
      <c r="F162" s="39"/>
      <c r="G162" s="40"/>
      <c r="H162" s="41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38"/>
      <c r="F163" s="39"/>
      <c r="G163" s="40"/>
      <c r="H163" s="41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38"/>
      <c r="F164" s="39"/>
      <c r="G164" s="40"/>
      <c r="H164" s="41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38"/>
      <c r="F165" s="39"/>
      <c r="G165" s="40"/>
      <c r="H165" s="41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38"/>
      <c r="F166" s="39"/>
      <c r="G166" s="40"/>
      <c r="H166" s="41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38"/>
      <c r="F167" s="39"/>
      <c r="G167" s="40"/>
      <c r="H167" s="41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38"/>
      <c r="F168" s="39"/>
      <c r="G168" s="40"/>
      <c r="H168" s="41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38"/>
      <c r="F169" s="39"/>
      <c r="G169" s="40"/>
      <c r="H169" s="41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38"/>
      <c r="F170" s="39"/>
      <c r="G170" s="40"/>
      <c r="H170" s="41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38"/>
      <c r="F171" s="39"/>
      <c r="G171" s="40"/>
      <c r="H171" s="41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38"/>
      <c r="F172" s="39"/>
      <c r="G172" s="40"/>
      <c r="H172" s="41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38"/>
      <c r="F173" s="39"/>
      <c r="G173" s="40"/>
      <c r="H173" s="41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38"/>
      <c r="F174" s="39"/>
      <c r="G174" s="40"/>
      <c r="H174" s="41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38"/>
      <c r="F175" s="39"/>
      <c r="G175" s="40"/>
      <c r="H175" s="41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38"/>
      <c r="F176" s="39"/>
      <c r="G176" s="40"/>
      <c r="H176" s="41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38"/>
      <c r="F177" s="39"/>
      <c r="G177" s="40"/>
      <c r="H177" s="41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38"/>
      <c r="F178" s="39"/>
      <c r="G178" s="40"/>
      <c r="H178" s="41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38"/>
      <c r="F179" s="39"/>
      <c r="G179" s="40"/>
      <c r="H179" s="41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38"/>
      <c r="F180" s="39"/>
      <c r="G180" s="40"/>
      <c r="H180" s="41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38"/>
      <c r="F181" s="39"/>
      <c r="G181" s="40"/>
      <c r="H181" s="41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38"/>
      <c r="F182" s="39"/>
      <c r="G182" s="40"/>
      <c r="H182" s="41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38"/>
      <c r="F183" s="39"/>
      <c r="G183" s="40"/>
      <c r="H183" s="41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38"/>
      <c r="F184" s="39"/>
      <c r="G184" s="40"/>
      <c r="H184" s="41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38"/>
      <c r="F185" s="39"/>
      <c r="G185" s="40"/>
      <c r="H185" s="41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38"/>
      <c r="F186" s="39"/>
      <c r="G186" s="40"/>
      <c r="H186" s="41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38"/>
      <c r="F187" s="39"/>
      <c r="G187" s="40"/>
      <c r="H187" s="41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38"/>
      <c r="F188" s="39"/>
      <c r="G188" s="40"/>
      <c r="H188" s="41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38"/>
      <c r="F189" s="39"/>
      <c r="G189" s="40"/>
      <c r="H189" s="41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38"/>
      <c r="F190" s="39"/>
      <c r="G190" s="40"/>
      <c r="H190" s="41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38"/>
      <c r="F191" s="39"/>
      <c r="G191" s="40"/>
      <c r="H191" s="41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38"/>
      <c r="F192" s="39"/>
      <c r="G192" s="40"/>
      <c r="H192" s="41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38"/>
      <c r="F193" s="39"/>
      <c r="G193" s="40"/>
      <c r="H193" s="41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38"/>
      <c r="F194" s="39"/>
      <c r="G194" s="40"/>
      <c r="H194" s="41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38"/>
      <c r="F195" s="39"/>
      <c r="G195" s="40"/>
      <c r="H195" s="41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38"/>
      <c r="F196" s="39"/>
      <c r="G196" s="40"/>
      <c r="H196" s="41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38"/>
      <c r="F197" s="39"/>
      <c r="G197" s="40"/>
      <c r="H197" s="41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38"/>
      <c r="F198" s="39"/>
      <c r="G198" s="40"/>
      <c r="H198" s="41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38"/>
      <c r="F199" s="39"/>
      <c r="G199" s="40"/>
      <c r="H199" s="41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38"/>
      <c r="F200" s="39"/>
      <c r="G200" s="40"/>
      <c r="H200" s="41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38"/>
      <c r="F201" s="39"/>
      <c r="G201" s="40"/>
      <c r="H201" s="41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38"/>
      <c r="F202" s="39"/>
      <c r="G202" s="40"/>
      <c r="H202" s="41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38"/>
      <c r="F203" s="39"/>
      <c r="G203" s="40"/>
      <c r="H203" s="41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38"/>
      <c r="F204" s="39"/>
      <c r="G204" s="40"/>
      <c r="H204" s="41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38"/>
      <c r="F205" s="39"/>
      <c r="G205" s="40"/>
      <c r="H205" s="41"/>
      <c r="I205" s="6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38"/>
      <c r="F206" s="39"/>
      <c r="G206" s="40"/>
      <c r="H206" s="41"/>
      <c r="I206" s="6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38"/>
      <c r="F207" s="39"/>
      <c r="G207" s="40"/>
      <c r="H207" s="41"/>
      <c r="I207" s="6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38"/>
      <c r="F208" s="39"/>
      <c r="G208" s="40"/>
      <c r="H208" s="41"/>
      <c r="I208" s="6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38"/>
      <c r="F209" s="39"/>
      <c r="G209" s="40"/>
      <c r="H209" s="41"/>
      <c r="I209" s="6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38"/>
      <c r="F210" s="39"/>
      <c r="G210" s="40"/>
      <c r="H210" s="41"/>
      <c r="I210" s="6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38"/>
      <c r="F211" s="39"/>
      <c r="G211" s="40"/>
      <c r="H211" s="41"/>
      <c r="I211" s="6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38"/>
      <c r="F212" s="39"/>
      <c r="G212" s="40"/>
      <c r="H212" s="41"/>
      <c r="I212" s="6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38"/>
      <c r="F213" s="39"/>
      <c r="G213" s="40"/>
      <c r="H213" s="41"/>
      <c r="I213" s="6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38"/>
      <c r="F214" s="39"/>
      <c r="G214" s="40"/>
      <c r="H214" s="41"/>
      <c r="I214" s="6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38"/>
      <c r="F215" s="39"/>
      <c r="G215" s="40"/>
      <c r="H215" s="41"/>
      <c r="I215" s="6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38"/>
      <c r="F216" s="39"/>
      <c r="G216" s="40"/>
      <c r="H216" s="41"/>
      <c r="I216" s="6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38"/>
      <c r="F217" s="39"/>
      <c r="G217" s="40"/>
      <c r="H217" s="41"/>
      <c r="I217" s="6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38"/>
      <c r="F218" s="39"/>
      <c r="G218" s="40"/>
      <c r="H218" s="41"/>
      <c r="I218" s="6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38"/>
      <c r="F219" s="39"/>
      <c r="G219" s="40"/>
      <c r="H219" s="41"/>
      <c r="I219" s="6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38"/>
      <c r="F220" s="39"/>
      <c r="G220" s="40"/>
      <c r="H220" s="41"/>
      <c r="I220" s="6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38"/>
      <c r="F221" s="39"/>
      <c r="G221" s="40"/>
      <c r="H221" s="41"/>
      <c r="I221" s="6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38"/>
      <c r="F222" s="39"/>
      <c r="G222" s="40"/>
      <c r="H222" s="41"/>
      <c r="I222" s="6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38"/>
      <c r="F223" s="39"/>
      <c r="G223" s="40"/>
      <c r="H223" s="41"/>
      <c r="I223" s="6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38"/>
      <c r="F224" s="39"/>
      <c r="G224" s="40"/>
      <c r="H224" s="41"/>
      <c r="I224" s="6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38"/>
      <c r="F225" s="39"/>
      <c r="G225" s="40"/>
      <c r="H225" s="41"/>
      <c r="I225" s="6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38"/>
      <c r="F226" s="39"/>
      <c r="G226" s="40"/>
      <c r="H226" s="41"/>
      <c r="I226" s="6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38"/>
      <c r="F227" s="39"/>
      <c r="G227" s="40"/>
      <c r="H227" s="41"/>
      <c r="I227" s="6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38"/>
      <c r="F228" s="39"/>
      <c r="G228" s="40"/>
      <c r="H228" s="41"/>
      <c r="I228" s="6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38"/>
      <c r="F229" s="39"/>
      <c r="G229" s="40"/>
      <c r="H229" s="41"/>
      <c r="I229" s="6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38"/>
      <c r="F230" s="39"/>
      <c r="G230" s="40"/>
      <c r="H230" s="41"/>
      <c r="I230" s="6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38"/>
      <c r="F231" s="39"/>
      <c r="G231" s="40"/>
      <c r="H231" s="41"/>
      <c r="I231" s="6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38"/>
      <c r="F232" s="39"/>
      <c r="G232" s="40"/>
      <c r="H232" s="41"/>
      <c r="I232" s="6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38"/>
      <c r="F233" s="39"/>
      <c r="G233" s="40"/>
      <c r="H233" s="41"/>
      <c r="I233" s="6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38"/>
      <c r="F234" s="39"/>
      <c r="G234" s="40"/>
      <c r="H234" s="41"/>
      <c r="I234" s="6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38"/>
      <c r="F235" s="39"/>
      <c r="G235" s="40"/>
      <c r="H235" s="41"/>
      <c r="I235" s="6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38"/>
      <c r="F236" s="39"/>
      <c r="G236" s="40"/>
      <c r="H236" s="41"/>
      <c r="I236" s="6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38"/>
      <c r="F237" s="39"/>
      <c r="G237" s="40"/>
      <c r="H237" s="41"/>
      <c r="I237" s="6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38"/>
      <c r="F238" s="39"/>
      <c r="G238" s="40"/>
      <c r="H238" s="41"/>
      <c r="I238" s="6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38"/>
      <c r="F239" s="39"/>
      <c r="G239" s="40"/>
      <c r="H239" s="41"/>
      <c r="I239" s="6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38"/>
      <c r="F240" s="39"/>
      <c r="G240" s="40"/>
      <c r="H240" s="41"/>
      <c r="I240" s="6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38"/>
      <c r="F241" s="39"/>
      <c r="G241" s="40"/>
      <c r="H241" s="41"/>
      <c r="I241" s="6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38"/>
      <c r="F242" s="39"/>
      <c r="G242" s="40"/>
      <c r="H242" s="41"/>
      <c r="I242" s="6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38"/>
      <c r="F243" s="39"/>
      <c r="G243" s="40"/>
      <c r="H243" s="41"/>
      <c r="I243" s="6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38"/>
      <c r="F244" s="39"/>
      <c r="G244" s="40"/>
      <c r="H244" s="41"/>
      <c r="I244" s="6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38"/>
      <c r="F245" s="39"/>
      <c r="G245" s="40"/>
      <c r="H245" s="41"/>
      <c r="I245" s="6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38"/>
      <c r="F246" s="39"/>
      <c r="G246" s="40"/>
      <c r="H246" s="41"/>
      <c r="I246" s="6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38"/>
      <c r="F247" s="39"/>
      <c r="G247" s="40"/>
      <c r="H247" s="41"/>
      <c r="I247" s="6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38"/>
      <c r="F248" s="39"/>
      <c r="G248" s="40"/>
      <c r="H248" s="41"/>
      <c r="I248" s="6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38"/>
      <c r="F249" s="39"/>
      <c r="G249" s="40"/>
      <c r="H249" s="41"/>
      <c r="I249" s="6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38"/>
      <c r="F250" s="39"/>
      <c r="G250" s="40"/>
      <c r="H250" s="41"/>
      <c r="I250" s="6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38"/>
      <c r="F251" s="39"/>
      <c r="G251" s="40"/>
      <c r="H251" s="41"/>
      <c r="I251" s="6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38"/>
      <c r="F252" s="39"/>
      <c r="G252" s="40"/>
      <c r="H252" s="41"/>
      <c r="I252" s="6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38"/>
      <c r="F253" s="39"/>
      <c r="G253" s="40"/>
      <c r="H253" s="41"/>
      <c r="I253" s="6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38"/>
      <c r="F254" s="39"/>
      <c r="G254" s="40"/>
      <c r="H254" s="41"/>
      <c r="I254" s="6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38"/>
      <c r="F255" s="39"/>
      <c r="G255" s="40"/>
      <c r="H255" s="41"/>
      <c r="I255" s="6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38"/>
      <c r="F256" s="39"/>
      <c r="G256" s="40"/>
      <c r="H256" s="41"/>
      <c r="I256" s="6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38"/>
      <c r="F257" s="39"/>
      <c r="G257" s="40"/>
      <c r="H257" s="41"/>
      <c r="I257" s="6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38"/>
      <c r="F258" s="39"/>
      <c r="G258" s="40"/>
      <c r="H258" s="41"/>
      <c r="I258" s="6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38"/>
      <c r="F259" s="39"/>
      <c r="G259" s="40"/>
      <c r="H259" s="41"/>
      <c r="I259" s="6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38"/>
      <c r="F260" s="39"/>
      <c r="G260" s="40"/>
      <c r="H260" s="41"/>
      <c r="I260" s="6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38"/>
      <c r="F261" s="39"/>
      <c r="G261" s="40"/>
      <c r="H261" s="41"/>
      <c r="I261" s="6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38"/>
      <c r="F262" s="39"/>
      <c r="G262" s="40"/>
      <c r="H262" s="41"/>
      <c r="I262" s="6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38"/>
      <c r="F263" s="39"/>
      <c r="G263" s="40"/>
      <c r="H263" s="41"/>
      <c r="I263" s="6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38"/>
      <c r="F264" s="39"/>
      <c r="G264" s="40"/>
      <c r="H264" s="41"/>
      <c r="I264" s="6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38"/>
      <c r="F265" s="39"/>
      <c r="G265" s="40"/>
      <c r="H265" s="41"/>
      <c r="I265" s="6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38"/>
      <c r="F266" s="39"/>
      <c r="G266" s="40"/>
      <c r="H266" s="41"/>
      <c r="I266" s="6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38"/>
      <c r="F267" s="39"/>
      <c r="G267" s="40"/>
      <c r="H267" s="41"/>
      <c r="I267" s="6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38"/>
      <c r="F268" s="39"/>
      <c r="G268" s="40"/>
      <c r="H268" s="41"/>
      <c r="I268" s="6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38"/>
      <c r="F269" s="39"/>
      <c r="G269" s="40"/>
      <c r="H269" s="41"/>
      <c r="I269" s="6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38"/>
      <c r="F270" s="39"/>
      <c r="G270" s="40"/>
      <c r="H270" s="41"/>
      <c r="I270" s="6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38"/>
      <c r="F271" s="39"/>
      <c r="G271" s="40"/>
      <c r="H271" s="41"/>
      <c r="I271" s="6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38"/>
      <c r="F272" s="39"/>
      <c r="G272" s="40"/>
      <c r="H272" s="41"/>
      <c r="I272" s="6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38"/>
      <c r="F273" s="39"/>
      <c r="G273" s="40"/>
      <c r="H273" s="41"/>
      <c r="I273" s="6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38"/>
      <c r="F274" s="39"/>
      <c r="G274" s="40"/>
      <c r="H274" s="41"/>
      <c r="I274" s="6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38"/>
      <c r="F275" s="39"/>
      <c r="G275" s="40"/>
      <c r="H275" s="41"/>
      <c r="I275" s="6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38"/>
      <c r="F276" s="39"/>
      <c r="G276" s="40"/>
      <c r="H276" s="41"/>
      <c r="I276" s="6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38"/>
      <c r="F277" s="39"/>
      <c r="G277" s="40"/>
      <c r="H277" s="41"/>
      <c r="I277" s="6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38"/>
      <c r="F278" s="39"/>
      <c r="G278" s="40"/>
      <c r="H278" s="41"/>
      <c r="I278" s="6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38"/>
      <c r="F279" s="39"/>
      <c r="G279" s="40"/>
      <c r="H279" s="41"/>
      <c r="I279" s="6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38"/>
      <c r="F280" s="39"/>
      <c r="G280" s="40"/>
      <c r="H280" s="41"/>
      <c r="I280" s="6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38"/>
      <c r="F281" s="39"/>
      <c r="G281" s="40"/>
      <c r="H281" s="41"/>
      <c r="I281" s="6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38"/>
      <c r="F282" s="39"/>
      <c r="G282" s="40"/>
      <c r="H282" s="41"/>
      <c r="I282" s="6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38"/>
      <c r="F283" s="39"/>
      <c r="G283" s="40"/>
      <c r="H283" s="41"/>
      <c r="I283" s="6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38"/>
      <c r="F284" s="39"/>
      <c r="G284" s="40"/>
      <c r="H284" s="41"/>
      <c r="I284" s="6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38"/>
      <c r="F285" s="39"/>
      <c r="G285" s="40"/>
      <c r="H285" s="41"/>
      <c r="I285" s="6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38"/>
      <c r="F286" s="39"/>
      <c r="G286" s="40"/>
      <c r="H286" s="41"/>
      <c r="I286" s="6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38"/>
      <c r="F287" s="39"/>
      <c r="G287" s="40"/>
      <c r="H287" s="41"/>
      <c r="I287" s="6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38"/>
      <c r="F288" s="39"/>
      <c r="G288" s="40"/>
      <c r="H288" s="41"/>
      <c r="I288" s="6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38"/>
      <c r="F289" s="39"/>
      <c r="G289" s="40"/>
      <c r="H289" s="41"/>
      <c r="I289" s="6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38"/>
      <c r="F290" s="39"/>
      <c r="G290" s="40"/>
      <c r="H290" s="41"/>
      <c r="I290" s="6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38"/>
      <c r="F291" s="39"/>
      <c r="G291" s="40"/>
      <c r="H291" s="41"/>
      <c r="I291" s="6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38"/>
      <c r="F292" s="39"/>
      <c r="G292" s="40"/>
      <c r="H292" s="41"/>
      <c r="I292" s="6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38"/>
      <c r="F293" s="39"/>
      <c r="G293" s="40"/>
      <c r="H293" s="41"/>
      <c r="I293" s="6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38"/>
      <c r="F294" s="39"/>
      <c r="G294" s="40"/>
      <c r="H294" s="41"/>
      <c r="I294" s="6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38"/>
      <c r="F295" s="39"/>
      <c r="G295" s="40"/>
      <c r="H295" s="41"/>
      <c r="I295" s="6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38"/>
      <c r="F296" s="39"/>
      <c r="G296" s="40"/>
      <c r="H296" s="41"/>
      <c r="I296" s="6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38"/>
      <c r="F297" s="39"/>
      <c r="G297" s="40"/>
      <c r="H297" s="41"/>
      <c r="I297" s="6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38"/>
      <c r="F298" s="39"/>
      <c r="G298" s="40"/>
      <c r="H298" s="41"/>
      <c r="I298" s="6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38"/>
      <c r="F299" s="39"/>
      <c r="G299" s="40"/>
      <c r="H299" s="41"/>
      <c r="I299" s="6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38"/>
      <c r="F300" s="39"/>
      <c r="G300" s="40"/>
      <c r="H300" s="41"/>
      <c r="I300" s="6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38"/>
      <c r="F301" s="39"/>
      <c r="G301" s="40"/>
      <c r="H301" s="41"/>
      <c r="I301" s="6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38"/>
      <c r="F302" s="39"/>
      <c r="G302" s="40"/>
      <c r="H302" s="41"/>
      <c r="I302" s="6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38"/>
      <c r="F303" s="39"/>
      <c r="G303" s="40"/>
      <c r="H303" s="41"/>
      <c r="I303" s="6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38"/>
      <c r="F304" s="39"/>
      <c r="G304" s="40"/>
      <c r="H304" s="41"/>
      <c r="I304" s="6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38"/>
      <c r="F305" s="39"/>
      <c r="G305" s="40"/>
      <c r="H305" s="41"/>
      <c r="I305" s="6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38"/>
      <c r="F306" s="39"/>
      <c r="G306" s="40"/>
      <c r="H306" s="41"/>
      <c r="I306" s="6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38"/>
      <c r="F307" s="39"/>
      <c r="G307" s="40"/>
      <c r="H307" s="41"/>
      <c r="I307" s="6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38"/>
      <c r="F308" s="39"/>
      <c r="G308" s="40"/>
      <c r="H308" s="41"/>
      <c r="I308" s="6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38"/>
      <c r="F309" s="39"/>
      <c r="G309" s="40"/>
      <c r="H309" s="41"/>
      <c r="I309" s="6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38"/>
      <c r="F310" s="39"/>
      <c r="G310" s="40"/>
      <c r="H310" s="41"/>
      <c r="I310" s="6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38"/>
      <c r="F311" s="39"/>
      <c r="G311" s="40"/>
      <c r="H311" s="41"/>
      <c r="I311" s="6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38"/>
      <c r="F312" s="39"/>
      <c r="G312" s="40"/>
      <c r="H312" s="41"/>
      <c r="I312" s="6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38"/>
      <c r="F313" s="39"/>
      <c r="G313" s="40"/>
      <c r="H313" s="41"/>
      <c r="I313" s="6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38"/>
      <c r="F314" s="39"/>
      <c r="G314" s="40"/>
      <c r="H314" s="41"/>
      <c r="I314" s="6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38"/>
      <c r="F315" s="39"/>
      <c r="G315" s="40"/>
      <c r="H315" s="41"/>
      <c r="I315" s="6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38"/>
      <c r="F316" s="39"/>
      <c r="G316" s="40"/>
      <c r="H316" s="41"/>
      <c r="I316" s="6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38"/>
      <c r="F317" s="39"/>
      <c r="G317" s="40"/>
      <c r="H317" s="41"/>
      <c r="I317" s="6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38"/>
      <c r="F318" s="39"/>
      <c r="G318" s="40"/>
      <c r="H318" s="41"/>
      <c r="I318" s="6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38"/>
      <c r="F319" s="39"/>
      <c r="G319" s="40"/>
      <c r="H319" s="41"/>
      <c r="I319" s="6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38"/>
      <c r="F320" s="39"/>
      <c r="G320" s="40"/>
      <c r="H320" s="41"/>
      <c r="I320" s="6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38"/>
      <c r="F321" s="39"/>
      <c r="G321" s="40"/>
      <c r="H321" s="41"/>
      <c r="I321" s="6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38"/>
      <c r="F322" s="39"/>
      <c r="G322" s="40"/>
      <c r="H322" s="41"/>
      <c r="I322" s="6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38"/>
      <c r="F323" s="39"/>
      <c r="G323" s="40"/>
      <c r="H323" s="41"/>
      <c r="I323" s="6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38"/>
      <c r="F324" s="39"/>
      <c r="G324" s="40"/>
      <c r="H324" s="41"/>
      <c r="I324" s="6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38"/>
      <c r="F325" s="39"/>
      <c r="G325" s="40"/>
      <c r="H325" s="41"/>
      <c r="I325" s="6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38"/>
      <c r="F326" s="39"/>
      <c r="G326" s="40"/>
      <c r="H326" s="41"/>
      <c r="I326" s="6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38"/>
      <c r="F327" s="39"/>
      <c r="G327" s="40"/>
      <c r="H327" s="41"/>
      <c r="I327" s="6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38"/>
      <c r="F328" s="39"/>
      <c r="G328" s="40"/>
      <c r="H328" s="41"/>
      <c r="I328" s="6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38"/>
      <c r="F329" s="39"/>
      <c r="G329" s="40"/>
      <c r="H329" s="41"/>
      <c r="I329" s="6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38"/>
      <c r="F330" s="39"/>
      <c r="G330" s="40"/>
      <c r="H330" s="41"/>
      <c r="I330" s="6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38"/>
      <c r="F331" s="39"/>
      <c r="G331" s="40"/>
      <c r="H331" s="41"/>
      <c r="I331" s="6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38"/>
      <c r="F332" s="39"/>
      <c r="G332" s="40"/>
      <c r="H332" s="41"/>
      <c r="I332" s="6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38"/>
      <c r="F333" s="39"/>
      <c r="G333" s="40"/>
      <c r="H333" s="41"/>
      <c r="I333" s="6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38"/>
      <c r="F334" s="39"/>
      <c r="G334" s="40"/>
      <c r="H334" s="41"/>
      <c r="I334" s="6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38"/>
      <c r="F335" s="39"/>
      <c r="G335" s="40"/>
      <c r="H335" s="41"/>
      <c r="I335" s="6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38"/>
      <c r="F336" s="39"/>
      <c r="G336" s="40"/>
      <c r="H336" s="41"/>
      <c r="I336" s="6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38"/>
      <c r="F337" s="39"/>
      <c r="G337" s="40"/>
      <c r="H337" s="41"/>
      <c r="I337" s="6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38"/>
      <c r="F338" s="39"/>
      <c r="G338" s="40"/>
      <c r="H338" s="41"/>
      <c r="I338" s="6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38"/>
      <c r="F339" s="39"/>
      <c r="G339" s="40"/>
      <c r="H339" s="41"/>
      <c r="I339" s="6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38"/>
      <c r="F340" s="39"/>
      <c r="G340" s="40"/>
      <c r="H340" s="41"/>
      <c r="I340" s="6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38"/>
      <c r="F341" s="39"/>
      <c r="G341" s="40"/>
      <c r="H341" s="41"/>
      <c r="I341" s="6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38"/>
      <c r="F342" s="39"/>
      <c r="G342" s="40"/>
      <c r="H342" s="41"/>
      <c r="I342" s="6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38"/>
      <c r="F343" s="39"/>
      <c r="G343" s="40"/>
      <c r="H343" s="41"/>
      <c r="I343" s="6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38"/>
      <c r="F344" s="39"/>
      <c r="G344" s="40"/>
      <c r="H344" s="41"/>
      <c r="I344" s="6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38"/>
      <c r="F345" s="39"/>
      <c r="G345" s="40"/>
      <c r="H345" s="41"/>
      <c r="I345" s="6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38"/>
      <c r="F346" s="39"/>
      <c r="G346" s="40"/>
      <c r="H346" s="41"/>
      <c r="I346" s="6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38"/>
      <c r="F347" s="39"/>
      <c r="G347" s="40"/>
      <c r="H347" s="41"/>
      <c r="I347" s="6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38"/>
      <c r="F348" s="39"/>
      <c r="G348" s="40"/>
      <c r="H348" s="41"/>
      <c r="I348" s="6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38"/>
      <c r="F349" s="39"/>
      <c r="G349" s="40"/>
      <c r="H349" s="41"/>
      <c r="I349" s="6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38"/>
      <c r="F350" s="39"/>
      <c r="G350" s="40"/>
      <c r="H350" s="41"/>
      <c r="I350" s="6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38"/>
      <c r="F351" s="39"/>
      <c r="G351" s="40"/>
      <c r="H351" s="41"/>
      <c r="I351" s="6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38"/>
      <c r="F352" s="39"/>
      <c r="G352" s="40"/>
      <c r="H352" s="41"/>
      <c r="I352" s="6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38"/>
      <c r="F353" s="39"/>
      <c r="G353" s="40"/>
      <c r="H353" s="41"/>
      <c r="I353" s="6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38"/>
      <c r="F354" s="39"/>
      <c r="G354" s="40"/>
      <c r="H354" s="41"/>
      <c r="I354" s="6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38"/>
      <c r="F355" s="39"/>
      <c r="G355" s="40"/>
      <c r="H355" s="41"/>
      <c r="I355" s="6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38"/>
      <c r="F356" s="39"/>
      <c r="G356" s="40"/>
      <c r="H356" s="41"/>
      <c r="I356" s="6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38"/>
      <c r="F357" s="39"/>
      <c r="G357" s="40"/>
      <c r="H357" s="41"/>
      <c r="I357" s="6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38"/>
      <c r="F358" s="39"/>
      <c r="G358" s="40"/>
      <c r="H358" s="41"/>
      <c r="I358" s="6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38"/>
      <c r="F359" s="39"/>
      <c r="G359" s="40"/>
      <c r="H359" s="41"/>
      <c r="I359" s="6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38"/>
      <c r="F360" s="39"/>
      <c r="G360" s="40"/>
      <c r="H360" s="41"/>
      <c r="I360" s="6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38"/>
      <c r="F361" s="39"/>
      <c r="G361" s="40"/>
      <c r="H361" s="41"/>
      <c r="I361" s="6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38"/>
      <c r="F362" s="39"/>
      <c r="G362" s="40"/>
      <c r="H362" s="41"/>
      <c r="I362" s="6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38"/>
      <c r="F363" s="39"/>
      <c r="G363" s="40"/>
      <c r="H363" s="41"/>
      <c r="I363" s="6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38"/>
      <c r="F364" s="39"/>
      <c r="G364" s="40"/>
      <c r="H364" s="41"/>
      <c r="I364" s="6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38"/>
      <c r="F365" s="39"/>
      <c r="G365" s="40"/>
      <c r="H365" s="41"/>
      <c r="I365" s="6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38"/>
      <c r="F366" s="39"/>
      <c r="G366" s="40"/>
      <c r="H366" s="41"/>
      <c r="I366" s="6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38"/>
      <c r="F367" s="39"/>
      <c r="G367" s="40"/>
      <c r="H367" s="41"/>
      <c r="I367" s="6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38"/>
      <c r="F368" s="39"/>
      <c r="G368" s="40"/>
      <c r="H368" s="41"/>
      <c r="I368" s="6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38"/>
      <c r="F369" s="39"/>
      <c r="G369" s="40"/>
      <c r="H369" s="41"/>
      <c r="I369" s="6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38"/>
      <c r="F370" s="39"/>
      <c r="G370" s="40"/>
      <c r="H370" s="41"/>
      <c r="I370" s="6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38"/>
      <c r="F371" s="39"/>
      <c r="G371" s="40"/>
      <c r="H371" s="41"/>
      <c r="I371" s="6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38"/>
      <c r="F372" s="39"/>
      <c r="G372" s="40"/>
      <c r="H372" s="41"/>
      <c r="I372" s="6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38"/>
      <c r="F373" s="39"/>
      <c r="G373" s="40"/>
      <c r="H373" s="41"/>
      <c r="I373" s="6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38"/>
      <c r="F374" s="39"/>
      <c r="G374" s="40"/>
      <c r="H374" s="41"/>
      <c r="I374" s="6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38"/>
      <c r="F375" s="39"/>
      <c r="G375" s="40"/>
      <c r="H375" s="41"/>
      <c r="I375" s="6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38"/>
      <c r="F376" s="39"/>
      <c r="G376" s="40"/>
      <c r="H376" s="41"/>
      <c r="I376" s="6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38"/>
      <c r="F377" s="39"/>
      <c r="G377" s="40"/>
      <c r="H377" s="41"/>
      <c r="I377" s="6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38"/>
      <c r="F378" s="39"/>
      <c r="G378" s="40"/>
      <c r="H378" s="41"/>
      <c r="I378" s="6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38"/>
      <c r="F379" s="39"/>
      <c r="G379" s="40"/>
      <c r="H379" s="41"/>
      <c r="I379" s="6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38"/>
      <c r="F380" s="39"/>
      <c r="G380" s="40"/>
      <c r="H380" s="41"/>
      <c r="I380" s="6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38"/>
      <c r="F381" s="39"/>
      <c r="G381" s="40"/>
      <c r="H381" s="41"/>
      <c r="I381" s="6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38"/>
      <c r="F382" s="39"/>
      <c r="G382" s="40"/>
      <c r="H382" s="41"/>
      <c r="I382" s="6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38"/>
      <c r="F383" s="39"/>
      <c r="G383" s="40"/>
      <c r="H383" s="41"/>
      <c r="I383" s="6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38"/>
      <c r="F384" s="39"/>
      <c r="G384" s="40"/>
      <c r="H384" s="41"/>
      <c r="I384" s="6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38"/>
      <c r="F385" s="39"/>
      <c r="G385" s="40"/>
      <c r="H385" s="41"/>
      <c r="I385" s="6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38"/>
      <c r="F386" s="39"/>
      <c r="G386" s="40"/>
      <c r="H386" s="41"/>
      <c r="I386" s="6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38"/>
      <c r="F387" s="39"/>
      <c r="G387" s="40"/>
      <c r="H387" s="41"/>
      <c r="I387" s="6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38"/>
      <c r="F388" s="39"/>
      <c r="G388" s="40"/>
      <c r="H388" s="41"/>
      <c r="I388" s="6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38"/>
      <c r="F389" s="39"/>
      <c r="G389" s="40"/>
      <c r="H389" s="41"/>
      <c r="I389" s="6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38"/>
      <c r="F390" s="39"/>
      <c r="G390" s="40"/>
      <c r="H390" s="41"/>
      <c r="I390" s="6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38"/>
      <c r="F391" s="39"/>
      <c r="G391" s="40"/>
      <c r="H391" s="41"/>
      <c r="I391" s="6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38"/>
      <c r="F392" s="39"/>
      <c r="G392" s="40"/>
      <c r="H392" s="41"/>
      <c r="I392" s="6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38"/>
      <c r="F393" s="39"/>
      <c r="G393" s="40"/>
      <c r="H393" s="41"/>
      <c r="I393" s="6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38"/>
      <c r="F394" s="39"/>
      <c r="G394" s="40"/>
      <c r="H394" s="41"/>
      <c r="I394" s="6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38"/>
      <c r="F395" s="39"/>
      <c r="G395" s="40"/>
      <c r="H395" s="41"/>
      <c r="I395" s="6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38"/>
      <c r="F396" s="39"/>
      <c r="G396" s="40"/>
      <c r="H396" s="41"/>
      <c r="I396" s="6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38"/>
      <c r="F397" s="39"/>
      <c r="G397" s="40"/>
      <c r="H397" s="41"/>
      <c r="I397" s="6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38"/>
      <c r="F398" s="39"/>
      <c r="G398" s="40"/>
      <c r="H398" s="41"/>
      <c r="I398" s="6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38"/>
      <c r="F399" s="39"/>
      <c r="G399" s="40"/>
      <c r="H399" s="41"/>
      <c r="I399" s="6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38"/>
      <c r="F400" s="39"/>
      <c r="G400" s="40"/>
      <c r="H400" s="41"/>
      <c r="I400" s="6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38"/>
      <c r="F401" s="39"/>
      <c r="G401" s="40"/>
      <c r="H401" s="41"/>
      <c r="I401" s="6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38"/>
      <c r="F402" s="39"/>
      <c r="G402" s="40"/>
      <c r="H402" s="41"/>
      <c r="I402" s="6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38"/>
      <c r="F403" s="39"/>
      <c r="G403" s="40"/>
      <c r="H403" s="41"/>
      <c r="I403" s="6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38"/>
      <c r="F404" s="39"/>
      <c r="G404" s="40"/>
      <c r="H404" s="41"/>
      <c r="I404" s="6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38"/>
      <c r="F405" s="39"/>
      <c r="G405" s="40"/>
      <c r="H405" s="41"/>
      <c r="I405" s="6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38"/>
      <c r="F406" s="39"/>
      <c r="G406" s="40"/>
      <c r="H406" s="41"/>
      <c r="I406" s="6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38"/>
      <c r="F407" s="39"/>
      <c r="G407" s="40"/>
      <c r="H407" s="41"/>
      <c r="I407" s="6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38"/>
      <c r="F408" s="39"/>
      <c r="G408" s="40"/>
      <c r="H408" s="41"/>
      <c r="I408" s="6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38"/>
      <c r="F409" s="39"/>
      <c r="G409" s="40"/>
      <c r="H409" s="41"/>
      <c r="I409" s="6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38"/>
      <c r="F410" s="39"/>
      <c r="G410" s="40"/>
      <c r="H410" s="41"/>
      <c r="I410" s="6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38"/>
      <c r="F411" s="39"/>
      <c r="G411" s="40"/>
      <c r="H411" s="41"/>
      <c r="I411" s="6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38"/>
      <c r="F412" s="39"/>
      <c r="G412" s="40"/>
      <c r="H412" s="41"/>
      <c r="I412" s="6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38"/>
      <c r="F413" s="39"/>
      <c r="G413" s="40"/>
      <c r="H413" s="41"/>
      <c r="I413" s="6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38"/>
      <c r="F414" s="39"/>
      <c r="G414" s="40"/>
      <c r="H414" s="41"/>
      <c r="I414" s="6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38"/>
      <c r="F415" s="39"/>
      <c r="G415" s="40"/>
      <c r="H415" s="41"/>
      <c r="I415" s="6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38"/>
      <c r="F416" s="39"/>
      <c r="G416" s="40"/>
      <c r="H416" s="41"/>
      <c r="I416" s="6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38"/>
      <c r="F417" s="39"/>
      <c r="G417" s="40"/>
      <c r="H417" s="41"/>
      <c r="I417" s="6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38"/>
      <c r="F418" s="39"/>
      <c r="G418" s="40"/>
      <c r="H418" s="41"/>
      <c r="I418" s="6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38"/>
      <c r="F419" s="39"/>
      <c r="G419" s="40"/>
      <c r="H419" s="41"/>
      <c r="I419" s="6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38"/>
      <c r="F420" s="39"/>
      <c r="G420" s="40"/>
      <c r="H420" s="41"/>
      <c r="I420" s="6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38"/>
      <c r="F421" s="39"/>
      <c r="G421" s="40"/>
      <c r="H421" s="41"/>
      <c r="I421" s="6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38"/>
      <c r="F422" s="39"/>
      <c r="G422" s="40"/>
      <c r="H422" s="41"/>
      <c r="I422" s="6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38"/>
      <c r="F423" s="39"/>
      <c r="G423" s="40"/>
      <c r="H423" s="41"/>
      <c r="I423" s="6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38"/>
      <c r="F424" s="39"/>
      <c r="G424" s="40"/>
      <c r="H424" s="41"/>
      <c r="I424" s="6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38"/>
      <c r="F425" s="39"/>
      <c r="G425" s="40"/>
      <c r="H425" s="41"/>
      <c r="I425" s="6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38"/>
      <c r="F426" s="39"/>
      <c r="G426" s="40"/>
      <c r="H426" s="41"/>
      <c r="I426" s="6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38"/>
      <c r="F427" s="39"/>
      <c r="G427" s="40"/>
      <c r="H427" s="41"/>
      <c r="I427" s="6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38"/>
      <c r="F428" s="39"/>
      <c r="G428" s="40"/>
      <c r="H428" s="41"/>
      <c r="I428" s="6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38"/>
      <c r="F429" s="39"/>
      <c r="G429" s="40"/>
      <c r="H429" s="41"/>
      <c r="I429" s="6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38"/>
      <c r="F430" s="39"/>
      <c r="G430" s="40"/>
      <c r="H430" s="41"/>
      <c r="I430" s="6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38"/>
      <c r="F431" s="39"/>
      <c r="G431" s="40"/>
      <c r="H431" s="41"/>
      <c r="I431" s="6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38"/>
      <c r="F432" s="39"/>
      <c r="G432" s="40"/>
      <c r="H432" s="41"/>
      <c r="I432" s="6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38"/>
      <c r="F433" s="39"/>
      <c r="G433" s="40"/>
      <c r="H433" s="41"/>
      <c r="I433" s="6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38"/>
      <c r="F434" s="39"/>
      <c r="G434" s="40"/>
      <c r="H434" s="41"/>
      <c r="I434" s="6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38"/>
      <c r="F435" s="39"/>
      <c r="G435" s="40"/>
      <c r="H435" s="41"/>
      <c r="I435" s="6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38"/>
      <c r="F436" s="39"/>
      <c r="G436" s="40"/>
      <c r="H436" s="41"/>
      <c r="I436" s="6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38"/>
      <c r="F437" s="39"/>
      <c r="G437" s="40"/>
      <c r="H437" s="41"/>
      <c r="I437" s="6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38"/>
      <c r="F438" s="39"/>
      <c r="G438" s="40"/>
      <c r="H438" s="41"/>
      <c r="I438" s="6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38"/>
      <c r="F439" s="39"/>
      <c r="G439" s="40"/>
      <c r="H439" s="41"/>
      <c r="I439" s="6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38"/>
      <c r="F440" s="39"/>
      <c r="G440" s="40"/>
      <c r="H440" s="41"/>
      <c r="I440" s="6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38"/>
      <c r="F441" s="39"/>
      <c r="G441" s="40"/>
      <c r="H441" s="41"/>
      <c r="I441" s="6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38"/>
      <c r="F442" s="39"/>
      <c r="G442" s="40"/>
      <c r="H442" s="41"/>
      <c r="I442" s="6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38"/>
      <c r="F443" s="39"/>
      <c r="G443" s="40"/>
      <c r="H443" s="41"/>
      <c r="I443" s="6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38"/>
      <c r="F444" s="39"/>
      <c r="G444" s="40"/>
      <c r="H444" s="41"/>
      <c r="I444" s="6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38"/>
      <c r="F445" s="39"/>
      <c r="G445" s="40"/>
      <c r="H445" s="41"/>
      <c r="I445" s="6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38"/>
      <c r="F446" s="39"/>
      <c r="G446" s="40"/>
      <c r="H446" s="41"/>
      <c r="I446" s="6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38"/>
      <c r="F447" s="39"/>
      <c r="G447" s="40"/>
      <c r="H447" s="41"/>
      <c r="I447" s="6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38"/>
      <c r="F448" s="39"/>
      <c r="G448" s="40"/>
      <c r="H448" s="41"/>
      <c r="I448" s="6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38"/>
      <c r="F449" s="39"/>
      <c r="G449" s="40"/>
      <c r="H449" s="41"/>
      <c r="I449" s="6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38"/>
      <c r="F450" s="39"/>
      <c r="G450" s="40"/>
      <c r="H450" s="41"/>
      <c r="I450" s="6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38"/>
      <c r="F451" s="39"/>
      <c r="G451" s="40"/>
      <c r="H451" s="41"/>
      <c r="I451" s="6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38"/>
      <c r="F452" s="39"/>
      <c r="G452" s="40"/>
      <c r="H452" s="41"/>
      <c r="I452" s="6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38"/>
      <c r="F453" s="39"/>
      <c r="G453" s="40"/>
      <c r="H453" s="41"/>
      <c r="I453" s="6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38"/>
      <c r="F454" s="39"/>
      <c r="G454" s="40"/>
      <c r="H454" s="41"/>
      <c r="I454" s="6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38"/>
      <c r="F455" s="39"/>
      <c r="G455" s="40"/>
      <c r="H455" s="41"/>
      <c r="I455" s="6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38"/>
      <c r="F456" s="39"/>
      <c r="G456" s="40"/>
      <c r="H456" s="41"/>
      <c r="I456" s="6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38"/>
      <c r="F457" s="39"/>
      <c r="G457" s="40"/>
      <c r="H457" s="41"/>
      <c r="I457" s="6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38"/>
      <c r="F458" s="39"/>
      <c r="G458" s="40"/>
      <c r="H458" s="41"/>
      <c r="I458" s="6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38"/>
      <c r="F459" s="39"/>
      <c r="G459" s="40"/>
      <c r="H459" s="41"/>
      <c r="I459" s="6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38"/>
      <c r="F460" s="39"/>
      <c r="G460" s="40"/>
      <c r="H460" s="41"/>
      <c r="I460" s="6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38"/>
      <c r="F461" s="39"/>
      <c r="G461" s="40"/>
      <c r="H461" s="41"/>
      <c r="I461" s="6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38"/>
      <c r="F462" s="39"/>
      <c r="G462" s="40"/>
      <c r="H462" s="41"/>
      <c r="I462" s="6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38"/>
      <c r="F463" s="39"/>
      <c r="G463" s="40"/>
      <c r="H463" s="41"/>
      <c r="I463" s="6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38"/>
      <c r="F464" s="39"/>
      <c r="G464" s="40"/>
      <c r="H464" s="41"/>
      <c r="I464" s="6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38"/>
      <c r="F465" s="39"/>
      <c r="G465" s="40"/>
      <c r="H465" s="41"/>
      <c r="I465" s="6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38"/>
      <c r="F466" s="39"/>
      <c r="G466" s="40"/>
      <c r="H466" s="41"/>
      <c r="I466" s="6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38"/>
      <c r="F467" s="39"/>
      <c r="G467" s="40"/>
      <c r="H467" s="41"/>
      <c r="I467" s="6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38"/>
      <c r="F468" s="39"/>
      <c r="G468" s="40"/>
      <c r="H468" s="41"/>
      <c r="I468" s="6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38"/>
      <c r="F469" s="39"/>
      <c r="G469" s="40"/>
      <c r="H469" s="41"/>
      <c r="I469" s="6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38"/>
      <c r="F470" s="39"/>
      <c r="G470" s="40"/>
      <c r="H470" s="41"/>
      <c r="I470" s="6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38"/>
      <c r="F471" s="39"/>
      <c r="G471" s="40"/>
      <c r="H471" s="41"/>
      <c r="I471" s="6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38"/>
      <c r="F472" s="39"/>
      <c r="G472" s="40"/>
      <c r="H472" s="41"/>
      <c r="I472" s="6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38"/>
      <c r="F473" s="39"/>
      <c r="G473" s="40"/>
      <c r="H473" s="41"/>
      <c r="I473" s="6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38"/>
      <c r="F474" s="39"/>
      <c r="G474" s="40"/>
      <c r="H474" s="41"/>
      <c r="I474" s="6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38"/>
      <c r="F475" s="39"/>
      <c r="G475" s="40"/>
      <c r="H475" s="41"/>
      <c r="I475" s="6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38"/>
      <c r="F476" s="39"/>
      <c r="G476" s="40"/>
      <c r="H476" s="41"/>
      <c r="I476" s="6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38"/>
      <c r="F477" s="39"/>
      <c r="G477" s="40"/>
      <c r="H477" s="41"/>
      <c r="I477" s="6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38"/>
      <c r="F478" s="39"/>
      <c r="G478" s="40"/>
      <c r="H478" s="41"/>
      <c r="I478" s="6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38"/>
      <c r="F479" s="39"/>
      <c r="G479" s="40"/>
      <c r="H479" s="41"/>
      <c r="I479" s="6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38"/>
      <c r="F480" s="39"/>
      <c r="G480" s="40"/>
      <c r="H480" s="41"/>
      <c r="I480" s="6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38"/>
      <c r="F481" s="39"/>
      <c r="G481" s="40"/>
      <c r="H481" s="41"/>
      <c r="I481" s="6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38"/>
      <c r="F482" s="39"/>
      <c r="G482" s="40"/>
      <c r="H482" s="41"/>
      <c r="I482" s="6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38"/>
      <c r="F483" s="39"/>
      <c r="G483" s="40"/>
      <c r="H483" s="41"/>
      <c r="I483" s="6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38"/>
      <c r="F484" s="39"/>
      <c r="G484" s="40"/>
      <c r="H484" s="41"/>
      <c r="I484" s="6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38"/>
      <c r="F485" s="39"/>
      <c r="G485" s="40"/>
      <c r="H485" s="41"/>
      <c r="I485" s="6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38"/>
      <c r="F486" s="39"/>
      <c r="G486" s="40"/>
      <c r="H486" s="41"/>
      <c r="I486" s="6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38"/>
      <c r="F487" s="39"/>
      <c r="G487" s="40"/>
      <c r="H487" s="41"/>
      <c r="I487" s="6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38"/>
      <c r="F488" s="39"/>
      <c r="G488" s="40"/>
      <c r="H488" s="41"/>
      <c r="I488" s="6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38"/>
      <c r="F489" s="39"/>
      <c r="G489" s="40"/>
      <c r="H489" s="41"/>
      <c r="I489" s="6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38"/>
      <c r="F490" s="39"/>
      <c r="G490" s="40"/>
      <c r="H490" s="41"/>
      <c r="I490" s="6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38"/>
      <c r="F491" s="39"/>
      <c r="G491" s="40"/>
      <c r="H491" s="41"/>
      <c r="I491" s="6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38"/>
      <c r="F492" s="39"/>
      <c r="G492" s="40"/>
      <c r="H492" s="41"/>
      <c r="I492" s="6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38"/>
      <c r="F493" s="39"/>
      <c r="G493" s="40"/>
      <c r="H493" s="41"/>
      <c r="I493" s="6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38"/>
      <c r="F494" s="39"/>
      <c r="G494" s="40"/>
      <c r="H494" s="41"/>
      <c r="I494" s="6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38"/>
      <c r="F495" s="39"/>
      <c r="G495" s="40"/>
      <c r="H495" s="41"/>
      <c r="I495" s="6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38"/>
      <c r="F496" s="39"/>
      <c r="G496" s="40"/>
      <c r="H496" s="41"/>
      <c r="I496" s="6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38"/>
      <c r="F497" s="39"/>
      <c r="G497" s="40"/>
      <c r="H497" s="41"/>
      <c r="I497" s="6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38"/>
      <c r="F498" s="39"/>
      <c r="G498" s="40"/>
      <c r="H498" s="41"/>
      <c r="I498" s="6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38"/>
      <c r="F499" s="39"/>
      <c r="G499" s="40"/>
      <c r="H499" s="41"/>
      <c r="I499" s="6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38"/>
      <c r="F500" s="39"/>
      <c r="G500" s="40"/>
      <c r="H500" s="41"/>
      <c r="I500" s="6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38"/>
      <c r="F501" s="39"/>
      <c r="G501" s="40"/>
      <c r="H501" s="41"/>
      <c r="I501" s="6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38"/>
      <c r="F502" s="39"/>
      <c r="G502" s="40"/>
      <c r="H502" s="41"/>
      <c r="I502" s="6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38"/>
      <c r="F503" s="39"/>
      <c r="G503" s="40"/>
      <c r="H503" s="41"/>
      <c r="I503" s="6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38"/>
      <c r="F504" s="39"/>
      <c r="G504" s="40"/>
      <c r="H504" s="41"/>
      <c r="I504" s="6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38"/>
      <c r="F505" s="39"/>
      <c r="G505" s="40"/>
      <c r="H505" s="41"/>
      <c r="I505" s="6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38"/>
      <c r="F506" s="39"/>
      <c r="G506" s="40"/>
      <c r="H506" s="41"/>
      <c r="I506" s="6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38"/>
      <c r="F507" s="39"/>
      <c r="G507" s="40"/>
      <c r="H507" s="41"/>
      <c r="I507" s="6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38"/>
      <c r="F508" s="39"/>
      <c r="G508" s="40"/>
      <c r="H508" s="41"/>
      <c r="I508" s="6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38"/>
      <c r="F509" s="39"/>
      <c r="G509" s="40"/>
      <c r="H509" s="41"/>
      <c r="I509" s="6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38"/>
      <c r="F510" s="39"/>
      <c r="G510" s="40"/>
      <c r="H510" s="41"/>
      <c r="I510" s="6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38"/>
      <c r="F511" s="39"/>
      <c r="G511" s="40"/>
      <c r="H511" s="41"/>
      <c r="I511" s="6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38"/>
      <c r="F512" s="39"/>
      <c r="G512" s="40"/>
      <c r="H512" s="41"/>
      <c r="I512" s="6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38"/>
      <c r="F513" s="39"/>
      <c r="G513" s="40"/>
      <c r="H513" s="41"/>
      <c r="I513" s="6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38"/>
      <c r="F514" s="39"/>
      <c r="G514" s="40"/>
      <c r="H514" s="41"/>
      <c r="I514" s="6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38"/>
      <c r="F515" s="39"/>
      <c r="G515" s="40"/>
      <c r="H515" s="41"/>
      <c r="I515" s="6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38"/>
      <c r="F516" s="39"/>
      <c r="G516" s="40"/>
      <c r="H516" s="41"/>
      <c r="I516" s="6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38"/>
      <c r="F517" s="39"/>
      <c r="G517" s="40"/>
      <c r="H517" s="41"/>
      <c r="I517" s="6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38"/>
      <c r="F518" s="39"/>
      <c r="G518" s="40"/>
      <c r="H518" s="41"/>
      <c r="I518" s="6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38"/>
      <c r="F519" s="39"/>
      <c r="G519" s="40"/>
      <c r="H519" s="41"/>
      <c r="I519" s="6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38"/>
      <c r="F520" s="39"/>
      <c r="G520" s="40"/>
      <c r="H520" s="41"/>
      <c r="I520" s="6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38"/>
      <c r="F521" s="39"/>
      <c r="G521" s="40"/>
      <c r="H521" s="41"/>
      <c r="I521" s="6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38"/>
      <c r="F522" s="39"/>
      <c r="G522" s="40"/>
      <c r="H522" s="41"/>
      <c r="I522" s="6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38"/>
      <c r="F523" s="39"/>
      <c r="G523" s="40"/>
      <c r="H523" s="41"/>
      <c r="I523" s="6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38"/>
      <c r="F524" s="39"/>
      <c r="G524" s="40"/>
      <c r="H524" s="41"/>
      <c r="I524" s="6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38"/>
      <c r="F525" s="39"/>
      <c r="G525" s="40"/>
      <c r="H525" s="41"/>
      <c r="I525" s="6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38"/>
      <c r="F526" s="39"/>
      <c r="G526" s="40"/>
      <c r="H526" s="41"/>
      <c r="I526" s="6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38"/>
      <c r="F527" s="39"/>
      <c r="G527" s="40"/>
      <c r="H527" s="41"/>
      <c r="I527" s="6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38"/>
      <c r="F528" s="39"/>
      <c r="G528" s="40"/>
      <c r="H528" s="41"/>
      <c r="I528" s="6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38"/>
      <c r="F529" s="39"/>
      <c r="G529" s="40"/>
      <c r="H529" s="41"/>
      <c r="I529" s="6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38"/>
      <c r="F530" s="39"/>
      <c r="G530" s="40"/>
      <c r="H530" s="41"/>
      <c r="I530" s="6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38"/>
      <c r="F531" s="39"/>
      <c r="G531" s="40"/>
      <c r="H531" s="41"/>
      <c r="I531" s="6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38"/>
      <c r="F532" s="39"/>
      <c r="G532" s="40"/>
      <c r="H532" s="41"/>
      <c r="I532" s="6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38"/>
      <c r="F533" s="39"/>
      <c r="G533" s="40"/>
      <c r="H533" s="41"/>
      <c r="I533" s="6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38"/>
      <c r="F534" s="39"/>
      <c r="G534" s="40"/>
      <c r="H534" s="41"/>
      <c r="I534" s="6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38"/>
      <c r="F535" s="39"/>
      <c r="G535" s="40"/>
      <c r="H535" s="41"/>
      <c r="I535" s="6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38"/>
      <c r="F536" s="39"/>
      <c r="G536" s="40"/>
      <c r="H536" s="41"/>
      <c r="I536" s="6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38"/>
      <c r="F537" s="39"/>
      <c r="G537" s="40"/>
      <c r="H537" s="41"/>
      <c r="I537" s="6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38"/>
      <c r="F538" s="39"/>
      <c r="G538" s="40"/>
      <c r="H538" s="41"/>
      <c r="I538" s="6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38"/>
      <c r="F539" s="39"/>
      <c r="G539" s="40"/>
      <c r="H539" s="41"/>
      <c r="I539" s="6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38"/>
      <c r="F540" s="39"/>
      <c r="G540" s="40"/>
      <c r="H540" s="41"/>
      <c r="I540" s="6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38"/>
      <c r="F541" s="39"/>
      <c r="G541" s="40"/>
      <c r="H541" s="41"/>
      <c r="I541" s="6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38"/>
      <c r="F542" s="39"/>
      <c r="G542" s="40"/>
      <c r="H542" s="41"/>
      <c r="I542" s="6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38"/>
      <c r="F543" s="39"/>
      <c r="G543" s="40"/>
      <c r="H543" s="41"/>
      <c r="I543" s="6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38"/>
      <c r="F544" s="39"/>
      <c r="G544" s="40"/>
      <c r="H544" s="41"/>
      <c r="I544" s="6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38"/>
      <c r="F545" s="39"/>
      <c r="G545" s="40"/>
      <c r="H545" s="41"/>
      <c r="I545" s="6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38"/>
      <c r="F546" s="39"/>
      <c r="G546" s="40"/>
      <c r="H546" s="41"/>
      <c r="I546" s="6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38"/>
      <c r="F547" s="39"/>
      <c r="G547" s="40"/>
      <c r="H547" s="41"/>
      <c r="I547" s="6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38"/>
      <c r="F548" s="39"/>
      <c r="G548" s="40"/>
      <c r="H548" s="41"/>
      <c r="I548" s="6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38"/>
      <c r="F549" s="39"/>
      <c r="G549" s="40"/>
      <c r="H549" s="41"/>
      <c r="I549" s="6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38"/>
      <c r="F550" s="39"/>
      <c r="G550" s="40"/>
      <c r="H550" s="41"/>
      <c r="I550" s="6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38"/>
      <c r="F551" s="39"/>
      <c r="G551" s="40"/>
      <c r="H551" s="41"/>
      <c r="I551" s="6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38"/>
      <c r="F552" s="39"/>
      <c r="G552" s="40"/>
      <c r="H552" s="41"/>
      <c r="I552" s="6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38"/>
      <c r="F553" s="39"/>
      <c r="G553" s="40"/>
      <c r="H553" s="41"/>
      <c r="I553" s="6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38"/>
      <c r="F554" s="39"/>
      <c r="G554" s="40"/>
      <c r="H554" s="41"/>
      <c r="I554" s="6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38"/>
      <c r="F555" s="39"/>
      <c r="G555" s="40"/>
      <c r="H555" s="41"/>
      <c r="I555" s="6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38"/>
      <c r="F556" s="39"/>
      <c r="G556" s="40"/>
      <c r="H556" s="41"/>
      <c r="I556" s="6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38"/>
      <c r="F557" s="39"/>
      <c r="G557" s="40"/>
      <c r="H557" s="41"/>
      <c r="I557" s="6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38"/>
      <c r="F558" s="39"/>
      <c r="G558" s="40"/>
      <c r="H558" s="41"/>
      <c r="I558" s="6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38"/>
      <c r="F559" s="39"/>
      <c r="G559" s="40"/>
      <c r="H559" s="41"/>
      <c r="I559" s="6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38"/>
      <c r="F560" s="39"/>
      <c r="G560" s="40"/>
      <c r="H560" s="41"/>
      <c r="I560" s="6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38"/>
      <c r="F561" s="39"/>
      <c r="G561" s="40"/>
      <c r="H561" s="41"/>
      <c r="I561" s="6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38"/>
      <c r="F562" s="39"/>
      <c r="G562" s="40"/>
      <c r="H562" s="41"/>
      <c r="I562" s="6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38"/>
      <c r="F563" s="39"/>
      <c r="G563" s="40"/>
      <c r="H563" s="41"/>
      <c r="I563" s="6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38"/>
      <c r="F564" s="39"/>
      <c r="G564" s="40"/>
      <c r="H564" s="41"/>
      <c r="I564" s="6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38"/>
      <c r="F565" s="39"/>
      <c r="G565" s="40"/>
      <c r="H565" s="41"/>
      <c r="I565" s="6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38"/>
      <c r="F566" s="39"/>
      <c r="G566" s="40"/>
      <c r="H566" s="41"/>
      <c r="I566" s="6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38"/>
      <c r="F567" s="39"/>
      <c r="G567" s="40"/>
      <c r="H567" s="41"/>
      <c r="I567" s="6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38"/>
      <c r="F568" s="39"/>
      <c r="G568" s="40"/>
      <c r="H568" s="41"/>
      <c r="I568" s="6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38"/>
      <c r="F569" s="39"/>
      <c r="G569" s="40"/>
      <c r="H569" s="41"/>
      <c r="I569" s="6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38"/>
      <c r="F570" s="39"/>
      <c r="G570" s="40"/>
      <c r="H570" s="41"/>
      <c r="I570" s="6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38"/>
      <c r="F571" s="39"/>
      <c r="G571" s="40"/>
      <c r="H571" s="41"/>
      <c r="I571" s="6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38"/>
      <c r="F572" s="39"/>
      <c r="G572" s="40"/>
      <c r="H572" s="41"/>
      <c r="I572" s="6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38"/>
      <c r="F573" s="39"/>
      <c r="G573" s="40"/>
      <c r="H573" s="41"/>
      <c r="I573" s="6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38"/>
      <c r="F574" s="39"/>
      <c r="G574" s="40"/>
      <c r="H574" s="41"/>
      <c r="I574" s="6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38"/>
      <c r="F575" s="39"/>
      <c r="G575" s="40"/>
      <c r="H575" s="41"/>
      <c r="I575" s="6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38"/>
      <c r="F576" s="39"/>
      <c r="G576" s="40"/>
      <c r="H576" s="41"/>
      <c r="I576" s="6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38"/>
      <c r="F577" s="39"/>
      <c r="G577" s="40"/>
      <c r="H577" s="41"/>
      <c r="I577" s="6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38"/>
      <c r="F578" s="39"/>
      <c r="G578" s="40"/>
      <c r="H578" s="41"/>
      <c r="I578" s="6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38"/>
      <c r="F579" s="39"/>
      <c r="G579" s="40"/>
      <c r="H579" s="41"/>
      <c r="I579" s="6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38"/>
      <c r="F580" s="39"/>
      <c r="G580" s="40"/>
      <c r="H580" s="41"/>
      <c r="I580" s="6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38"/>
      <c r="F581" s="39"/>
      <c r="G581" s="40"/>
      <c r="H581" s="41"/>
      <c r="I581" s="6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38"/>
      <c r="F582" s="39"/>
      <c r="G582" s="40"/>
      <c r="H582" s="41"/>
      <c r="I582" s="6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38"/>
      <c r="F583" s="39"/>
      <c r="G583" s="40"/>
      <c r="H583" s="41"/>
      <c r="I583" s="6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38"/>
      <c r="F584" s="39"/>
      <c r="G584" s="40"/>
      <c r="H584" s="41"/>
      <c r="I584" s="6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38"/>
      <c r="F585" s="39"/>
      <c r="G585" s="40"/>
      <c r="H585" s="41"/>
      <c r="I585" s="6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38"/>
      <c r="F586" s="39"/>
      <c r="G586" s="40"/>
      <c r="H586" s="41"/>
      <c r="I586" s="6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38"/>
      <c r="F587" s="39"/>
      <c r="G587" s="40"/>
      <c r="H587" s="41"/>
      <c r="I587" s="6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38"/>
      <c r="F588" s="39"/>
      <c r="G588" s="40"/>
      <c r="H588" s="41"/>
      <c r="I588" s="6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38"/>
      <c r="F589" s="39"/>
      <c r="G589" s="40"/>
      <c r="H589" s="41"/>
      <c r="I589" s="6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38"/>
      <c r="F590" s="39"/>
      <c r="G590" s="40"/>
      <c r="H590" s="41"/>
      <c r="I590" s="6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38"/>
      <c r="F591" s="39"/>
      <c r="G591" s="40"/>
      <c r="H591" s="41"/>
      <c r="I591" s="6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38"/>
      <c r="F592" s="39"/>
      <c r="G592" s="40"/>
      <c r="H592" s="41"/>
      <c r="I592" s="6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38"/>
      <c r="F593" s="39"/>
      <c r="G593" s="40"/>
      <c r="H593" s="41"/>
      <c r="I593" s="6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38"/>
      <c r="F594" s="39"/>
      <c r="G594" s="40"/>
      <c r="H594" s="41"/>
      <c r="I594" s="6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38"/>
      <c r="F595" s="39"/>
      <c r="G595" s="40"/>
      <c r="H595" s="41"/>
      <c r="I595" s="6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38"/>
      <c r="F596" s="39"/>
      <c r="G596" s="40"/>
      <c r="H596" s="41"/>
      <c r="I596" s="6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38"/>
      <c r="F597" s="39"/>
      <c r="G597" s="40"/>
      <c r="H597" s="41"/>
      <c r="I597" s="6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38"/>
      <c r="F598" s="39"/>
      <c r="G598" s="40"/>
      <c r="H598" s="41"/>
      <c r="I598" s="6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38"/>
      <c r="F599" s="39"/>
      <c r="G599" s="40"/>
      <c r="H599" s="41"/>
      <c r="I599" s="6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38"/>
      <c r="F600" s="39"/>
      <c r="G600" s="40"/>
      <c r="H600" s="41"/>
      <c r="I600" s="6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38"/>
      <c r="F601" s="39"/>
      <c r="G601" s="40"/>
      <c r="H601" s="41"/>
      <c r="I601" s="6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38"/>
      <c r="F602" s="39"/>
      <c r="G602" s="40"/>
      <c r="H602" s="41"/>
      <c r="I602" s="6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38"/>
      <c r="F603" s="39"/>
      <c r="G603" s="40"/>
      <c r="H603" s="41"/>
      <c r="I603" s="6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38"/>
      <c r="F604" s="39"/>
      <c r="G604" s="40"/>
      <c r="H604" s="41"/>
      <c r="I604" s="6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38"/>
      <c r="F605" s="39"/>
      <c r="G605" s="40"/>
      <c r="H605" s="41"/>
      <c r="I605" s="6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38"/>
      <c r="F606" s="39"/>
      <c r="G606" s="40"/>
      <c r="H606" s="41"/>
      <c r="I606" s="6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38"/>
      <c r="F607" s="39"/>
      <c r="G607" s="40"/>
      <c r="H607" s="41"/>
      <c r="I607" s="6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38"/>
      <c r="F608" s="39"/>
      <c r="G608" s="40"/>
      <c r="H608" s="41"/>
      <c r="I608" s="6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38"/>
      <c r="F609" s="39"/>
      <c r="G609" s="40"/>
      <c r="H609" s="41"/>
      <c r="I609" s="6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38"/>
      <c r="F610" s="39"/>
      <c r="G610" s="40"/>
      <c r="H610" s="41"/>
      <c r="I610" s="6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38"/>
      <c r="F611" s="39"/>
      <c r="G611" s="40"/>
      <c r="H611" s="41"/>
      <c r="I611" s="6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38"/>
      <c r="F612" s="39"/>
      <c r="G612" s="40"/>
      <c r="H612" s="41"/>
      <c r="I612" s="6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38"/>
      <c r="F613" s="39"/>
      <c r="G613" s="40"/>
      <c r="H613" s="41"/>
      <c r="I613" s="6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38"/>
      <c r="F614" s="39"/>
      <c r="G614" s="40"/>
      <c r="H614" s="41"/>
      <c r="I614" s="6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38"/>
      <c r="F615" s="39"/>
      <c r="G615" s="40"/>
      <c r="H615" s="41"/>
      <c r="I615" s="6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38"/>
      <c r="F616" s="39"/>
      <c r="G616" s="40"/>
      <c r="H616" s="41"/>
      <c r="I616" s="6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38"/>
      <c r="F617" s="39"/>
      <c r="G617" s="40"/>
      <c r="H617" s="41"/>
      <c r="I617" s="6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38"/>
      <c r="F618" s="39"/>
      <c r="G618" s="40"/>
      <c r="H618" s="41"/>
      <c r="I618" s="6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38"/>
      <c r="F619" s="39"/>
      <c r="G619" s="40"/>
      <c r="H619" s="41"/>
      <c r="I619" s="6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38"/>
      <c r="F620" s="39"/>
      <c r="G620" s="40"/>
      <c r="H620" s="41"/>
      <c r="I620" s="6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38"/>
      <c r="F621" s="39"/>
      <c r="G621" s="40"/>
      <c r="H621" s="41"/>
      <c r="I621" s="6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38"/>
      <c r="F622" s="39"/>
      <c r="G622" s="40"/>
      <c r="H622" s="41"/>
      <c r="I622" s="6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38"/>
      <c r="F623" s="39"/>
      <c r="G623" s="40"/>
      <c r="H623" s="41"/>
      <c r="I623" s="6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38"/>
      <c r="F624" s="39"/>
      <c r="G624" s="40"/>
      <c r="H624" s="41"/>
      <c r="I624" s="6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38"/>
      <c r="F625" s="39"/>
      <c r="G625" s="40"/>
      <c r="H625" s="41"/>
      <c r="I625" s="6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38"/>
      <c r="F626" s="39"/>
      <c r="G626" s="40"/>
      <c r="H626" s="41"/>
      <c r="I626" s="6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38"/>
      <c r="F627" s="39"/>
      <c r="G627" s="40"/>
      <c r="H627" s="41"/>
      <c r="I627" s="6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38"/>
      <c r="F628" s="39"/>
      <c r="G628" s="40"/>
      <c r="H628" s="41"/>
      <c r="I628" s="6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38"/>
      <c r="F629" s="39"/>
      <c r="G629" s="40"/>
      <c r="H629" s="41"/>
      <c r="I629" s="6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38"/>
      <c r="F630" s="39"/>
      <c r="G630" s="40"/>
      <c r="H630" s="41"/>
      <c r="I630" s="6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38"/>
      <c r="F631" s="39"/>
      <c r="G631" s="40"/>
      <c r="H631" s="41"/>
      <c r="I631" s="6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38"/>
      <c r="F632" s="39"/>
      <c r="G632" s="40"/>
      <c r="H632" s="41"/>
      <c r="I632" s="6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38"/>
      <c r="F633" s="39"/>
      <c r="G633" s="40"/>
      <c r="H633" s="41"/>
      <c r="I633" s="6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38"/>
      <c r="F634" s="39"/>
      <c r="G634" s="40"/>
      <c r="H634" s="41"/>
      <c r="I634" s="6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38"/>
      <c r="F635" s="39"/>
      <c r="G635" s="40"/>
      <c r="H635" s="41"/>
      <c r="I635" s="6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38"/>
      <c r="F636" s="39"/>
      <c r="G636" s="40"/>
      <c r="H636" s="41"/>
      <c r="I636" s="6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38"/>
      <c r="F637" s="39"/>
      <c r="G637" s="40"/>
      <c r="H637" s="41"/>
      <c r="I637" s="6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38"/>
      <c r="F638" s="39"/>
      <c r="G638" s="40"/>
      <c r="H638" s="41"/>
      <c r="I638" s="6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38"/>
      <c r="F639" s="39"/>
      <c r="G639" s="40"/>
      <c r="H639" s="41"/>
      <c r="I639" s="6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38"/>
      <c r="F640" s="39"/>
      <c r="G640" s="40"/>
      <c r="H640" s="41"/>
      <c r="I640" s="6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38"/>
      <c r="F641" s="39"/>
      <c r="G641" s="40"/>
      <c r="H641" s="41"/>
      <c r="I641" s="6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38"/>
      <c r="F642" s="39"/>
      <c r="G642" s="40"/>
      <c r="H642" s="41"/>
      <c r="I642" s="6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38"/>
      <c r="F643" s="39"/>
      <c r="G643" s="40"/>
      <c r="H643" s="41"/>
      <c r="I643" s="6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38"/>
      <c r="F644" s="39"/>
      <c r="G644" s="40"/>
      <c r="H644" s="41"/>
      <c r="I644" s="6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38"/>
      <c r="F645" s="39"/>
      <c r="G645" s="40"/>
      <c r="H645" s="41"/>
      <c r="I645" s="6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38"/>
      <c r="F646" s="39"/>
      <c r="G646" s="40"/>
      <c r="H646" s="41"/>
      <c r="I646" s="6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38"/>
      <c r="F647" s="39"/>
      <c r="G647" s="40"/>
      <c r="H647" s="41"/>
      <c r="I647" s="6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38"/>
      <c r="F648" s="39"/>
      <c r="G648" s="40"/>
      <c r="H648" s="41"/>
      <c r="I648" s="6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38"/>
      <c r="F649" s="39"/>
      <c r="G649" s="40"/>
      <c r="H649" s="41"/>
      <c r="I649" s="6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38"/>
      <c r="F650" s="39"/>
      <c r="G650" s="40"/>
      <c r="H650" s="41"/>
      <c r="I650" s="6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38"/>
      <c r="F651" s="39"/>
      <c r="G651" s="40"/>
      <c r="H651" s="41"/>
      <c r="I651" s="6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38"/>
      <c r="F652" s="39"/>
      <c r="G652" s="40"/>
      <c r="H652" s="41"/>
      <c r="I652" s="6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38"/>
      <c r="F653" s="39"/>
      <c r="G653" s="40"/>
      <c r="H653" s="41"/>
      <c r="I653" s="6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38"/>
      <c r="F654" s="39"/>
      <c r="G654" s="40"/>
      <c r="H654" s="41"/>
      <c r="I654" s="6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38"/>
      <c r="F655" s="39"/>
      <c r="G655" s="40"/>
      <c r="H655" s="41"/>
      <c r="I655" s="6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38"/>
      <c r="F656" s="39"/>
      <c r="G656" s="40"/>
      <c r="H656" s="41"/>
      <c r="I656" s="6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38"/>
      <c r="F657" s="39"/>
      <c r="G657" s="40"/>
      <c r="H657" s="41"/>
      <c r="I657" s="6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38"/>
      <c r="F658" s="39"/>
      <c r="G658" s="40"/>
      <c r="H658" s="41"/>
      <c r="I658" s="6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38"/>
      <c r="F659" s="39"/>
      <c r="G659" s="40"/>
      <c r="H659" s="41"/>
      <c r="I659" s="6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38"/>
      <c r="F660" s="39"/>
      <c r="G660" s="40"/>
      <c r="H660" s="41"/>
      <c r="I660" s="6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38"/>
      <c r="F661" s="39"/>
      <c r="G661" s="40"/>
      <c r="H661" s="41"/>
      <c r="I661" s="6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38"/>
      <c r="F662" s="39"/>
      <c r="G662" s="40"/>
      <c r="H662" s="41"/>
      <c r="I662" s="6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38"/>
      <c r="F663" s="39"/>
      <c r="G663" s="40"/>
      <c r="H663" s="41"/>
      <c r="I663" s="6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38"/>
      <c r="F664" s="39"/>
      <c r="G664" s="40"/>
      <c r="H664" s="41"/>
      <c r="I664" s="6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38"/>
      <c r="F665" s="39"/>
      <c r="G665" s="40"/>
      <c r="H665" s="41"/>
      <c r="I665" s="6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38"/>
      <c r="F666" s="39"/>
      <c r="G666" s="40"/>
      <c r="H666" s="41"/>
      <c r="I666" s="6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38"/>
      <c r="F667" s="39"/>
      <c r="G667" s="40"/>
      <c r="H667" s="41"/>
      <c r="I667" s="6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38"/>
      <c r="F668" s="39"/>
      <c r="G668" s="40"/>
      <c r="H668" s="41"/>
      <c r="I668" s="6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38"/>
      <c r="F669" s="39"/>
      <c r="G669" s="40"/>
      <c r="H669" s="41"/>
      <c r="I669" s="6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38"/>
      <c r="F670" s="39"/>
      <c r="G670" s="40"/>
      <c r="H670" s="41"/>
      <c r="I670" s="6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38"/>
      <c r="F671" s="39"/>
      <c r="G671" s="40"/>
      <c r="H671" s="41"/>
      <c r="I671" s="6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38"/>
      <c r="F672" s="39"/>
      <c r="G672" s="40"/>
      <c r="H672" s="41"/>
      <c r="I672" s="6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38"/>
      <c r="F673" s="39"/>
      <c r="G673" s="40"/>
      <c r="H673" s="41"/>
      <c r="I673" s="6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38"/>
      <c r="F674" s="39"/>
      <c r="G674" s="40"/>
      <c r="H674" s="41"/>
      <c r="I674" s="6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38"/>
      <c r="F675" s="39"/>
      <c r="G675" s="40"/>
      <c r="H675" s="41"/>
      <c r="I675" s="6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38"/>
      <c r="F676" s="39"/>
      <c r="G676" s="40"/>
      <c r="H676" s="41"/>
      <c r="I676" s="6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38"/>
      <c r="F677" s="39"/>
      <c r="G677" s="40"/>
      <c r="H677" s="41"/>
      <c r="I677" s="6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38"/>
      <c r="F678" s="39"/>
      <c r="G678" s="40"/>
      <c r="H678" s="41"/>
      <c r="I678" s="6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38"/>
      <c r="F679" s="39"/>
      <c r="G679" s="40"/>
      <c r="H679" s="41"/>
      <c r="I679" s="6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38"/>
      <c r="F680" s="39"/>
      <c r="G680" s="40"/>
      <c r="H680" s="41"/>
      <c r="I680" s="6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38"/>
      <c r="F681" s="39"/>
      <c r="G681" s="40"/>
      <c r="H681" s="41"/>
      <c r="I681" s="6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38"/>
      <c r="F682" s="39"/>
      <c r="G682" s="40"/>
      <c r="H682" s="41"/>
      <c r="I682" s="6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38"/>
      <c r="F683" s="39"/>
      <c r="G683" s="40"/>
      <c r="H683" s="41"/>
      <c r="I683" s="6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38"/>
      <c r="F684" s="39"/>
      <c r="G684" s="40"/>
      <c r="H684" s="41"/>
      <c r="I684" s="6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38"/>
      <c r="F685" s="39"/>
      <c r="G685" s="40"/>
      <c r="H685" s="41"/>
      <c r="I685" s="6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38"/>
      <c r="F686" s="39"/>
      <c r="G686" s="40"/>
      <c r="H686" s="41"/>
      <c r="I686" s="6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38"/>
      <c r="F687" s="39"/>
      <c r="G687" s="40"/>
      <c r="H687" s="41"/>
      <c r="I687" s="6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38"/>
      <c r="F688" s="39"/>
      <c r="G688" s="40"/>
      <c r="H688" s="41"/>
      <c r="I688" s="6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38"/>
      <c r="F689" s="39"/>
      <c r="G689" s="40"/>
      <c r="H689" s="41"/>
      <c r="I689" s="6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38"/>
      <c r="F690" s="39"/>
      <c r="G690" s="40"/>
      <c r="H690" s="41"/>
      <c r="I690" s="6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38"/>
      <c r="F691" s="39"/>
      <c r="G691" s="40"/>
      <c r="H691" s="41"/>
      <c r="I691" s="6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38"/>
      <c r="F692" s="39"/>
      <c r="G692" s="40"/>
      <c r="H692" s="41"/>
      <c r="I692" s="6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38"/>
      <c r="F693" s="39"/>
      <c r="G693" s="40"/>
      <c r="H693" s="41"/>
      <c r="I693" s="6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38"/>
      <c r="F694" s="39"/>
      <c r="G694" s="40"/>
      <c r="H694" s="41"/>
      <c r="I694" s="6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38"/>
      <c r="F695" s="39"/>
      <c r="G695" s="40"/>
      <c r="H695" s="41"/>
      <c r="I695" s="6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38"/>
      <c r="F696" s="39"/>
      <c r="G696" s="40"/>
      <c r="H696" s="41"/>
      <c r="I696" s="6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38"/>
      <c r="F697" s="39"/>
      <c r="G697" s="40"/>
      <c r="H697" s="41"/>
      <c r="I697" s="6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38"/>
      <c r="F698" s="39"/>
      <c r="G698" s="40"/>
      <c r="H698" s="41"/>
      <c r="I698" s="6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38"/>
      <c r="F699" s="39"/>
      <c r="G699" s="40"/>
      <c r="H699" s="41"/>
      <c r="I699" s="6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38"/>
      <c r="F700" s="39"/>
      <c r="G700" s="40"/>
      <c r="H700" s="41"/>
      <c r="I700" s="6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38"/>
      <c r="F701" s="39"/>
      <c r="G701" s="40"/>
      <c r="H701" s="41"/>
      <c r="I701" s="6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38"/>
      <c r="F702" s="39"/>
      <c r="G702" s="40"/>
      <c r="H702" s="41"/>
      <c r="I702" s="6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38"/>
      <c r="F703" s="39"/>
      <c r="G703" s="40"/>
      <c r="H703" s="41"/>
      <c r="I703" s="6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38"/>
      <c r="F704" s="39"/>
      <c r="G704" s="40"/>
      <c r="H704" s="41"/>
      <c r="I704" s="6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38"/>
      <c r="F705" s="39"/>
      <c r="G705" s="40"/>
      <c r="H705" s="41"/>
      <c r="I705" s="6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38"/>
      <c r="F706" s="39"/>
      <c r="G706" s="40"/>
      <c r="H706" s="41"/>
      <c r="I706" s="6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38"/>
      <c r="F707" s="39"/>
      <c r="G707" s="40"/>
      <c r="H707" s="41"/>
      <c r="I707" s="6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38"/>
      <c r="F708" s="39"/>
      <c r="G708" s="40"/>
      <c r="H708" s="41"/>
      <c r="I708" s="6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38"/>
      <c r="F709" s="39"/>
      <c r="G709" s="40"/>
      <c r="H709" s="41"/>
      <c r="I709" s="6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38"/>
      <c r="F710" s="39"/>
      <c r="G710" s="40"/>
      <c r="H710" s="41"/>
      <c r="I710" s="6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38"/>
      <c r="F711" s="39"/>
      <c r="G711" s="40"/>
      <c r="H711" s="41"/>
      <c r="I711" s="6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38"/>
      <c r="F712" s="39"/>
      <c r="G712" s="40"/>
      <c r="H712" s="41"/>
      <c r="I712" s="6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38"/>
      <c r="F713" s="39"/>
      <c r="G713" s="40"/>
      <c r="H713" s="41"/>
      <c r="I713" s="6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38"/>
      <c r="F714" s="39"/>
      <c r="G714" s="40"/>
      <c r="H714" s="41"/>
      <c r="I714" s="6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38"/>
      <c r="F715" s="39"/>
      <c r="G715" s="40"/>
      <c r="H715" s="41"/>
      <c r="I715" s="6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38"/>
      <c r="F716" s="39"/>
      <c r="G716" s="40"/>
      <c r="H716" s="41"/>
      <c r="I716" s="6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38"/>
      <c r="F717" s="39"/>
      <c r="G717" s="40"/>
      <c r="H717" s="41"/>
      <c r="I717" s="6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38"/>
      <c r="F718" s="39"/>
      <c r="G718" s="40"/>
      <c r="H718" s="41"/>
      <c r="I718" s="6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38"/>
      <c r="F719" s="39"/>
      <c r="G719" s="40"/>
      <c r="H719" s="41"/>
      <c r="I719" s="6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38"/>
      <c r="F720" s="39"/>
      <c r="G720" s="40"/>
      <c r="H720" s="41"/>
      <c r="I720" s="6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38"/>
      <c r="F721" s="39"/>
      <c r="G721" s="40"/>
      <c r="H721" s="41"/>
      <c r="I721" s="6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38"/>
      <c r="F722" s="39"/>
      <c r="G722" s="40"/>
      <c r="H722" s="41"/>
      <c r="I722" s="6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38"/>
      <c r="F723" s="39"/>
      <c r="G723" s="40"/>
      <c r="H723" s="41"/>
      <c r="I723" s="6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38"/>
      <c r="F724" s="39"/>
      <c r="G724" s="40"/>
      <c r="H724" s="41"/>
      <c r="I724" s="6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38"/>
      <c r="F725" s="39"/>
      <c r="G725" s="40"/>
      <c r="H725" s="41"/>
      <c r="I725" s="6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38"/>
      <c r="F726" s="39"/>
      <c r="G726" s="40"/>
      <c r="H726" s="41"/>
      <c r="I726" s="6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38"/>
      <c r="F727" s="39"/>
      <c r="G727" s="40"/>
      <c r="H727" s="41"/>
      <c r="I727" s="6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38"/>
      <c r="F728" s="39"/>
      <c r="G728" s="40"/>
      <c r="H728" s="41"/>
      <c r="I728" s="6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38"/>
      <c r="F729" s="39"/>
      <c r="G729" s="40"/>
      <c r="H729" s="41"/>
      <c r="I729" s="6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38"/>
      <c r="F730" s="39"/>
      <c r="G730" s="40"/>
      <c r="H730" s="41"/>
      <c r="I730" s="6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38"/>
      <c r="F731" s="39"/>
      <c r="G731" s="40"/>
      <c r="H731" s="41"/>
      <c r="I731" s="6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38"/>
      <c r="F732" s="39"/>
      <c r="G732" s="40"/>
      <c r="H732" s="41"/>
      <c r="I732" s="6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38"/>
      <c r="F733" s="39"/>
      <c r="G733" s="40"/>
      <c r="H733" s="41"/>
      <c r="I733" s="6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38"/>
      <c r="F734" s="39"/>
      <c r="G734" s="40"/>
      <c r="H734" s="41"/>
      <c r="I734" s="6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38"/>
      <c r="F735" s="39"/>
      <c r="G735" s="40"/>
      <c r="H735" s="41"/>
      <c r="I735" s="6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38"/>
      <c r="F736" s="39"/>
      <c r="G736" s="40"/>
      <c r="H736" s="41"/>
      <c r="I736" s="6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38"/>
      <c r="F737" s="39"/>
      <c r="G737" s="40"/>
      <c r="H737" s="41"/>
      <c r="I737" s="6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38"/>
      <c r="F738" s="39"/>
      <c r="G738" s="40"/>
      <c r="H738" s="41"/>
      <c r="I738" s="6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38"/>
      <c r="F739" s="39"/>
      <c r="G739" s="40"/>
      <c r="H739" s="41"/>
      <c r="I739" s="6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38"/>
      <c r="F740" s="39"/>
      <c r="G740" s="40"/>
      <c r="H740" s="41"/>
      <c r="I740" s="6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38"/>
      <c r="F741" s="39"/>
      <c r="G741" s="40"/>
      <c r="H741" s="41"/>
      <c r="I741" s="6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38"/>
      <c r="F742" s="39"/>
      <c r="G742" s="40"/>
      <c r="H742" s="41"/>
      <c r="I742" s="6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38"/>
      <c r="F743" s="39"/>
      <c r="G743" s="40"/>
      <c r="H743" s="41"/>
      <c r="I743" s="6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38"/>
      <c r="F744" s="39"/>
      <c r="G744" s="40"/>
      <c r="H744" s="41"/>
      <c r="I744" s="6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38"/>
      <c r="F745" s="39"/>
      <c r="G745" s="40"/>
      <c r="H745" s="41"/>
      <c r="I745" s="6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38"/>
      <c r="F746" s="39"/>
      <c r="G746" s="40"/>
      <c r="H746" s="41"/>
      <c r="I746" s="6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38"/>
      <c r="F747" s="39"/>
      <c r="G747" s="40"/>
      <c r="H747" s="41"/>
      <c r="I747" s="6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38"/>
      <c r="F748" s="39"/>
      <c r="G748" s="40"/>
      <c r="H748" s="41"/>
      <c r="I748" s="6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38"/>
      <c r="F749" s="39"/>
      <c r="G749" s="40"/>
      <c r="H749" s="41"/>
      <c r="I749" s="6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38"/>
      <c r="F750" s="39"/>
      <c r="G750" s="40"/>
      <c r="H750" s="41"/>
      <c r="I750" s="6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38"/>
      <c r="F751" s="39"/>
      <c r="G751" s="40"/>
      <c r="H751" s="41"/>
      <c r="I751" s="6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38"/>
      <c r="F752" s="39"/>
      <c r="G752" s="40"/>
      <c r="H752" s="41"/>
      <c r="I752" s="6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38"/>
      <c r="F753" s="39"/>
      <c r="G753" s="40"/>
      <c r="H753" s="41"/>
      <c r="I753" s="6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38"/>
      <c r="F754" s="39"/>
      <c r="G754" s="40"/>
      <c r="H754" s="41"/>
      <c r="I754" s="6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38"/>
      <c r="F755" s="39"/>
      <c r="G755" s="40"/>
      <c r="H755" s="41"/>
      <c r="I755" s="6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38"/>
      <c r="F756" s="39"/>
      <c r="G756" s="40"/>
      <c r="H756" s="41"/>
      <c r="I756" s="6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38"/>
      <c r="F757" s="39"/>
      <c r="G757" s="40"/>
      <c r="H757" s="41"/>
      <c r="I757" s="6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38"/>
      <c r="F758" s="39"/>
      <c r="G758" s="40"/>
      <c r="H758" s="41"/>
      <c r="I758" s="6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38"/>
      <c r="F759" s="39"/>
      <c r="G759" s="40"/>
      <c r="H759" s="41"/>
      <c r="I759" s="6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38"/>
      <c r="F760" s="39"/>
      <c r="G760" s="40"/>
      <c r="H760" s="41"/>
      <c r="I760" s="6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38"/>
      <c r="F761" s="39"/>
      <c r="G761" s="40"/>
      <c r="H761" s="41"/>
      <c r="I761" s="6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38"/>
      <c r="F762" s="39"/>
      <c r="G762" s="40"/>
      <c r="H762" s="41"/>
      <c r="I762" s="6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38"/>
      <c r="F763" s="39"/>
      <c r="G763" s="40"/>
      <c r="H763" s="41"/>
      <c r="I763" s="6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38"/>
      <c r="F764" s="39"/>
      <c r="G764" s="40"/>
      <c r="H764" s="41"/>
      <c r="I764" s="6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38"/>
      <c r="F765" s="39"/>
      <c r="G765" s="40"/>
      <c r="H765" s="41"/>
      <c r="I765" s="6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38"/>
      <c r="F766" s="39"/>
      <c r="G766" s="40"/>
      <c r="H766" s="41"/>
      <c r="I766" s="6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38"/>
      <c r="F767" s="39"/>
      <c r="G767" s="40"/>
      <c r="H767" s="41"/>
      <c r="I767" s="6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38"/>
      <c r="F768" s="39"/>
      <c r="G768" s="40"/>
      <c r="H768" s="41"/>
      <c r="I768" s="6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38"/>
      <c r="F769" s="39"/>
      <c r="G769" s="40"/>
      <c r="H769" s="41"/>
      <c r="I769" s="6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38"/>
      <c r="F770" s="39"/>
      <c r="G770" s="40"/>
      <c r="H770" s="41"/>
      <c r="I770" s="6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38"/>
      <c r="F771" s="39"/>
      <c r="G771" s="40"/>
      <c r="H771" s="41"/>
      <c r="I771" s="6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38"/>
      <c r="F772" s="39"/>
      <c r="G772" s="40"/>
      <c r="H772" s="41"/>
      <c r="I772" s="6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38"/>
      <c r="F773" s="39"/>
      <c r="G773" s="40"/>
      <c r="H773" s="41"/>
      <c r="I773" s="6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38"/>
      <c r="F774" s="39"/>
      <c r="G774" s="40"/>
      <c r="H774" s="41"/>
      <c r="I774" s="6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38"/>
      <c r="F775" s="39"/>
      <c r="G775" s="40"/>
      <c r="H775" s="41"/>
      <c r="I775" s="6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38"/>
      <c r="F776" s="39"/>
      <c r="G776" s="40"/>
      <c r="H776" s="41"/>
      <c r="I776" s="6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38"/>
      <c r="F777" s="39"/>
      <c r="G777" s="40"/>
      <c r="H777" s="41"/>
      <c r="I777" s="6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38"/>
      <c r="F778" s="39"/>
      <c r="G778" s="40"/>
      <c r="H778" s="41"/>
      <c r="I778" s="6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38"/>
      <c r="F779" s="39"/>
      <c r="G779" s="40"/>
      <c r="H779" s="41"/>
      <c r="I779" s="6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38"/>
      <c r="F780" s="39"/>
      <c r="G780" s="40"/>
      <c r="H780" s="41"/>
      <c r="I780" s="6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38"/>
      <c r="F781" s="39"/>
      <c r="G781" s="40"/>
      <c r="H781" s="41"/>
      <c r="I781" s="6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38"/>
      <c r="F782" s="39"/>
      <c r="G782" s="40"/>
      <c r="H782" s="41"/>
      <c r="I782" s="6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38"/>
      <c r="F783" s="39"/>
      <c r="G783" s="40"/>
      <c r="H783" s="41"/>
      <c r="I783" s="6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38"/>
      <c r="F784" s="39"/>
      <c r="G784" s="40"/>
      <c r="H784" s="41"/>
      <c r="I784" s="6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38"/>
      <c r="F785" s="39"/>
      <c r="G785" s="40"/>
      <c r="H785" s="41"/>
      <c r="I785" s="6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38"/>
      <c r="F786" s="39"/>
      <c r="G786" s="40"/>
      <c r="H786" s="41"/>
      <c r="I786" s="6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38"/>
      <c r="F787" s="39"/>
      <c r="G787" s="40"/>
      <c r="H787" s="41"/>
      <c r="I787" s="6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38"/>
      <c r="F788" s="39"/>
      <c r="G788" s="40"/>
      <c r="H788" s="41"/>
      <c r="I788" s="6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38"/>
      <c r="F789" s="39"/>
      <c r="G789" s="40"/>
      <c r="H789" s="41"/>
      <c r="I789" s="6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38"/>
      <c r="F790" s="39"/>
      <c r="G790" s="40"/>
      <c r="H790" s="41"/>
      <c r="I790" s="6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38"/>
      <c r="F791" s="39"/>
      <c r="G791" s="40"/>
      <c r="H791" s="41"/>
      <c r="I791" s="6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38"/>
      <c r="F792" s="39"/>
      <c r="G792" s="40"/>
      <c r="H792" s="41"/>
      <c r="I792" s="6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38"/>
      <c r="F793" s="39"/>
      <c r="G793" s="40"/>
      <c r="H793" s="41"/>
      <c r="I793" s="6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38"/>
      <c r="F794" s="39"/>
      <c r="G794" s="40"/>
      <c r="H794" s="41"/>
      <c r="I794" s="6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38"/>
      <c r="F795" s="39"/>
      <c r="G795" s="40"/>
      <c r="H795" s="41"/>
      <c r="I795" s="6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38"/>
      <c r="F796" s="39"/>
      <c r="G796" s="40"/>
      <c r="H796" s="41"/>
      <c r="I796" s="6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38"/>
      <c r="F797" s="39"/>
      <c r="G797" s="40"/>
      <c r="H797" s="41"/>
      <c r="I797" s="6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38"/>
      <c r="F798" s="39"/>
      <c r="G798" s="40"/>
      <c r="H798" s="41"/>
      <c r="I798" s="6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38"/>
      <c r="F799" s="39"/>
      <c r="G799" s="40"/>
      <c r="H799" s="41"/>
      <c r="I799" s="6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38"/>
      <c r="F800" s="39"/>
      <c r="G800" s="40"/>
      <c r="H800" s="41"/>
      <c r="I800" s="6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38"/>
      <c r="F801" s="39"/>
      <c r="G801" s="40"/>
      <c r="H801" s="41"/>
      <c r="I801" s="6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38"/>
      <c r="F802" s="39"/>
      <c r="G802" s="40"/>
      <c r="H802" s="41"/>
      <c r="I802" s="6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38"/>
      <c r="F803" s="39"/>
      <c r="G803" s="40"/>
      <c r="H803" s="41"/>
      <c r="I803" s="6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38"/>
      <c r="F804" s="39"/>
      <c r="G804" s="40"/>
      <c r="H804" s="41"/>
      <c r="I804" s="6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38"/>
      <c r="F805" s="39"/>
      <c r="G805" s="40"/>
      <c r="H805" s="41"/>
      <c r="I805" s="6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38"/>
      <c r="F806" s="39"/>
      <c r="G806" s="40"/>
      <c r="H806" s="41"/>
      <c r="I806" s="6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38"/>
      <c r="F807" s="39"/>
      <c r="G807" s="40"/>
      <c r="H807" s="41"/>
      <c r="I807" s="6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38"/>
      <c r="F808" s="39"/>
      <c r="G808" s="40"/>
      <c r="H808" s="41"/>
      <c r="I808" s="6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38"/>
      <c r="F809" s="39"/>
      <c r="G809" s="40"/>
      <c r="H809" s="41"/>
      <c r="I809" s="6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38"/>
      <c r="F810" s="39"/>
      <c r="G810" s="40"/>
      <c r="H810" s="41"/>
      <c r="I810" s="6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38"/>
      <c r="F811" s="39"/>
      <c r="G811" s="40"/>
      <c r="H811" s="41"/>
      <c r="I811" s="6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38"/>
      <c r="F812" s="39"/>
      <c r="G812" s="40"/>
      <c r="H812" s="41"/>
      <c r="I812" s="6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38"/>
      <c r="F813" s="39"/>
      <c r="G813" s="40"/>
      <c r="H813" s="41"/>
      <c r="I813" s="6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38"/>
      <c r="F814" s="39"/>
      <c r="G814" s="40"/>
      <c r="H814" s="41"/>
      <c r="I814" s="6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38"/>
      <c r="F815" s="39"/>
      <c r="G815" s="40"/>
      <c r="H815" s="41"/>
      <c r="I815" s="6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38"/>
      <c r="F816" s="39"/>
      <c r="G816" s="40"/>
      <c r="H816" s="41"/>
      <c r="I816" s="6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38"/>
      <c r="F817" s="39"/>
      <c r="G817" s="40"/>
      <c r="H817" s="41"/>
      <c r="I817" s="6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38"/>
      <c r="F818" s="39"/>
      <c r="G818" s="40"/>
      <c r="H818" s="41"/>
      <c r="I818" s="6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38"/>
      <c r="F819" s="39"/>
      <c r="G819" s="40"/>
      <c r="H819" s="41"/>
      <c r="I819" s="6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38"/>
      <c r="F820" s="39"/>
      <c r="G820" s="40"/>
      <c r="H820" s="41"/>
      <c r="I820" s="6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38"/>
      <c r="F821" s="39"/>
      <c r="G821" s="40"/>
      <c r="H821" s="41"/>
      <c r="I821" s="6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38"/>
      <c r="F822" s="39"/>
      <c r="G822" s="40"/>
      <c r="H822" s="41"/>
      <c r="I822" s="6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38"/>
      <c r="F823" s="39"/>
      <c r="G823" s="40"/>
      <c r="H823" s="41"/>
      <c r="I823" s="6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38"/>
      <c r="F824" s="39"/>
      <c r="G824" s="40"/>
      <c r="H824" s="41"/>
      <c r="I824" s="6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38"/>
      <c r="F825" s="39"/>
      <c r="G825" s="40"/>
      <c r="H825" s="41"/>
      <c r="I825" s="6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38"/>
      <c r="F826" s="39"/>
      <c r="G826" s="40"/>
      <c r="H826" s="41"/>
      <c r="I826" s="6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38"/>
      <c r="F827" s="39"/>
      <c r="G827" s="40"/>
      <c r="H827" s="41"/>
      <c r="I827" s="6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38"/>
      <c r="F828" s="39"/>
      <c r="G828" s="40"/>
      <c r="H828" s="41"/>
      <c r="I828" s="6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38"/>
      <c r="F829" s="39"/>
      <c r="G829" s="40"/>
      <c r="H829" s="41"/>
      <c r="I829" s="6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38"/>
      <c r="F830" s="39"/>
      <c r="G830" s="40"/>
      <c r="H830" s="41"/>
      <c r="I830" s="6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38"/>
      <c r="F831" s="39"/>
      <c r="G831" s="40"/>
      <c r="H831" s="41"/>
      <c r="I831" s="6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38"/>
      <c r="F832" s="39"/>
      <c r="G832" s="40"/>
      <c r="H832" s="41"/>
      <c r="I832" s="6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38"/>
      <c r="F833" s="39"/>
      <c r="G833" s="40"/>
      <c r="H833" s="41"/>
      <c r="I833" s="6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38"/>
      <c r="F834" s="39"/>
      <c r="G834" s="40"/>
      <c r="H834" s="41"/>
      <c r="I834" s="6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38"/>
      <c r="F835" s="39"/>
      <c r="G835" s="40"/>
      <c r="H835" s="41"/>
      <c r="I835" s="6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38"/>
      <c r="F836" s="39"/>
      <c r="G836" s="40"/>
      <c r="H836" s="41"/>
      <c r="I836" s="6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38"/>
      <c r="F837" s="39"/>
      <c r="G837" s="40"/>
      <c r="H837" s="41"/>
      <c r="I837" s="6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38"/>
      <c r="F838" s="39"/>
      <c r="G838" s="40"/>
      <c r="H838" s="41"/>
      <c r="I838" s="6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38"/>
      <c r="F839" s="39"/>
      <c r="G839" s="40"/>
      <c r="H839" s="41"/>
      <c r="I839" s="6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38"/>
      <c r="F840" s="39"/>
      <c r="G840" s="40"/>
      <c r="H840" s="41"/>
      <c r="I840" s="6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38"/>
      <c r="F841" s="39"/>
      <c r="G841" s="40"/>
      <c r="H841" s="41"/>
      <c r="I841" s="6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38"/>
      <c r="F842" s="39"/>
      <c r="G842" s="40"/>
      <c r="H842" s="41"/>
      <c r="I842" s="6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38"/>
      <c r="F843" s="39"/>
      <c r="G843" s="40"/>
      <c r="H843" s="41"/>
      <c r="I843" s="6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38"/>
      <c r="F844" s="39"/>
      <c r="G844" s="40"/>
      <c r="H844" s="41"/>
      <c r="I844" s="6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38"/>
      <c r="F845" s="39"/>
      <c r="G845" s="40"/>
      <c r="H845" s="41"/>
      <c r="I845" s="6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38"/>
      <c r="F846" s="39"/>
      <c r="G846" s="40"/>
      <c r="H846" s="41"/>
      <c r="I846" s="6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38"/>
      <c r="F847" s="39"/>
      <c r="G847" s="40"/>
      <c r="H847" s="41"/>
      <c r="I847" s="6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38"/>
      <c r="F848" s="39"/>
      <c r="G848" s="40"/>
      <c r="H848" s="41"/>
      <c r="I848" s="6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38"/>
      <c r="F849" s="39"/>
      <c r="G849" s="40"/>
      <c r="H849" s="41"/>
      <c r="I849" s="6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38"/>
      <c r="F850" s="39"/>
      <c r="G850" s="40"/>
      <c r="H850" s="41"/>
      <c r="I850" s="6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38"/>
      <c r="F851" s="39"/>
      <c r="G851" s="40"/>
      <c r="H851" s="41"/>
      <c r="I851" s="6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38"/>
      <c r="F852" s="39"/>
      <c r="G852" s="40"/>
      <c r="H852" s="41"/>
      <c r="I852" s="6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38"/>
      <c r="F853" s="39"/>
      <c r="G853" s="40"/>
      <c r="H853" s="41"/>
      <c r="I853" s="6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38"/>
      <c r="F854" s="39"/>
      <c r="G854" s="40"/>
      <c r="H854" s="41"/>
      <c r="I854" s="6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38"/>
      <c r="F855" s="39"/>
      <c r="G855" s="40"/>
      <c r="H855" s="41"/>
      <c r="I855" s="6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38"/>
      <c r="F856" s="39"/>
      <c r="G856" s="40"/>
      <c r="H856" s="41"/>
      <c r="I856" s="6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38"/>
      <c r="F857" s="39"/>
      <c r="G857" s="40"/>
      <c r="H857" s="41"/>
      <c r="I857" s="6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38"/>
      <c r="F858" s="39"/>
      <c r="G858" s="40"/>
      <c r="H858" s="41"/>
      <c r="I858" s="6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38"/>
      <c r="F859" s="39"/>
      <c r="G859" s="40"/>
      <c r="H859" s="41"/>
      <c r="I859" s="6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38"/>
      <c r="F860" s="39"/>
      <c r="G860" s="40"/>
      <c r="H860" s="41"/>
      <c r="I860" s="6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38"/>
      <c r="F861" s="39"/>
      <c r="G861" s="40"/>
      <c r="H861" s="41"/>
      <c r="I861" s="6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38"/>
      <c r="F862" s="39"/>
      <c r="G862" s="40"/>
      <c r="H862" s="41"/>
      <c r="I862" s="6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38"/>
      <c r="F863" s="39"/>
      <c r="G863" s="40"/>
      <c r="H863" s="41"/>
      <c r="I863" s="6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38"/>
      <c r="F864" s="39"/>
      <c r="G864" s="40"/>
      <c r="H864" s="41"/>
      <c r="I864" s="6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38"/>
      <c r="F865" s="39"/>
      <c r="G865" s="40"/>
      <c r="H865" s="41"/>
      <c r="I865" s="6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38"/>
      <c r="F866" s="39"/>
      <c r="G866" s="40"/>
      <c r="H866" s="41"/>
      <c r="I866" s="6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38"/>
      <c r="F867" s="39"/>
      <c r="G867" s="40"/>
      <c r="H867" s="41"/>
      <c r="I867" s="6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38"/>
      <c r="F868" s="39"/>
      <c r="G868" s="40"/>
      <c r="H868" s="41"/>
      <c r="I868" s="6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38"/>
      <c r="F869" s="39"/>
      <c r="G869" s="40"/>
      <c r="H869" s="41"/>
      <c r="I869" s="6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38"/>
      <c r="F870" s="39"/>
      <c r="G870" s="40"/>
      <c r="H870" s="41"/>
      <c r="I870" s="6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38"/>
      <c r="F871" s="39"/>
      <c r="G871" s="40"/>
      <c r="H871" s="41"/>
      <c r="I871" s="6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38"/>
      <c r="F872" s="39"/>
      <c r="G872" s="40"/>
      <c r="H872" s="41"/>
      <c r="I872" s="6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38"/>
      <c r="F873" s="39"/>
      <c r="G873" s="40"/>
      <c r="H873" s="41"/>
      <c r="I873" s="6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38"/>
      <c r="F874" s="39"/>
      <c r="G874" s="40"/>
      <c r="H874" s="41"/>
      <c r="I874" s="6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38"/>
      <c r="F875" s="39"/>
      <c r="G875" s="40"/>
      <c r="H875" s="41"/>
      <c r="I875" s="6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38"/>
      <c r="F876" s="39"/>
      <c r="G876" s="40"/>
      <c r="H876" s="41"/>
      <c r="I876" s="6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38"/>
      <c r="F877" s="39"/>
      <c r="G877" s="40"/>
      <c r="H877" s="41"/>
      <c r="I877" s="6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38"/>
      <c r="F878" s="39"/>
      <c r="G878" s="40"/>
      <c r="H878" s="41"/>
      <c r="I878" s="6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38"/>
      <c r="F879" s="39"/>
      <c r="G879" s="40"/>
      <c r="H879" s="41"/>
      <c r="I879" s="6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38"/>
      <c r="F880" s="39"/>
      <c r="G880" s="40"/>
      <c r="H880" s="41"/>
      <c r="I880" s="6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38"/>
      <c r="F881" s="39"/>
      <c r="G881" s="40"/>
      <c r="H881" s="41"/>
      <c r="I881" s="6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38"/>
      <c r="F882" s="39"/>
      <c r="G882" s="40"/>
      <c r="H882" s="41"/>
      <c r="I882" s="6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38"/>
      <c r="F883" s="39"/>
      <c r="G883" s="40"/>
      <c r="H883" s="41"/>
      <c r="I883" s="6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38"/>
      <c r="F884" s="39"/>
      <c r="G884" s="40"/>
      <c r="H884" s="41"/>
      <c r="I884" s="6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38"/>
      <c r="F885" s="39"/>
      <c r="G885" s="40"/>
      <c r="H885" s="41"/>
      <c r="I885" s="6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38"/>
      <c r="F886" s="39"/>
      <c r="G886" s="40"/>
      <c r="H886" s="41"/>
      <c r="I886" s="6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38"/>
      <c r="F887" s="39"/>
      <c r="G887" s="40"/>
      <c r="H887" s="41"/>
      <c r="I887" s="6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38"/>
      <c r="F888" s="39"/>
      <c r="G888" s="40"/>
      <c r="H888" s="41"/>
      <c r="I888" s="6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38"/>
      <c r="F889" s="39"/>
      <c r="G889" s="40"/>
      <c r="H889" s="41"/>
      <c r="I889" s="6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38"/>
      <c r="F890" s="39"/>
      <c r="G890" s="40"/>
      <c r="H890" s="41"/>
      <c r="I890" s="6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38"/>
      <c r="F891" s="39"/>
      <c r="G891" s="40"/>
      <c r="H891" s="41"/>
      <c r="I891" s="6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38"/>
      <c r="F892" s="39"/>
      <c r="G892" s="40"/>
      <c r="H892" s="41"/>
      <c r="I892" s="6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38"/>
      <c r="F893" s="39"/>
      <c r="G893" s="40"/>
      <c r="H893" s="41"/>
      <c r="I893" s="6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38"/>
      <c r="F894" s="39"/>
      <c r="G894" s="40"/>
      <c r="H894" s="41"/>
      <c r="I894" s="6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38"/>
      <c r="F895" s="39"/>
      <c r="G895" s="40"/>
      <c r="H895" s="41"/>
      <c r="I895" s="6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38"/>
      <c r="F896" s="39"/>
      <c r="G896" s="40"/>
      <c r="H896" s="41"/>
      <c r="I896" s="6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38"/>
      <c r="F897" s="39"/>
      <c r="G897" s="40"/>
      <c r="H897" s="41"/>
      <c r="I897" s="6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38"/>
      <c r="F898" s="39"/>
      <c r="G898" s="40"/>
      <c r="H898" s="41"/>
      <c r="I898" s="6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38"/>
      <c r="F899" s="39"/>
      <c r="G899" s="40"/>
      <c r="H899" s="41"/>
      <c r="I899" s="6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38"/>
      <c r="F900" s="39"/>
      <c r="G900" s="40"/>
      <c r="H900" s="41"/>
      <c r="I900" s="6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38"/>
      <c r="F901" s="39"/>
      <c r="G901" s="40"/>
      <c r="H901" s="41"/>
      <c r="I901" s="6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38"/>
      <c r="F902" s="39"/>
      <c r="G902" s="40"/>
      <c r="H902" s="41"/>
      <c r="I902" s="6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38"/>
      <c r="F903" s="39"/>
      <c r="G903" s="40"/>
      <c r="H903" s="41"/>
      <c r="I903" s="6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38"/>
      <c r="F904" s="39"/>
      <c r="G904" s="40"/>
      <c r="H904" s="41"/>
      <c r="I904" s="6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38"/>
      <c r="F905" s="39"/>
      <c r="G905" s="40"/>
      <c r="H905" s="41"/>
      <c r="I905" s="6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38"/>
      <c r="F906" s="39"/>
      <c r="G906" s="40"/>
      <c r="H906" s="41"/>
      <c r="I906" s="6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38"/>
      <c r="F907" s="39"/>
      <c r="G907" s="40"/>
      <c r="H907" s="41"/>
      <c r="I907" s="6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38"/>
      <c r="F908" s="39"/>
      <c r="G908" s="40"/>
      <c r="H908" s="41"/>
      <c r="I908" s="6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38"/>
      <c r="F909" s="39"/>
      <c r="G909" s="40"/>
      <c r="H909" s="41"/>
      <c r="I909" s="6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38"/>
      <c r="F910" s="39"/>
      <c r="G910" s="40"/>
      <c r="H910" s="41"/>
      <c r="I910" s="6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38"/>
      <c r="F911" s="39"/>
      <c r="G911" s="40"/>
      <c r="H911" s="41"/>
      <c r="I911" s="6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38"/>
      <c r="F912" s="39"/>
      <c r="G912" s="40"/>
      <c r="H912" s="41"/>
      <c r="I912" s="6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38"/>
      <c r="F913" s="39"/>
      <c r="G913" s="40"/>
      <c r="H913" s="41"/>
      <c r="I913" s="6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38"/>
      <c r="F914" s="39"/>
      <c r="G914" s="40"/>
      <c r="H914" s="41"/>
      <c r="I914" s="6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38"/>
      <c r="F915" s="39"/>
      <c r="G915" s="40"/>
      <c r="H915" s="41"/>
      <c r="I915" s="6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38"/>
      <c r="F916" s="39"/>
      <c r="G916" s="40"/>
      <c r="H916" s="41"/>
      <c r="I916" s="6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38"/>
      <c r="F917" s="39"/>
      <c r="G917" s="40"/>
      <c r="H917" s="41"/>
      <c r="I917" s="6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38"/>
      <c r="F918" s="39"/>
      <c r="G918" s="40"/>
      <c r="H918" s="41"/>
      <c r="I918" s="6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38"/>
      <c r="F919" s="39"/>
      <c r="G919" s="40"/>
      <c r="H919" s="41"/>
      <c r="I919" s="6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38"/>
      <c r="F920" s="39"/>
      <c r="G920" s="40"/>
      <c r="H920" s="41"/>
      <c r="I920" s="6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38"/>
      <c r="F921" s="39"/>
      <c r="G921" s="40"/>
      <c r="H921" s="41"/>
      <c r="I921" s="6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38"/>
      <c r="F922" s="39"/>
      <c r="G922" s="40"/>
      <c r="H922" s="41"/>
      <c r="I922" s="6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38"/>
      <c r="F923" s="39"/>
      <c r="G923" s="40"/>
      <c r="H923" s="41"/>
      <c r="I923" s="6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38"/>
      <c r="F924" s="39"/>
      <c r="G924" s="40"/>
      <c r="H924" s="41"/>
      <c r="I924" s="6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38"/>
      <c r="F925" s="39"/>
      <c r="G925" s="40"/>
      <c r="H925" s="41"/>
      <c r="I925" s="6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38"/>
      <c r="F926" s="39"/>
      <c r="G926" s="40"/>
      <c r="H926" s="41"/>
      <c r="I926" s="6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38"/>
      <c r="F927" s="39"/>
      <c r="G927" s="40"/>
      <c r="H927" s="41"/>
      <c r="I927" s="6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38"/>
      <c r="F928" s="39"/>
      <c r="G928" s="40"/>
      <c r="H928" s="41"/>
      <c r="I928" s="6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38"/>
      <c r="F929" s="39"/>
      <c r="G929" s="40"/>
      <c r="H929" s="41"/>
      <c r="I929" s="6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38"/>
      <c r="F930" s="39"/>
      <c r="G930" s="40"/>
      <c r="H930" s="41"/>
      <c r="I930" s="6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38"/>
      <c r="F931" s="39"/>
      <c r="G931" s="40"/>
      <c r="H931" s="41"/>
      <c r="I931" s="6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38"/>
      <c r="F932" s="39"/>
      <c r="G932" s="40"/>
      <c r="H932" s="41"/>
      <c r="I932" s="6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38"/>
      <c r="F933" s="39"/>
      <c r="G933" s="40"/>
      <c r="H933" s="41"/>
      <c r="I933" s="6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38"/>
      <c r="F934" s="39"/>
      <c r="G934" s="40"/>
      <c r="H934" s="41"/>
      <c r="I934" s="6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38"/>
      <c r="F935" s="39"/>
      <c r="G935" s="40"/>
      <c r="H935" s="41"/>
      <c r="I935" s="6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38"/>
      <c r="F936" s="39"/>
      <c r="G936" s="40"/>
      <c r="H936" s="41"/>
      <c r="I936" s="6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38"/>
      <c r="F937" s="39"/>
      <c r="G937" s="40"/>
      <c r="H937" s="41"/>
      <c r="I937" s="6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38"/>
      <c r="F938" s="39"/>
      <c r="G938" s="40"/>
      <c r="H938" s="41"/>
      <c r="I938" s="6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38"/>
      <c r="F939" s="39"/>
      <c r="G939" s="40"/>
      <c r="H939" s="41"/>
      <c r="I939" s="6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38"/>
      <c r="F940" s="39"/>
      <c r="G940" s="40"/>
      <c r="H940" s="41"/>
      <c r="I940" s="6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38"/>
      <c r="F941" s="39"/>
      <c r="G941" s="40"/>
      <c r="H941" s="41"/>
      <c r="I941" s="6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38"/>
      <c r="F942" s="39"/>
      <c r="G942" s="40"/>
      <c r="H942" s="41"/>
      <c r="I942" s="6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38"/>
      <c r="F943" s="39"/>
      <c r="G943" s="40"/>
      <c r="H943" s="41"/>
      <c r="I943" s="6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38"/>
      <c r="F944" s="39"/>
      <c r="G944" s="40"/>
      <c r="H944" s="41"/>
      <c r="I944" s="6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38"/>
      <c r="F945" s="39"/>
      <c r="G945" s="40"/>
      <c r="H945" s="41"/>
      <c r="I945" s="6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38"/>
      <c r="F946" s="39"/>
      <c r="G946" s="40"/>
      <c r="H946" s="41"/>
      <c r="I946" s="6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38"/>
      <c r="F947" s="39"/>
      <c r="G947" s="40"/>
      <c r="H947" s="41"/>
      <c r="I947" s="6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38"/>
      <c r="F948" s="39"/>
      <c r="G948" s="40"/>
      <c r="H948" s="41"/>
      <c r="I948" s="6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38"/>
      <c r="F949" s="39"/>
      <c r="G949" s="40"/>
      <c r="H949" s="41"/>
      <c r="I949" s="6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38"/>
      <c r="F950" s="39"/>
      <c r="G950" s="40"/>
      <c r="H950" s="41"/>
      <c r="I950" s="6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38"/>
      <c r="F951" s="39"/>
      <c r="G951" s="40"/>
      <c r="H951" s="41"/>
      <c r="I951" s="6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38"/>
      <c r="F952" s="39"/>
      <c r="G952" s="40"/>
      <c r="H952" s="41"/>
      <c r="I952" s="6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38"/>
      <c r="F953" s="39"/>
      <c r="G953" s="40"/>
      <c r="H953" s="41"/>
      <c r="I953" s="6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38"/>
      <c r="F954" s="39"/>
      <c r="G954" s="40"/>
      <c r="H954" s="41"/>
      <c r="I954" s="6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38"/>
      <c r="F955" s="39"/>
      <c r="G955" s="40"/>
      <c r="H955" s="41"/>
      <c r="I955" s="6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38"/>
      <c r="F956" s="39"/>
      <c r="G956" s="40"/>
      <c r="H956" s="41"/>
      <c r="I956" s="6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38"/>
      <c r="F957" s="39"/>
      <c r="G957" s="40"/>
      <c r="H957" s="41"/>
      <c r="I957" s="6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38"/>
      <c r="F958" s="39"/>
      <c r="G958" s="40"/>
      <c r="H958" s="41"/>
      <c r="I958" s="6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38"/>
      <c r="F959" s="39"/>
      <c r="G959" s="40"/>
      <c r="H959" s="41"/>
      <c r="I959" s="6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38"/>
      <c r="F960" s="39"/>
      <c r="G960" s="40"/>
      <c r="H960" s="41"/>
      <c r="I960" s="6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38"/>
      <c r="F961" s="39"/>
      <c r="G961" s="40"/>
      <c r="H961" s="41"/>
      <c r="I961" s="6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38"/>
      <c r="F962" s="39"/>
      <c r="G962" s="40"/>
      <c r="H962" s="41"/>
      <c r="I962" s="6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38"/>
      <c r="F963" s="39"/>
      <c r="G963" s="40"/>
      <c r="H963" s="41"/>
      <c r="I963" s="6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38"/>
      <c r="F964" s="39"/>
      <c r="G964" s="40"/>
      <c r="H964" s="41"/>
      <c r="I964" s="6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38"/>
      <c r="F965" s="39"/>
      <c r="G965" s="40"/>
      <c r="H965" s="41"/>
      <c r="I965" s="6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38"/>
      <c r="F966" s="39"/>
      <c r="G966" s="40"/>
      <c r="H966" s="41"/>
      <c r="I966" s="6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38"/>
      <c r="F967" s="39"/>
      <c r="G967" s="40"/>
      <c r="H967" s="41"/>
      <c r="I967" s="6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38"/>
      <c r="F968" s="39"/>
      <c r="G968" s="40"/>
      <c r="H968" s="41"/>
      <c r="I968" s="6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38"/>
      <c r="F969" s="39"/>
      <c r="G969" s="40"/>
      <c r="H969" s="41"/>
      <c r="I969" s="6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38"/>
      <c r="F970" s="39"/>
      <c r="G970" s="40"/>
      <c r="H970" s="41"/>
      <c r="I970" s="6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38"/>
      <c r="F971" s="39"/>
      <c r="G971" s="40"/>
      <c r="H971" s="41"/>
      <c r="I971" s="6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38"/>
      <c r="F972" s="39"/>
      <c r="G972" s="40"/>
      <c r="H972" s="41"/>
      <c r="I972" s="6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38"/>
      <c r="F973" s="39"/>
      <c r="G973" s="40"/>
      <c r="H973" s="41"/>
      <c r="I973" s="6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38"/>
      <c r="F974" s="39"/>
      <c r="G974" s="40"/>
      <c r="H974" s="41"/>
      <c r="I974" s="6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38"/>
      <c r="F975" s="39"/>
      <c r="G975" s="40"/>
      <c r="H975" s="41"/>
      <c r="I975" s="6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38"/>
      <c r="F976" s="39"/>
      <c r="G976" s="40"/>
      <c r="H976" s="41"/>
      <c r="I976" s="6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38"/>
      <c r="F977" s="39"/>
      <c r="G977" s="40"/>
      <c r="H977" s="41"/>
      <c r="I977" s="6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38"/>
      <c r="F978" s="39"/>
      <c r="G978" s="40"/>
      <c r="H978" s="41"/>
      <c r="I978" s="6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38"/>
      <c r="F979" s="39"/>
      <c r="G979" s="40"/>
      <c r="H979" s="41"/>
      <c r="I979" s="6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38"/>
      <c r="F980" s="39"/>
      <c r="G980" s="40"/>
      <c r="H980" s="41"/>
      <c r="I980" s="6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38"/>
      <c r="F981" s="39"/>
      <c r="G981" s="40"/>
      <c r="H981" s="41"/>
      <c r="I981" s="6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38"/>
      <c r="F982" s="39"/>
      <c r="G982" s="40"/>
      <c r="H982" s="41"/>
      <c r="I982" s="6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38"/>
      <c r="F983" s="39"/>
      <c r="G983" s="40"/>
      <c r="H983" s="41"/>
      <c r="I983" s="6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38"/>
      <c r="F984" s="39"/>
      <c r="G984" s="40"/>
      <c r="H984" s="41"/>
      <c r="I984" s="6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38"/>
      <c r="F985" s="39"/>
      <c r="G985" s="40"/>
      <c r="H985" s="41"/>
      <c r="I985" s="6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38"/>
      <c r="F986" s="39"/>
      <c r="G986" s="40"/>
      <c r="H986" s="41"/>
      <c r="I986" s="6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38"/>
      <c r="F987" s="39"/>
      <c r="G987" s="40"/>
      <c r="H987" s="41"/>
      <c r="I987" s="6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38"/>
      <c r="F988" s="39"/>
      <c r="G988" s="40"/>
      <c r="H988" s="41"/>
      <c r="I988" s="6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38"/>
      <c r="F989" s="39"/>
      <c r="G989" s="40"/>
      <c r="H989" s="41"/>
      <c r="I989" s="6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38"/>
      <c r="F990" s="39"/>
      <c r="G990" s="40"/>
      <c r="H990" s="41"/>
      <c r="I990" s="6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38"/>
      <c r="F991" s="39"/>
      <c r="G991" s="40"/>
      <c r="H991" s="41"/>
      <c r="I991" s="6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38"/>
      <c r="F992" s="39"/>
      <c r="G992" s="40"/>
      <c r="H992" s="41"/>
      <c r="I992" s="6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38"/>
      <c r="F993" s="39"/>
      <c r="G993" s="40"/>
      <c r="H993" s="41"/>
      <c r="I993" s="6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38"/>
      <c r="F994" s="39"/>
      <c r="G994" s="40"/>
      <c r="H994" s="41"/>
      <c r="I994" s="6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38"/>
      <c r="F995" s="39"/>
      <c r="G995" s="40"/>
      <c r="H995" s="41"/>
      <c r="I995" s="6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38"/>
      <c r="F996" s="39"/>
      <c r="G996" s="40"/>
      <c r="H996" s="41"/>
      <c r="I996" s="6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38"/>
      <c r="F997" s="39"/>
      <c r="G997" s="40"/>
      <c r="H997" s="41"/>
      <c r="I997" s="6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38"/>
      <c r="F998" s="39"/>
      <c r="G998" s="40"/>
      <c r="H998" s="41"/>
      <c r="I998" s="6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</sheetData>
  <mergeCells count="1">
    <mergeCell ref="E9:I9"/>
  </mergeCells>
  <dataValidations>
    <dataValidation type="list" allowBlank="1" showErrorMessage="1" sqref="A2:A3 F11:F26">
      <formula1>"3BR,1Bd,2Bd"</formula1>
    </dataValidation>
  </dataValidations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</hyperlinks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</cols>
  <sheetData>
    <row r="1">
      <c r="A1" s="50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C5" s="8"/>
      <c r="D5" s="8"/>
      <c r="E5" s="8"/>
      <c r="F5" s="8"/>
      <c r="G5" s="8"/>
      <c r="H5" s="52"/>
      <c r="I5" s="8"/>
      <c r="J5" s="5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53"/>
      <c r="D6" s="8"/>
      <c r="E6" s="8"/>
      <c r="F6" s="8"/>
      <c r="G6" s="8"/>
      <c r="H6" s="54" t="s">
        <v>119</v>
      </c>
      <c r="I6" s="54" t="s">
        <v>120</v>
      </c>
      <c r="J6" s="54" t="s">
        <v>121</v>
      </c>
      <c r="K6" s="54" t="s">
        <v>18</v>
      </c>
      <c r="L6" s="55" t="s">
        <v>122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28"/>
      <c r="D7" s="8"/>
      <c r="E7" s="8"/>
      <c r="F7" s="8"/>
      <c r="G7" s="8"/>
      <c r="H7" s="22">
        <f>'Ltr-1BR-Master-Data'!$D$3</f>
        <v>4900</v>
      </c>
      <c r="I7" s="22">
        <f>'Ltr-1BR-Master-Data'!$B$3</f>
        <v>4500</v>
      </c>
      <c r="J7" s="22">
        <f>'Ltr-1BR-Master-Data'!$C$3</f>
        <v>4200</v>
      </c>
      <c r="K7" s="57" t="s">
        <v>93</v>
      </c>
      <c r="L7" s="58">
        <f t="array" ref="L7:L60">SEQUENCE(54,1,1,1)</f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28"/>
      <c r="D8" s="8"/>
      <c r="E8" s="8"/>
      <c r="F8" s="8"/>
      <c r="G8" s="8"/>
      <c r="H8" s="22">
        <f>'Ltr-1BR-Master-Data'!$D$3</f>
        <v>4900</v>
      </c>
      <c r="I8" s="22">
        <f>'Ltr-1BR-Master-Data'!$B$3</f>
        <v>4500</v>
      </c>
      <c r="J8" s="22">
        <f>'Ltr-1BR-Master-Data'!$C$3</f>
        <v>4200</v>
      </c>
      <c r="K8" s="57" t="s">
        <v>93</v>
      </c>
      <c r="L8" s="58">
        <v>2.0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28"/>
      <c r="D9" s="8"/>
      <c r="E9" s="8"/>
      <c r="F9" s="8"/>
      <c r="G9" s="8"/>
      <c r="H9" s="22">
        <f>'Ltr-1BR-Master-Data'!$D$3</f>
        <v>4900</v>
      </c>
      <c r="I9" s="22">
        <f>'Ltr-1BR-Master-Data'!$B$3</f>
        <v>4500</v>
      </c>
      <c r="J9" s="22">
        <f>'Ltr-1BR-Master-Data'!$C$3</f>
        <v>4200</v>
      </c>
      <c r="K9" s="57" t="s">
        <v>93</v>
      </c>
      <c r="L9" s="58">
        <v>3.0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28"/>
      <c r="D10" s="8"/>
      <c r="E10" s="8"/>
      <c r="F10" s="8"/>
      <c r="G10" s="8"/>
      <c r="H10" s="22">
        <f>'Ltr-1BR-Master-Data'!$D$3</f>
        <v>4900</v>
      </c>
      <c r="I10" s="22">
        <f>'Ltr-1BR-Master-Data'!$B$3</f>
        <v>4500</v>
      </c>
      <c r="J10" s="22">
        <f>'Ltr-1BR-Master-Data'!$C$3</f>
        <v>4200</v>
      </c>
      <c r="K10" s="57" t="s">
        <v>93</v>
      </c>
      <c r="L10" s="58">
        <v>4.0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28"/>
      <c r="D11" s="8"/>
      <c r="E11" s="8"/>
      <c r="F11" s="8"/>
      <c r="G11" s="8"/>
      <c r="H11" s="22">
        <f>'Ltr-1BR-Master-Data'!$D$3</f>
        <v>4900</v>
      </c>
      <c r="I11" s="22">
        <f>'Ltr-1BR-Master-Data'!$B$3</f>
        <v>4500</v>
      </c>
      <c r="J11" s="22">
        <f>'Ltr-1BR-Master-Data'!$C$3</f>
        <v>4200</v>
      </c>
      <c r="K11" s="57" t="s">
        <v>93</v>
      </c>
      <c r="L11" s="58">
        <v>5.0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28"/>
      <c r="D12" s="8"/>
      <c r="E12" s="8"/>
      <c r="F12" s="8"/>
      <c r="G12" s="8"/>
      <c r="H12" s="22">
        <f>'Ltr-1BR-Master-Data'!$D$3</f>
        <v>4900</v>
      </c>
      <c r="I12" s="22">
        <f>'Ltr-1BR-Master-Data'!$B$3</f>
        <v>4500</v>
      </c>
      <c r="J12" s="22">
        <f>'Ltr-1BR-Master-Data'!$C$3</f>
        <v>4200</v>
      </c>
      <c r="K12" s="57" t="s">
        <v>93</v>
      </c>
      <c r="L12" s="58">
        <v>6.0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28"/>
      <c r="D13" s="8"/>
      <c r="E13" s="8"/>
      <c r="F13" s="8"/>
      <c r="G13" s="8"/>
      <c r="H13" s="22">
        <f>'Ltr-1BR-Master-Data'!$D$3</f>
        <v>4900</v>
      </c>
      <c r="I13" s="22">
        <f>'Ltr-1BR-Master-Data'!$B$3</f>
        <v>4500</v>
      </c>
      <c r="J13" s="22">
        <f>'Ltr-1BR-Master-Data'!$C$3</f>
        <v>4200</v>
      </c>
      <c r="K13" s="57" t="s">
        <v>93</v>
      </c>
      <c r="L13" s="58">
        <v>7.0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28"/>
      <c r="D14" s="8"/>
      <c r="E14" s="8"/>
      <c r="F14" s="8"/>
      <c r="G14" s="8"/>
      <c r="H14" s="22">
        <f>'Ltr-1BR-Master-Data'!$D$3</f>
        <v>4900</v>
      </c>
      <c r="I14" s="22">
        <f>'Ltr-1BR-Master-Data'!$B$3</f>
        <v>4500</v>
      </c>
      <c r="J14" s="22">
        <f>'Ltr-1BR-Master-Data'!$C$3</f>
        <v>4200</v>
      </c>
      <c r="K14" s="57" t="s">
        <v>93</v>
      </c>
      <c r="L14" s="58">
        <v>8.0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28"/>
      <c r="D15" s="8"/>
      <c r="E15" s="8"/>
      <c r="F15" s="8"/>
      <c r="G15" s="8"/>
      <c r="H15" s="22">
        <f>'Ltr-1BR-Master-Data'!$D$3</f>
        <v>4900</v>
      </c>
      <c r="I15" s="22">
        <f>'Ltr-1BR-Master-Data'!$B$3</f>
        <v>4500</v>
      </c>
      <c r="J15" s="22">
        <f>'Ltr-1BR-Master-Data'!$C$3</f>
        <v>4200</v>
      </c>
      <c r="K15" s="57" t="s">
        <v>93</v>
      </c>
      <c r="L15" s="58">
        <v>9.0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28"/>
      <c r="D16" s="8"/>
      <c r="E16" s="8"/>
      <c r="F16" s="8"/>
      <c r="G16" s="8"/>
      <c r="H16" s="22">
        <f>'Ltr-1BR-Master-Data'!$D$3</f>
        <v>4900</v>
      </c>
      <c r="I16" s="22">
        <f>'Ltr-1BR-Master-Data'!$B$3</f>
        <v>4500</v>
      </c>
      <c r="J16" s="22">
        <f>'Ltr-1BR-Master-Data'!$C$3</f>
        <v>4200</v>
      </c>
      <c r="K16" s="57" t="s">
        <v>93</v>
      </c>
      <c r="L16" s="59">
        <v>10.0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28"/>
      <c r="D17" s="8"/>
      <c r="E17" s="8"/>
      <c r="F17" s="8"/>
      <c r="G17" s="8"/>
      <c r="H17" s="22">
        <f>'Ltr-1BR-Master-Data'!$D$3</f>
        <v>4900</v>
      </c>
      <c r="I17" s="22">
        <f>'Ltr-1BR-Master-Data'!$B$3</f>
        <v>4500</v>
      </c>
      <c r="J17" s="22">
        <f>'Ltr-1BR-Master-Data'!$C$3</f>
        <v>4200</v>
      </c>
      <c r="K17" s="57" t="s">
        <v>93</v>
      </c>
      <c r="L17" s="59">
        <v>11.0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28"/>
      <c r="D18" s="8"/>
      <c r="E18" s="8"/>
      <c r="F18" s="8"/>
      <c r="G18" s="8"/>
      <c r="H18" s="22">
        <f>'Ltr-1BR-Master-Data'!$D$3</f>
        <v>4900</v>
      </c>
      <c r="I18" s="22">
        <f>'Ltr-1BR-Master-Data'!$B$3</f>
        <v>4500</v>
      </c>
      <c r="J18" s="22">
        <f>'Ltr-1BR-Master-Data'!$C$3</f>
        <v>4200</v>
      </c>
      <c r="K18" s="57" t="s">
        <v>93</v>
      </c>
      <c r="L18" s="59">
        <v>12.0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28"/>
      <c r="D19" s="8"/>
      <c r="E19" s="8"/>
      <c r="F19" s="8"/>
      <c r="G19" s="8"/>
      <c r="H19" s="22">
        <f>'Ltr-1BR-Master-Data'!$D$3</f>
        <v>4900</v>
      </c>
      <c r="I19" s="22">
        <f>'Ltr-1BR-Master-Data'!$B$3</f>
        <v>4500</v>
      </c>
      <c r="J19" s="22">
        <f>'Ltr-1BR-Master-Data'!$C$3</f>
        <v>4200</v>
      </c>
      <c r="K19" s="57" t="s">
        <v>93</v>
      </c>
      <c r="L19" s="59">
        <v>13.0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28"/>
      <c r="D20" s="8"/>
      <c r="E20" s="8"/>
      <c r="F20" s="8"/>
      <c r="G20" s="8"/>
      <c r="H20" s="22">
        <f>'Ltr-1BR-Master-Data'!$D$3</f>
        <v>4900</v>
      </c>
      <c r="I20" s="22">
        <f>'Ltr-1BR-Master-Data'!$B$3</f>
        <v>4500</v>
      </c>
      <c r="J20" s="22">
        <f>'Ltr-1BR-Master-Data'!$C$3</f>
        <v>4200</v>
      </c>
      <c r="K20" s="57" t="s">
        <v>93</v>
      </c>
      <c r="L20" s="59">
        <v>14.0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28"/>
      <c r="D21" s="8"/>
      <c r="E21" s="8"/>
      <c r="F21" s="8"/>
      <c r="G21" s="8"/>
      <c r="H21" s="22">
        <f>'Ltr-1BR-Master-Data'!$D$3</f>
        <v>4900</v>
      </c>
      <c r="I21" s="22">
        <f>'Ltr-1BR-Master-Data'!$B$3</f>
        <v>4500</v>
      </c>
      <c r="J21" s="22">
        <f>'Ltr-1BR-Master-Data'!$C$3</f>
        <v>4200</v>
      </c>
      <c r="K21" s="57" t="s">
        <v>93</v>
      </c>
      <c r="L21" s="59">
        <v>15.0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28"/>
      <c r="D22" s="8"/>
      <c r="E22" s="8"/>
      <c r="F22" s="8"/>
      <c r="G22" s="8"/>
      <c r="H22" s="22">
        <f>'Ltr-1BR-Master-Data'!$D$3</f>
        <v>4900</v>
      </c>
      <c r="I22" s="22">
        <f>'Ltr-1BR-Master-Data'!$B$3</f>
        <v>4500</v>
      </c>
      <c r="J22" s="22">
        <f>'Ltr-1BR-Master-Data'!$C$3</f>
        <v>4200</v>
      </c>
      <c r="K22" s="57" t="s">
        <v>93</v>
      </c>
      <c r="L22" s="59">
        <v>16.0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28"/>
      <c r="D23" s="8"/>
      <c r="E23" s="8"/>
      <c r="F23" s="8"/>
      <c r="G23" s="8"/>
      <c r="H23" s="22">
        <f>'Ltr-1BR-Master-Data'!$D$3</f>
        <v>4900</v>
      </c>
      <c r="I23" s="22">
        <f>'Ltr-1BR-Master-Data'!$B$3</f>
        <v>4500</v>
      </c>
      <c r="J23" s="22">
        <f>'Ltr-1BR-Master-Data'!$C$3</f>
        <v>4200</v>
      </c>
      <c r="K23" s="57" t="s">
        <v>93</v>
      </c>
      <c r="L23" s="59">
        <v>17.0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28"/>
      <c r="D24" s="8"/>
      <c r="E24" s="8"/>
      <c r="F24" s="8"/>
      <c r="G24" s="8"/>
      <c r="H24" s="22">
        <f>'Ltr-1BR-Master-Data'!$D$3</f>
        <v>4900</v>
      </c>
      <c r="I24" s="22">
        <f>'Ltr-1BR-Master-Data'!$B$3</f>
        <v>4500</v>
      </c>
      <c r="J24" s="22">
        <f>'Ltr-1BR-Master-Data'!$C$3</f>
        <v>4200</v>
      </c>
      <c r="K24" s="57" t="s">
        <v>93</v>
      </c>
      <c r="L24" s="59">
        <v>18.0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28"/>
      <c r="D25" s="8"/>
      <c r="E25" s="8"/>
      <c r="F25" s="8"/>
      <c r="G25" s="8"/>
      <c r="H25" s="22">
        <f>'Ltr-1BR-Master-Data'!$D$3</f>
        <v>4900</v>
      </c>
      <c r="I25" s="22">
        <f>'Ltr-1BR-Master-Data'!$B$3</f>
        <v>4500</v>
      </c>
      <c r="J25" s="22">
        <f>'Ltr-1BR-Master-Data'!$C$3</f>
        <v>4200</v>
      </c>
      <c r="K25" s="57" t="s">
        <v>93</v>
      </c>
      <c r="L25" s="59">
        <v>19.0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28"/>
      <c r="D26" s="8"/>
      <c r="E26" s="8"/>
      <c r="F26" s="8"/>
      <c r="G26" s="8"/>
      <c r="H26" s="22">
        <f>'Ltr-1BR-Master-Data'!$D$3</f>
        <v>4900</v>
      </c>
      <c r="I26" s="22">
        <f>'Ltr-1BR-Master-Data'!$B$3</f>
        <v>4500</v>
      </c>
      <c r="J26" s="22">
        <f>'Ltr-1BR-Master-Data'!$C$3</f>
        <v>4200</v>
      </c>
      <c r="K26" s="57" t="s">
        <v>93</v>
      </c>
      <c r="L26" s="59">
        <v>20.0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28"/>
      <c r="D27" s="8"/>
      <c r="E27" s="8"/>
      <c r="F27" s="8"/>
      <c r="G27" s="8"/>
      <c r="H27" s="22">
        <f>'Ltr-1BR-Master-Data'!$D$3</f>
        <v>4900</v>
      </c>
      <c r="I27" s="22">
        <f>'Ltr-1BR-Master-Data'!$B$3</f>
        <v>4500</v>
      </c>
      <c r="J27" s="22">
        <f>'Ltr-1BR-Master-Data'!$C$3</f>
        <v>4200</v>
      </c>
      <c r="K27" s="57" t="s">
        <v>93</v>
      </c>
      <c r="L27" s="59">
        <v>21.0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28"/>
      <c r="D28" s="8"/>
      <c r="E28" s="8"/>
      <c r="F28" s="8"/>
      <c r="G28" s="8"/>
      <c r="H28" s="22">
        <f>'Ltr-1BR-Master-Data'!$D$3</f>
        <v>4900</v>
      </c>
      <c r="I28" s="22">
        <f>'Ltr-1BR-Master-Data'!$B$3</f>
        <v>4500</v>
      </c>
      <c r="J28" s="22">
        <f>'Ltr-1BR-Master-Data'!$C$3</f>
        <v>4200</v>
      </c>
      <c r="K28" s="57" t="s">
        <v>93</v>
      </c>
      <c r="L28" s="59">
        <v>22.0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28"/>
      <c r="D29" s="8"/>
      <c r="E29" s="8"/>
      <c r="F29" s="8"/>
      <c r="G29" s="8"/>
      <c r="H29" s="22">
        <f>'Ltr-1BR-Master-Data'!$D$3</f>
        <v>4900</v>
      </c>
      <c r="I29" s="22">
        <f>'Ltr-1BR-Master-Data'!$B$3</f>
        <v>4500</v>
      </c>
      <c r="J29" s="22">
        <f>'Ltr-1BR-Master-Data'!$C$3</f>
        <v>4200</v>
      </c>
      <c r="K29" s="57" t="s">
        <v>93</v>
      </c>
      <c r="L29" s="59">
        <v>23.0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28"/>
      <c r="D30" s="8"/>
      <c r="E30" s="8"/>
      <c r="F30" s="8"/>
      <c r="G30" s="8"/>
      <c r="H30" s="22">
        <f>'Ltr-1BR-Master-Data'!$D$3</f>
        <v>4900</v>
      </c>
      <c r="I30" s="22">
        <f>'Ltr-1BR-Master-Data'!$B$3</f>
        <v>4500</v>
      </c>
      <c r="J30" s="22">
        <f>'Ltr-1BR-Master-Data'!$C$3</f>
        <v>4200</v>
      </c>
      <c r="K30" s="57" t="s">
        <v>93</v>
      </c>
      <c r="L30" s="59">
        <v>24.0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8"/>
      <c r="D31" s="8"/>
      <c r="E31" s="8"/>
      <c r="F31" s="8"/>
      <c r="G31" s="8"/>
      <c r="H31" s="22">
        <f>'Ltr-1BR-Master-Data'!$D$3</f>
        <v>4900</v>
      </c>
      <c r="I31" s="22">
        <f>'Ltr-1BR-Master-Data'!$B$3</f>
        <v>4500</v>
      </c>
      <c r="J31" s="22">
        <f>'Ltr-1BR-Master-Data'!$C$3</f>
        <v>4200</v>
      </c>
      <c r="K31" s="57" t="s">
        <v>93</v>
      </c>
      <c r="L31" s="59">
        <v>25.0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8"/>
      <c r="D32" s="8"/>
      <c r="E32" s="8"/>
      <c r="F32" s="8"/>
      <c r="G32" s="8"/>
      <c r="H32" s="22">
        <f>'Ltr-1BR-Master-Data'!$D$3</f>
        <v>4900</v>
      </c>
      <c r="I32" s="22">
        <f>'Ltr-1BR-Master-Data'!$B$3</f>
        <v>4500</v>
      </c>
      <c r="J32" s="22">
        <f>'Ltr-1BR-Master-Data'!$C$3</f>
        <v>4200</v>
      </c>
      <c r="K32" s="57" t="s">
        <v>93</v>
      </c>
      <c r="L32" s="59">
        <v>26.0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28"/>
      <c r="D33" s="8"/>
      <c r="E33" s="8"/>
      <c r="F33" s="8"/>
      <c r="G33" s="8"/>
      <c r="H33" s="22">
        <f>'Ltr-1BR-Master-Data'!$D$3</f>
        <v>4900</v>
      </c>
      <c r="I33" s="22">
        <f>'Ltr-1BR-Master-Data'!$B$3</f>
        <v>4500</v>
      </c>
      <c r="J33" s="22">
        <f>'Ltr-1BR-Master-Data'!$C$3</f>
        <v>4200</v>
      </c>
      <c r="K33" s="57" t="s">
        <v>93</v>
      </c>
      <c r="L33" s="59">
        <v>27.0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28"/>
      <c r="D34" s="8"/>
      <c r="E34" s="8"/>
      <c r="F34" s="8"/>
      <c r="G34" s="8"/>
      <c r="H34" s="22">
        <f>'Ltr-1BR-Master-Data'!$D$3</f>
        <v>4900</v>
      </c>
      <c r="I34" s="22">
        <f>'Ltr-1BR-Master-Data'!$B$3</f>
        <v>4500</v>
      </c>
      <c r="J34" s="22">
        <f>'Ltr-1BR-Master-Data'!$C$3</f>
        <v>4200</v>
      </c>
      <c r="K34" s="57" t="s">
        <v>93</v>
      </c>
      <c r="L34" s="59">
        <v>28.0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28"/>
      <c r="D35" s="8"/>
      <c r="E35" s="8"/>
      <c r="F35" s="8"/>
      <c r="G35" s="8"/>
      <c r="H35" s="22">
        <f>'Ltr-1BR-Master-Data'!$D$3</f>
        <v>4900</v>
      </c>
      <c r="I35" s="22">
        <f>'Ltr-1BR-Master-Data'!$B$3</f>
        <v>4500</v>
      </c>
      <c r="J35" s="22">
        <f>'Ltr-1BR-Master-Data'!$C$3</f>
        <v>4200</v>
      </c>
      <c r="K35" s="57" t="s">
        <v>93</v>
      </c>
      <c r="L35" s="59">
        <v>29.0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28"/>
      <c r="D36" s="8"/>
      <c r="E36" s="8"/>
      <c r="F36" s="8"/>
      <c r="G36" s="8"/>
      <c r="H36" s="22">
        <f>'Ltr-1BR-Master-Data'!$D$3</f>
        <v>4900</v>
      </c>
      <c r="I36" s="22">
        <f>'Ltr-1BR-Master-Data'!$B$3</f>
        <v>4500</v>
      </c>
      <c r="J36" s="22">
        <f>'Ltr-1BR-Master-Data'!$C$3</f>
        <v>4200</v>
      </c>
      <c r="K36" s="57" t="s">
        <v>93</v>
      </c>
      <c r="L36" s="59">
        <v>30.0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8"/>
      <c r="D37" s="8"/>
      <c r="E37" s="8"/>
      <c r="F37" s="8"/>
      <c r="G37" s="8"/>
      <c r="H37" s="22">
        <f>'Ltr-1BR-Master-Data'!$D$3</f>
        <v>4900</v>
      </c>
      <c r="I37" s="22">
        <f>'Ltr-1BR-Master-Data'!$B$3</f>
        <v>4500</v>
      </c>
      <c r="J37" s="22">
        <f>'Ltr-1BR-Master-Data'!$C$3</f>
        <v>4200</v>
      </c>
      <c r="K37" s="57" t="s">
        <v>93</v>
      </c>
      <c r="L37" s="59">
        <v>31.0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28"/>
      <c r="D38" s="8"/>
      <c r="E38" s="8"/>
      <c r="F38" s="8"/>
      <c r="G38" s="8"/>
      <c r="H38" s="22">
        <f>'Ltr-1BR-Master-Data'!$D$3</f>
        <v>4900</v>
      </c>
      <c r="I38" s="22">
        <f>'Ltr-1BR-Master-Data'!$B$3</f>
        <v>4500</v>
      </c>
      <c r="J38" s="22">
        <f>'Ltr-1BR-Master-Data'!$C$3</f>
        <v>4200</v>
      </c>
      <c r="K38" s="57" t="s">
        <v>93</v>
      </c>
      <c r="L38" s="59">
        <v>32.0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28"/>
      <c r="D39" s="8"/>
      <c r="E39" s="8"/>
      <c r="F39" s="8"/>
      <c r="G39" s="8"/>
      <c r="H39" s="22">
        <f>'Ltr-1BR-Master-Data'!$D$3</f>
        <v>4900</v>
      </c>
      <c r="I39" s="22">
        <f>'Ltr-1BR-Master-Data'!$B$3</f>
        <v>4500</v>
      </c>
      <c r="J39" s="22">
        <f>'Ltr-1BR-Master-Data'!$C$3</f>
        <v>4200</v>
      </c>
      <c r="K39" s="57" t="s">
        <v>93</v>
      </c>
      <c r="L39" s="59">
        <v>33.0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28"/>
      <c r="D40" s="8"/>
      <c r="E40" s="8"/>
      <c r="F40" s="8"/>
      <c r="G40" s="8"/>
      <c r="H40" s="22">
        <f>'Ltr-1BR-Master-Data'!$D$3</f>
        <v>4900</v>
      </c>
      <c r="I40" s="22">
        <f>'Ltr-1BR-Master-Data'!$B$3</f>
        <v>4500</v>
      </c>
      <c r="J40" s="22">
        <f>'Ltr-1BR-Master-Data'!$C$3</f>
        <v>4200</v>
      </c>
      <c r="K40" s="57" t="s">
        <v>93</v>
      </c>
      <c r="L40" s="59">
        <v>34.0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28"/>
      <c r="D41" s="8"/>
      <c r="E41" s="8"/>
      <c r="F41" s="8"/>
      <c r="G41" s="8"/>
      <c r="H41" s="22">
        <f>'Ltr-1BR-Master-Data'!$D$3</f>
        <v>4900</v>
      </c>
      <c r="I41" s="22">
        <f>'Ltr-1BR-Master-Data'!$B$3</f>
        <v>4500</v>
      </c>
      <c r="J41" s="22">
        <f>'Ltr-1BR-Master-Data'!$C$3</f>
        <v>4200</v>
      </c>
      <c r="K41" s="57" t="s">
        <v>93</v>
      </c>
      <c r="L41" s="59">
        <v>35.0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28"/>
      <c r="D42" s="8"/>
      <c r="E42" s="8"/>
      <c r="F42" s="8"/>
      <c r="G42" s="8"/>
      <c r="H42" s="22">
        <f>'Ltr-1BR-Master-Data'!$D$3</f>
        <v>4900</v>
      </c>
      <c r="I42" s="22">
        <f>'Ltr-1BR-Master-Data'!$B$3</f>
        <v>4500</v>
      </c>
      <c r="J42" s="22">
        <f>'Ltr-1BR-Master-Data'!$C$3</f>
        <v>4200</v>
      </c>
      <c r="K42" s="57" t="s">
        <v>93</v>
      </c>
      <c r="L42" s="59">
        <v>36.0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28"/>
      <c r="D43" s="8"/>
      <c r="E43" s="8"/>
      <c r="F43" s="8"/>
      <c r="G43" s="8"/>
      <c r="H43" s="22">
        <f>'Ltr-1BR-Master-Data'!$D$3</f>
        <v>4900</v>
      </c>
      <c r="I43" s="22">
        <f>'Ltr-1BR-Master-Data'!$B$3</f>
        <v>4500</v>
      </c>
      <c r="J43" s="22">
        <f>'Ltr-1BR-Master-Data'!$C$3</f>
        <v>4200</v>
      </c>
      <c r="K43" s="57" t="s">
        <v>93</v>
      </c>
      <c r="L43" s="59">
        <v>37.0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28"/>
      <c r="D44" s="8"/>
      <c r="E44" s="8"/>
      <c r="F44" s="8"/>
      <c r="G44" s="8"/>
      <c r="H44" s="22">
        <f>'Ltr-1BR-Master-Data'!$D$3</f>
        <v>4900</v>
      </c>
      <c r="I44" s="22">
        <f>'Ltr-1BR-Master-Data'!$B$3</f>
        <v>4500</v>
      </c>
      <c r="J44" s="22">
        <f>'Ltr-1BR-Master-Data'!$C$3</f>
        <v>4200</v>
      </c>
      <c r="K44" s="57" t="s">
        <v>93</v>
      </c>
      <c r="L44" s="59">
        <v>38.0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28"/>
      <c r="D45" s="8"/>
      <c r="E45" s="8"/>
      <c r="F45" s="8"/>
      <c r="G45" s="8"/>
      <c r="H45" s="22">
        <f>'Ltr-1BR-Master-Data'!$D$3</f>
        <v>4900</v>
      </c>
      <c r="I45" s="22">
        <f>'Ltr-1BR-Master-Data'!$B$3</f>
        <v>4500</v>
      </c>
      <c r="J45" s="22">
        <f>'Ltr-1BR-Master-Data'!$C$3</f>
        <v>4200</v>
      </c>
      <c r="K45" s="57" t="s">
        <v>93</v>
      </c>
      <c r="L45" s="59">
        <v>39.0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28"/>
      <c r="D46" s="8"/>
      <c r="E46" s="8"/>
      <c r="F46" s="8"/>
      <c r="G46" s="8"/>
      <c r="H46" s="22">
        <f>'Ltr-1BR-Master-Data'!$D$3</f>
        <v>4900</v>
      </c>
      <c r="I46" s="22">
        <f>'Ltr-1BR-Master-Data'!$B$3</f>
        <v>4500</v>
      </c>
      <c r="J46" s="22">
        <f>'Ltr-1BR-Master-Data'!$C$3</f>
        <v>4200</v>
      </c>
      <c r="K46" s="57" t="s">
        <v>93</v>
      </c>
      <c r="L46" s="59">
        <v>40.0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28"/>
      <c r="D47" s="8"/>
      <c r="E47" s="8"/>
      <c r="F47" s="8"/>
      <c r="G47" s="8"/>
      <c r="H47" s="22">
        <f>'Ltr-1BR-Master-Data'!$D$3</f>
        <v>4900</v>
      </c>
      <c r="I47" s="22">
        <f>'Ltr-1BR-Master-Data'!$B$3</f>
        <v>4500</v>
      </c>
      <c r="J47" s="22">
        <f>'Ltr-1BR-Master-Data'!$C$3</f>
        <v>4200</v>
      </c>
      <c r="K47" s="57" t="s">
        <v>93</v>
      </c>
      <c r="L47" s="59">
        <v>41.0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28"/>
      <c r="D48" s="8"/>
      <c r="E48" s="8"/>
      <c r="F48" s="8"/>
      <c r="G48" s="8"/>
      <c r="H48" s="22">
        <f>'Ltr-1BR-Master-Data'!$D$3</f>
        <v>4900</v>
      </c>
      <c r="I48" s="22">
        <f>'Ltr-1BR-Master-Data'!$B$3</f>
        <v>4500</v>
      </c>
      <c r="J48" s="22">
        <f>'Ltr-1BR-Master-Data'!$C$3</f>
        <v>4200</v>
      </c>
      <c r="K48" s="57" t="s">
        <v>93</v>
      </c>
      <c r="L48" s="59">
        <v>42.0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28"/>
      <c r="D49" s="8"/>
      <c r="E49" s="8"/>
      <c r="F49" s="8"/>
      <c r="G49" s="8"/>
      <c r="H49" s="22">
        <f>'Ltr-1BR-Master-Data'!$D$3</f>
        <v>4900</v>
      </c>
      <c r="I49" s="22">
        <f>'Ltr-1BR-Master-Data'!$B$3</f>
        <v>4500</v>
      </c>
      <c r="J49" s="22">
        <f>'Ltr-1BR-Master-Data'!$C$3</f>
        <v>4200</v>
      </c>
      <c r="K49" s="57" t="s">
        <v>93</v>
      </c>
      <c r="L49" s="59">
        <v>43.0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28"/>
      <c r="D50" s="8"/>
      <c r="E50" s="8"/>
      <c r="F50" s="8"/>
      <c r="G50" s="8"/>
      <c r="H50" s="22">
        <f>'Ltr-1BR-Master-Data'!$D$3</f>
        <v>4900</v>
      </c>
      <c r="I50" s="22">
        <f>'Ltr-1BR-Master-Data'!$B$3</f>
        <v>4500</v>
      </c>
      <c r="J50" s="22">
        <f>'Ltr-1BR-Master-Data'!$C$3</f>
        <v>4200</v>
      </c>
      <c r="K50" s="57" t="s">
        <v>93</v>
      </c>
      <c r="L50" s="59">
        <v>44.0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28"/>
      <c r="D51" s="8"/>
      <c r="E51" s="8"/>
      <c r="F51" s="8"/>
      <c r="G51" s="8"/>
      <c r="H51" s="22">
        <f>'Ltr-1BR-Master-Data'!$D$3</f>
        <v>4900</v>
      </c>
      <c r="I51" s="22">
        <f>'Ltr-1BR-Master-Data'!$B$3</f>
        <v>4500</v>
      </c>
      <c r="J51" s="22">
        <f>'Ltr-1BR-Master-Data'!$C$3</f>
        <v>4200</v>
      </c>
      <c r="K51" s="57" t="s">
        <v>93</v>
      </c>
      <c r="L51" s="59">
        <v>45.0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28"/>
      <c r="D52" s="8"/>
      <c r="E52" s="8"/>
      <c r="F52" s="8"/>
      <c r="G52" s="8"/>
      <c r="H52" s="22">
        <f>'Ltr-1BR-Master-Data'!$D$3</f>
        <v>4900</v>
      </c>
      <c r="I52" s="22">
        <f>'Ltr-1BR-Master-Data'!$B$3</f>
        <v>4500</v>
      </c>
      <c r="J52" s="22">
        <f>'Ltr-1BR-Master-Data'!$C$3</f>
        <v>4200</v>
      </c>
      <c r="K52" s="57" t="s">
        <v>93</v>
      </c>
      <c r="L52" s="59">
        <v>46.0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28"/>
      <c r="D53" s="8"/>
      <c r="E53" s="8"/>
      <c r="F53" s="8"/>
      <c r="G53" s="8"/>
      <c r="H53" s="22">
        <f>'Ltr-1BR-Master-Data'!$D$3</f>
        <v>4900</v>
      </c>
      <c r="I53" s="22">
        <f>'Ltr-1BR-Master-Data'!$B$3</f>
        <v>4500</v>
      </c>
      <c r="J53" s="22">
        <f>'Ltr-1BR-Master-Data'!$C$3</f>
        <v>4200</v>
      </c>
      <c r="K53" s="57" t="s">
        <v>93</v>
      </c>
      <c r="L53" s="59">
        <v>47.0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28"/>
      <c r="D54" s="8"/>
      <c r="E54" s="8"/>
      <c r="F54" s="8"/>
      <c r="G54" s="8"/>
      <c r="H54" s="22">
        <f>'Ltr-1BR-Master-Data'!$D$3</f>
        <v>4900</v>
      </c>
      <c r="I54" s="22">
        <f>'Ltr-1BR-Master-Data'!$B$3</f>
        <v>4500</v>
      </c>
      <c r="J54" s="22">
        <f>'Ltr-1BR-Master-Data'!$C$3</f>
        <v>4200</v>
      </c>
      <c r="K54" s="57" t="s">
        <v>93</v>
      </c>
      <c r="L54" s="59">
        <v>48.0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28"/>
      <c r="D55" s="8"/>
      <c r="E55" s="8"/>
      <c r="F55" s="8"/>
      <c r="G55" s="8"/>
      <c r="H55" s="22">
        <f>'Ltr-1BR-Master-Data'!$D$3</f>
        <v>4900</v>
      </c>
      <c r="I55" s="22">
        <f>'Ltr-1BR-Master-Data'!$B$3</f>
        <v>4500</v>
      </c>
      <c r="J55" s="22">
        <f>'Ltr-1BR-Master-Data'!$C$3</f>
        <v>4200</v>
      </c>
      <c r="K55" s="57" t="s">
        <v>93</v>
      </c>
      <c r="L55" s="59">
        <v>49.0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28"/>
      <c r="D56" s="8"/>
      <c r="E56" s="8"/>
      <c r="F56" s="8"/>
      <c r="G56" s="8"/>
      <c r="H56" s="22">
        <f>'Ltr-1BR-Master-Data'!$D$3</f>
        <v>4900</v>
      </c>
      <c r="I56" s="22">
        <f>'Ltr-1BR-Master-Data'!$B$3</f>
        <v>4500</v>
      </c>
      <c r="J56" s="22">
        <f>'Ltr-1BR-Master-Data'!$C$3</f>
        <v>4200</v>
      </c>
      <c r="K56" s="57" t="s">
        <v>93</v>
      </c>
      <c r="L56" s="59">
        <v>50.0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28"/>
      <c r="D57" s="8"/>
      <c r="E57" s="8"/>
      <c r="F57" s="8"/>
      <c r="G57" s="8"/>
      <c r="H57" s="22">
        <f>'Ltr-1BR-Master-Data'!$D$3</f>
        <v>4900</v>
      </c>
      <c r="I57" s="22">
        <f>'Ltr-1BR-Master-Data'!$B$3</f>
        <v>4500</v>
      </c>
      <c r="J57" s="22">
        <f>'Ltr-1BR-Master-Data'!$C$3</f>
        <v>4200</v>
      </c>
      <c r="K57" s="57" t="s">
        <v>93</v>
      </c>
      <c r="L57" s="59">
        <v>51.0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28"/>
      <c r="D58" s="8"/>
      <c r="E58" s="8"/>
      <c r="F58" s="8"/>
      <c r="G58" s="8"/>
      <c r="H58" s="22">
        <f>'Ltr-1BR-Master-Data'!$D$3</f>
        <v>4900</v>
      </c>
      <c r="I58" s="22">
        <f>'Ltr-1BR-Master-Data'!$B$3</f>
        <v>4500</v>
      </c>
      <c r="J58" s="22">
        <f>'Ltr-1BR-Master-Data'!$C$3</f>
        <v>4200</v>
      </c>
      <c r="K58" s="57" t="s">
        <v>93</v>
      </c>
      <c r="L58" s="59">
        <v>52.0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28"/>
      <c r="D59" s="8"/>
      <c r="E59" s="8"/>
      <c r="F59" s="8"/>
      <c r="G59" s="8"/>
      <c r="H59" s="22">
        <f>'Ltr-1BR-Master-Data'!$D$3</f>
        <v>4900</v>
      </c>
      <c r="I59" s="22">
        <f>'Ltr-1BR-Master-Data'!$B$3</f>
        <v>4500</v>
      </c>
      <c r="J59" s="22">
        <f>'Ltr-1BR-Master-Data'!$C$3</f>
        <v>4200</v>
      </c>
      <c r="K59" s="57" t="s">
        <v>93</v>
      </c>
      <c r="L59" s="59">
        <v>53.0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28"/>
      <c r="D60" s="8"/>
      <c r="E60" s="8"/>
      <c r="F60" s="8"/>
      <c r="G60" s="8"/>
      <c r="H60" s="22">
        <f>'Ltr-1BR-Master-Data'!$D$3</f>
        <v>4900</v>
      </c>
      <c r="I60" s="22">
        <f>'Ltr-1BR-Master-Data'!$B$3</f>
        <v>4500</v>
      </c>
      <c r="J60" s="22">
        <f>'Ltr-1BR-Master-Data'!$C$3</f>
        <v>4200</v>
      </c>
      <c r="K60" s="57" t="s">
        <v>93</v>
      </c>
      <c r="L60" s="59">
        <v>54.0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28"/>
      <c r="D61" s="8"/>
      <c r="E61" s="8"/>
      <c r="F61" s="8"/>
      <c r="G61" s="8"/>
      <c r="H61" s="22">
        <f>'LTR-2BR-Master-Data'!$D$3</f>
        <v>8796</v>
      </c>
      <c r="I61" s="22">
        <f>'LTR-2BR-Master-Data'!$B$3</f>
        <v>7762.916667</v>
      </c>
      <c r="J61" s="22">
        <f>'LTR-2BR-Master-Data'!$C$3</f>
        <v>6730</v>
      </c>
      <c r="K61" s="57" t="s">
        <v>54</v>
      </c>
      <c r="L61" s="64">
        <f t="array" ref="L61:L89">SEQUENCE(29,1,1,1)</f>
        <v>1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28"/>
      <c r="D62" s="8"/>
      <c r="E62" s="8"/>
      <c r="F62" s="8"/>
      <c r="G62" s="8"/>
      <c r="H62" s="22">
        <f>'LTR-2BR-Master-Data'!$D$3</f>
        <v>8796</v>
      </c>
      <c r="I62" s="22">
        <f>'LTR-2BR-Master-Data'!$B$3</f>
        <v>7762.916667</v>
      </c>
      <c r="J62" s="22">
        <f>'LTR-2BR-Master-Data'!$C$3</f>
        <v>6730</v>
      </c>
      <c r="K62" s="57" t="s">
        <v>54</v>
      </c>
      <c r="L62" s="64">
        <v>2.0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28"/>
      <c r="D63" s="8"/>
      <c r="E63" s="8"/>
      <c r="F63" s="8"/>
      <c r="G63" s="8"/>
      <c r="H63" s="22">
        <f>'LTR-2BR-Master-Data'!$D$3</f>
        <v>8796</v>
      </c>
      <c r="I63" s="22">
        <f>'LTR-2BR-Master-Data'!$B$3</f>
        <v>7762.916667</v>
      </c>
      <c r="J63" s="22">
        <f>'LTR-2BR-Master-Data'!$C$3</f>
        <v>6730</v>
      </c>
      <c r="K63" s="57" t="s">
        <v>54</v>
      </c>
      <c r="L63" s="64">
        <v>3.0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28"/>
      <c r="D64" s="8"/>
      <c r="E64" s="8"/>
      <c r="F64" s="8"/>
      <c r="G64" s="8"/>
      <c r="H64" s="22">
        <f>'LTR-2BR-Master-Data'!$D$3</f>
        <v>8796</v>
      </c>
      <c r="I64" s="22">
        <f>'LTR-2BR-Master-Data'!$B$3</f>
        <v>7762.916667</v>
      </c>
      <c r="J64" s="22">
        <f>'LTR-2BR-Master-Data'!$C$3</f>
        <v>6730</v>
      </c>
      <c r="K64" s="57" t="s">
        <v>54</v>
      </c>
      <c r="L64" s="64">
        <v>4.0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28"/>
      <c r="D65" s="8"/>
      <c r="E65" s="8"/>
      <c r="F65" s="8"/>
      <c r="G65" s="8"/>
      <c r="H65" s="22">
        <f>'LTR-2BR-Master-Data'!$D$3</f>
        <v>8796</v>
      </c>
      <c r="I65" s="22">
        <f>'LTR-2BR-Master-Data'!$B$3</f>
        <v>7762.916667</v>
      </c>
      <c r="J65" s="22">
        <f>'LTR-2BR-Master-Data'!$C$3</f>
        <v>6730</v>
      </c>
      <c r="K65" s="57" t="s">
        <v>54</v>
      </c>
      <c r="L65" s="64">
        <v>5.0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28"/>
      <c r="D66" s="8"/>
      <c r="E66" s="8"/>
      <c r="F66" s="8"/>
      <c r="G66" s="8"/>
      <c r="H66" s="22">
        <f>'LTR-2BR-Master-Data'!$D$3</f>
        <v>8796</v>
      </c>
      <c r="I66" s="22">
        <f>'LTR-2BR-Master-Data'!$B$3</f>
        <v>7762.916667</v>
      </c>
      <c r="J66" s="22">
        <f>'LTR-2BR-Master-Data'!$C$3</f>
        <v>6730</v>
      </c>
      <c r="K66" s="57" t="s">
        <v>54</v>
      </c>
      <c r="L66" s="64">
        <v>6.0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28"/>
      <c r="D67" s="8"/>
      <c r="E67" s="8"/>
      <c r="F67" s="8"/>
      <c r="G67" s="8"/>
      <c r="H67" s="22">
        <f>'LTR-2BR-Master-Data'!$D$3</f>
        <v>8796</v>
      </c>
      <c r="I67" s="22">
        <f>'LTR-2BR-Master-Data'!$B$3</f>
        <v>7762.916667</v>
      </c>
      <c r="J67" s="22">
        <f>'LTR-2BR-Master-Data'!$C$3</f>
        <v>6730</v>
      </c>
      <c r="K67" s="57" t="s">
        <v>54</v>
      </c>
      <c r="L67" s="64">
        <v>7.0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28"/>
      <c r="D68" s="8"/>
      <c r="E68" s="8"/>
      <c r="F68" s="8"/>
      <c r="G68" s="8"/>
      <c r="H68" s="22">
        <f>'LTR-2BR-Master-Data'!$D$3</f>
        <v>8796</v>
      </c>
      <c r="I68" s="22">
        <f>'LTR-2BR-Master-Data'!$B$3</f>
        <v>7762.916667</v>
      </c>
      <c r="J68" s="22">
        <f>'LTR-2BR-Master-Data'!$C$3</f>
        <v>6730</v>
      </c>
      <c r="K68" s="57" t="s">
        <v>54</v>
      </c>
      <c r="L68" s="64">
        <v>8.0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28"/>
      <c r="D69" s="8"/>
      <c r="E69" s="8"/>
      <c r="F69" s="8"/>
      <c r="G69" s="8"/>
      <c r="H69" s="22">
        <f>'LTR-2BR-Master-Data'!$D$3</f>
        <v>8796</v>
      </c>
      <c r="I69" s="22">
        <f>'LTR-2BR-Master-Data'!$B$3</f>
        <v>7762.916667</v>
      </c>
      <c r="J69" s="22">
        <f>'LTR-2BR-Master-Data'!$C$3</f>
        <v>6730</v>
      </c>
      <c r="K69" s="57" t="s">
        <v>54</v>
      </c>
      <c r="L69" s="64">
        <v>9.0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28"/>
      <c r="D70" s="8"/>
      <c r="E70" s="8"/>
      <c r="F70" s="8"/>
      <c r="G70" s="8"/>
      <c r="H70" s="22">
        <f>'LTR-2BR-Master-Data'!$D$3</f>
        <v>8796</v>
      </c>
      <c r="I70" s="22">
        <f>'LTR-2BR-Master-Data'!$B$3</f>
        <v>7762.916667</v>
      </c>
      <c r="J70" s="22">
        <f>'LTR-2BR-Master-Data'!$C$3</f>
        <v>6730</v>
      </c>
      <c r="K70" s="57" t="s">
        <v>54</v>
      </c>
      <c r="L70" s="66">
        <v>10.0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28"/>
      <c r="D71" s="8"/>
      <c r="E71" s="8"/>
      <c r="F71" s="8"/>
      <c r="G71" s="8"/>
      <c r="H71" s="22">
        <f>'LTR-2BR-Master-Data'!$D$3</f>
        <v>8796</v>
      </c>
      <c r="I71" s="22">
        <f>'LTR-2BR-Master-Data'!$B$3</f>
        <v>7762.916667</v>
      </c>
      <c r="J71" s="22">
        <f>'LTR-2BR-Master-Data'!$C$3</f>
        <v>6730</v>
      </c>
      <c r="K71" s="57" t="s">
        <v>54</v>
      </c>
      <c r="L71" s="66">
        <v>11.0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28"/>
      <c r="D72" s="8"/>
      <c r="E72" s="8"/>
      <c r="F72" s="8"/>
      <c r="G72" s="8"/>
      <c r="H72" s="22">
        <f>'LTR-2BR-Master-Data'!$D$3</f>
        <v>8796</v>
      </c>
      <c r="I72" s="22">
        <f>'LTR-2BR-Master-Data'!$B$3</f>
        <v>7762.916667</v>
      </c>
      <c r="J72" s="22">
        <f>'LTR-2BR-Master-Data'!$C$3</f>
        <v>6730</v>
      </c>
      <c r="K72" s="57" t="s">
        <v>54</v>
      </c>
      <c r="L72" s="66">
        <v>12.0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28"/>
      <c r="D73" s="8"/>
      <c r="E73" s="8"/>
      <c r="F73" s="8"/>
      <c r="G73" s="8"/>
      <c r="H73" s="22">
        <f>'LTR-2BR-Master-Data'!$D$3</f>
        <v>8796</v>
      </c>
      <c r="I73" s="22">
        <f>'LTR-2BR-Master-Data'!$B$3</f>
        <v>7762.916667</v>
      </c>
      <c r="J73" s="22">
        <f>'LTR-2BR-Master-Data'!$C$3</f>
        <v>6730</v>
      </c>
      <c r="K73" s="57" t="s">
        <v>54</v>
      </c>
      <c r="L73" s="66">
        <v>13.0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28"/>
      <c r="D74" s="8"/>
      <c r="E74" s="8"/>
      <c r="F74" s="8"/>
      <c r="G74" s="8"/>
      <c r="H74" s="22">
        <f>'LTR-2BR-Master-Data'!$D$3</f>
        <v>8796</v>
      </c>
      <c r="I74" s="22">
        <f>'LTR-2BR-Master-Data'!$B$3</f>
        <v>7762.916667</v>
      </c>
      <c r="J74" s="22">
        <f>'LTR-2BR-Master-Data'!$C$3</f>
        <v>6730</v>
      </c>
      <c r="K74" s="57" t="s">
        <v>54</v>
      </c>
      <c r="L74" s="66">
        <v>14.0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28"/>
      <c r="D75" s="8"/>
      <c r="E75" s="8"/>
      <c r="F75" s="8"/>
      <c r="G75" s="8"/>
      <c r="H75" s="22">
        <f>'LTR-2BR-Master-Data'!$D$3</f>
        <v>8796</v>
      </c>
      <c r="I75" s="22">
        <f>'LTR-2BR-Master-Data'!$B$3</f>
        <v>7762.916667</v>
      </c>
      <c r="J75" s="22">
        <f>'LTR-2BR-Master-Data'!$C$3</f>
        <v>6730</v>
      </c>
      <c r="K75" s="57" t="s">
        <v>54</v>
      </c>
      <c r="L75" s="66">
        <v>15.0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28"/>
      <c r="D76" s="8"/>
      <c r="E76" s="8"/>
      <c r="F76" s="8"/>
      <c r="G76" s="8"/>
      <c r="H76" s="22">
        <f>'LTR-2BR-Master-Data'!$D$3</f>
        <v>8796</v>
      </c>
      <c r="I76" s="22">
        <f>'LTR-2BR-Master-Data'!$B$3</f>
        <v>7762.916667</v>
      </c>
      <c r="J76" s="22">
        <f>'LTR-2BR-Master-Data'!$C$3</f>
        <v>6730</v>
      </c>
      <c r="K76" s="57" t="s">
        <v>54</v>
      </c>
      <c r="L76" s="66">
        <v>16.0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28"/>
      <c r="D77" s="8"/>
      <c r="E77" s="8"/>
      <c r="F77" s="8"/>
      <c r="G77" s="8"/>
      <c r="H77" s="22">
        <f>'LTR-2BR-Master-Data'!$D$3</f>
        <v>8796</v>
      </c>
      <c r="I77" s="22">
        <f>'LTR-2BR-Master-Data'!$B$3</f>
        <v>7762.916667</v>
      </c>
      <c r="J77" s="22">
        <f>'LTR-2BR-Master-Data'!$C$3</f>
        <v>6730</v>
      </c>
      <c r="K77" s="57" t="s">
        <v>54</v>
      </c>
      <c r="L77" s="66">
        <v>17.0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28"/>
      <c r="D78" s="8"/>
      <c r="E78" s="8"/>
      <c r="F78" s="8"/>
      <c r="G78" s="8"/>
      <c r="H78" s="22">
        <f>'LTR-2BR-Master-Data'!$D$3</f>
        <v>8796</v>
      </c>
      <c r="I78" s="22">
        <f>'LTR-2BR-Master-Data'!$B$3</f>
        <v>7762.916667</v>
      </c>
      <c r="J78" s="22">
        <f>'LTR-2BR-Master-Data'!$C$3</f>
        <v>6730</v>
      </c>
      <c r="K78" s="57" t="s">
        <v>54</v>
      </c>
      <c r="L78" s="66">
        <v>18.0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28"/>
      <c r="D79" s="8"/>
      <c r="E79" s="8"/>
      <c r="F79" s="8"/>
      <c r="G79" s="8"/>
      <c r="H79" s="22">
        <f>'LTR-2BR-Master-Data'!$D$3</f>
        <v>8796</v>
      </c>
      <c r="I79" s="22">
        <f>'LTR-2BR-Master-Data'!$B$3</f>
        <v>7762.916667</v>
      </c>
      <c r="J79" s="22">
        <f>'LTR-2BR-Master-Data'!$C$3</f>
        <v>6730</v>
      </c>
      <c r="K79" s="57" t="s">
        <v>54</v>
      </c>
      <c r="L79" s="66">
        <v>19.0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28"/>
      <c r="D80" s="8"/>
      <c r="E80" s="8"/>
      <c r="F80" s="8"/>
      <c r="G80" s="8"/>
      <c r="H80" s="22">
        <f>'LTR-2BR-Master-Data'!$D$3</f>
        <v>8796</v>
      </c>
      <c r="I80" s="22">
        <f>'LTR-2BR-Master-Data'!$B$3</f>
        <v>7762.916667</v>
      </c>
      <c r="J80" s="22">
        <f>'LTR-2BR-Master-Data'!$C$3</f>
        <v>6730</v>
      </c>
      <c r="K80" s="57" t="s">
        <v>54</v>
      </c>
      <c r="L80" s="66">
        <v>20.0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28"/>
      <c r="D81" s="8"/>
      <c r="E81" s="8"/>
      <c r="F81" s="8"/>
      <c r="G81" s="8"/>
      <c r="H81" s="22">
        <f>'LTR-2BR-Master-Data'!$D$3</f>
        <v>8796</v>
      </c>
      <c r="I81" s="22">
        <f>'LTR-2BR-Master-Data'!$B$3</f>
        <v>7762.916667</v>
      </c>
      <c r="J81" s="22">
        <f>'LTR-2BR-Master-Data'!$C$3</f>
        <v>6730</v>
      </c>
      <c r="K81" s="57" t="s">
        <v>54</v>
      </c>
      <c r="L81" s="66">
        <v>21.0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28"/>
      <c r="D82" s="8"/>
      <c r="E82" s="8"/>
      <c r="F82" s="8"/>
      <c r="G82" s="8"/>
      <c r="H82" s="22">
        <f>'LTR-2BR-Master-Data'!$D$3</f>
        <v>8796</v>
      </c>
      <c r="I82" s="22">
        <f>'LTR-2BR-Master-Data'!$B$3</f>
        <v>7762.916667</v>
      </c>
      <c r="J82" s="22">
        <f>'LTR-2BR-Master-Data'!$C$3</f>
        <v>6730</v>
      </c>
      <c r="K82" s="57" t="s">
        <v>54</v>
      </c>
      <c r="L82" s="66">
        <v>22.0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28"/>
      <c r="D83" s="8"/>
      <c r="E83" s="8"/>
      <c r="F83" s="8"/>
      <c r="G83" s="8"/>
      <c r="H83" s="22">
        <f>'LTR-2BR-Master-Data'!$D$3</f>
        <v>8796</v>
      </c>
      <c r="I83" s="22">
        <f>'LTR-2BR-Master-Data'!$B$3</f>
        <v>7762.916667</v>
      </c>
      <c r="J83" s="22">
        <f>'LTR-2BR-Master-Data'!$C$3</f>
        <v>6730</v>
      </c>
      <c r="K83" s="57" t="s">
        <v>54</v>
      </c>
      <c r="L83" s="66">
        <v>23.0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28"/>
      <c r="D84" s="8"/>
      <c r="E84" s="8"/>
      <c r="F84" s="8"/>
      <c r="G84" s="8"/>
      <c r="H84" s="22">
        <f>'LTR-2BR-Master-Data'!$D$3</f>
        <v>8796</v>
      </c>
      <c r="I84" s="22">
        <f>'LTR-2BR-Master-Data'!$B$3</f>
        <v>7762.916667</v>
      </c>
      <c r="J84" s="22">
        <f>'LTR-2BR-Master-Data'!$C$3</f>
        <v>6730</v>
      </c>
      <c r="K84" s="57" t="s">
        <v>54</v>
      </c>
      <c r="L84" s="66">
        <v>24.0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28"/>
      <c r="D85" s="8"/>
      <c r="E85" s="8"/>
      <c r="F85" s="8"/>
      <c r="G85" s="8"/>
      <c r="H85" s="22">
        <f>'LTR-2BR-Master-Data'!$D$3</f>
        <v>8796</v>
      </c>
      <c r="I85" s="22">
        <f>'LTR-2BR-Master-Data'!$B$3</f>
        <v>7762.916667</v>
      </c>
      <c r="J85" s="22">
        <f>'LTR-2BR-Master-Data'!$C$3</f>
        <v>6730</v>
      </c>
      <c r="K85" s="57" t="s">
        <v>54</v>
      </c>
      <c r="L85" s="66">
        <v>25.0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28"/>
      <c r="D86" s="8"/>
      <c r="E86" s="8"/>
      <c r="F86" s="8"/>
      <c r="G86" s="8"/>
      <c r="H86" s="22">
        <f>'LTR-2BR-Master-Data'!$D$3</f>
        <v>8796</v>
      </c>
      <c r="I86" s="22">
        <f>'LTR-2BR-Master-Data'!$B$3</f>
        <v>7762.916667</v>
      </c>
      <c r="J86" s="22">
        <f>'LTR-2BR-Master-Data'!$C$3</f>
        <v>6730</v>
      </c>
      <c r="K86" s="57" t="s">
        <v>54</v>
      </c>
      <c r="L86" s="66">
        <v>26.0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28"/>
      <c r="D87" s="8"/>
      <c r="E87" s="8"/>
      <c r="F87" s="8"/>
      <c r="G87" s="8"/>
      <c r="H87" s="22">
        <f>'LTR-2BR-Master-Data'!$D$3</f>
        <v>8796</v>
      </c>
      <c r="I87" s="22">
        <f>'LTR-2BR-Master-Data'!$B$3</f>
        <v>7762.916667</v>
      </c>
      <c r="J87" s="22">
        <f>'LTR-2BR-Master-Data'!$C$3</f>
        <v>6730</v>
      </c>
      <c r="K87" s="57" t="s">
        <v>54</v>
      </c>
      <c r="L87" s="66">
        <v>27.0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28"/>
      <c r="D88" s="8"/>
      <c r="E88" s="8"/>
      <c r="F88" s="8"/>
      <c r="G88" s="8"/>
      <c r="H88" s="22">
        <f>'LTR-2BR-Master-Data'!$D$3</f>
        <v>8796</v>
      </c>
      <c r="I88" s="22">
        <f>'LTR-2BR-Master-Data'!$B$3</f>
        <v>7762.916667</v>
      </c>
      <c r="J88" s="22">
        <f>'LTR-2BR-Master-Data'!$C$3</f>
        <v>6730</v>
      </c>
      <c r="K88" s="57" t="s">
        <v>54</v>
      </c>
      <c r="L88" s="66">
        <v>28.0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28"/>
      <c r="D89" s="8"/>
      <c r="E89" s="8"/>
      <c r="F89" s="8"/>
      <c r="G89" s="8"/>
      <c r="H89" s="22">
        <f>'LTR-2BR-Master-Data'!$D$3</f>
        <v>8796</v>
      </c>
      <c r="I89" s="22">
        <f>'LTR-2BR-Master-Data'!$B$3</f>
        <v>7762.916667</v>
      </c>
      <c r="J89" s="22">
        <f>'LTR-2BR-Master-Data'!$C$3</f>
        <v>6730</v>
      </c>
      <c r="K89" s="57" t="s">
        <v>54</v>
      </c>
      <c r="L89" s="66">
        <v>29.0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28"/>
      <c r="D90" s="8"/>
      <c r="E90" s="8"/>
      <c r="F90" s="8"/>
      <c r="G90" s="8"/>
      <c r="H90" s="22">
        <f>'LTR-3BR-Master-Data'!$D$3</f>
        <v>10500</v>
      </c>
      <c r="I90" s="22">
        <f>'LTR-3BR-Master-Data'!$B$3</f>
        <v>9791.666667</v>
      </c>
      <c r="J90" s="22">
        <f>'LTR-3BR-Master-Data'!$C$3</f>
        <v>8617</v>
      </c>
      <c r="K90" s="57" t="s">
        <v>11</v>
      </c>
      <c r="L90" s="70">
        <v>1.0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28"/>
      <c r="D91" s="8"/>
      <c r="E91" s="8"/>
      <c r="F91" s="8"/>
      <c r="G91" s="8"/>
      <c r="H91" s="22">
        <f>'LTR-3BR-Master-Data'!$D$3</f>
        <v>10500</v>
      </c>
      <c r="I91" s="22">
        <f>'LTR-3BR-Master-Data'!$B$3</f>
        <v>9791.666667</v>
      </c>
      <c r="J91" s="22">
        <f>'LTR-3BR-Master-Data'!$C$3</f>
        <v>8617</v>
      </c>
      <c r="K91" s="57" t="s">
        <v>11</v>
      </c>
      <c r="L91" s="70">
        <v>2.0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28"/>
      <c r="D92" s="8"/>
      <c r="E92" s="8"/>
      <c r="F92" s="8"/>
      <c r="G92" s="8"/>
      <c r="H92" s="22">
        <f>'LTR-3BR-Master-Data'!$D$3</f>
        <v>10500</v>
      </c>
      <c r="I92" s="22">
        <f>'LTR-3BR-Master-Data'!$B$3</f>
        <v>9791.666667</v>
      </c>
      <c r="J92" s="22">
        <f>'LTR-3BR-Master-Data'!$C$3</f>
        <v>8617</v>
      </c>
      <c r="K92" s="57" t="s">
        <v>11</v>
      </c>
      <c r="L92" s="70">
        <v>3.0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28"/>
      <c r="D93" s="8"/>
      <c r="E93" s="8"/>
      <c r="F93" s="8"/>
      <c r="G93" s="8"/>
      <c r="H93" s="51"/>
      <c r="I93" s="51"/>
      <c r="J93" s="51"/>
      <c r="K93" s="28"/>
      <c r="L93" s="2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28"/>
      <c r="D94" s="8"/>
      <c r="E94" s="8"/>
      <c r="F94" s="8"/>
      <c r="G94" s="8"/>
      <c r="H94" s="22">
        <f t="shared" ref="H94:J94" si="1">SUM(H$7:H$92)*12</f>
        <v>6614208</v>
      </c>
      <c r="I94" s="22">
        <f t="shared" si="1"/>
        <v>5969995</v>
      </c>
      <c r="J94" s="22">
        <f t="shared" si="1"/>
        <v>5373852</v>
      </c>
      <c r="K94" s="74" t="s">
        <v>247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28"/>
      <c r="D95" s="8"/>
      <c r="E95" s="8"/>
      <c r="F95" s="8"/>
      <c r="G95" s="8"/>
      <c r="H95" s="51"/>
      <c r="I95" s="51"/>
      <c r="J95" s="51"/>
      <c r="K95" s="28"/>
      <c r="L95" s="2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28"/>
      <c r="D96" s="8"/>
      <c r="E96" s="8"/>
      <c r="F96" s="8"/>
      <c r="G96" s="8"/>
      <c r="H96" s="51"/>
      <c r="I96" s="51"/>
      <c r="J96" s="51"/>
      <c r="K96" s="28"/>
      <c r="L96" s="2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28"/>
      <c r="D97" s="8"/>
      <c r="E97" s="8"/>
      <c r="F97" s="8"/>
      <c r="G97" s="8"/>
      <c r="H97" s="51"/>
      <c r="I97" s="51"/>
      <c r="J97" s="51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28"/>
      <c r="D98" s="8"/>
      <c r="E98" s="8"/>
      <c r="F98" s="8"/>
      <c r="G98" s="8"/>
      <c r="H98" s="51"/>
      <c r="I98" s="51"/>
      <c r="J98" s="51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28"/>
      <c r="D99" s="8"/>
      <c r="E99" s="8"/>
      <c r="F99" s="8"/>
      <c r="G99" s="8"/>
      <c r="H99" s="51"/>
      <c r="I99" s="51"/>
      <c r="J99" s="51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28"/>
      <c r="D100" s="8"/>
      <c r="E100" s="8"/>
      <c r="F100" s="8"/>
      <c r="G100" s="8"/>
      <c r="H100" s="51"/>
      <c r="I100" s="51"/>
      <c r="J100" s="51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28"/>
      <c r="D101" s="8"/>
      <c r="E101" s="8"/>
      <c r="F101" s="8"/>
      <c r="G101" s="8"/>
      <c r="H101" s="51"/>
      <c r="I101" s="51"/>
      <c r="J101" s="51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28"/>
      <c r="D102" s="8"/>
      <c r="E102" s="8"/>
      <c r="F102" s="8"/>
      <c r="G102" s="8"/>
      <c r="H102" s="51"/>
      <c r="I102" s="51"/>
      <c r="J102" s="51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28"/>
      <c r="D103" s="8"/>
      <c r="E103" s="8"/>
      <c r="F103" s="8"/>
      <c r="G103" s="8"/>
      <c r="H103" s="51"/>
      <c r="I103" s="51"/>
      <c r="J103" s="51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28"/>
      <c r="D104" s="8"/>
      <c r="E104" s="8"/>
      <c r="F104" s="8"/>
      <c r="G104" s="8"/>
      <c r="H104" s="51"/>
      <c r="I104" s="51"/>
      <c r="J104" s="51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28"/>
      <c r="D105" s="8"/>
      <c r="E105" s="8"/>
      <c r="F105" s="8"/>
      <c r="G105" s="8"/>
      <c r="H105" s="51"/>
      <c r="I105" s="51"/>
      <c r="J105" s="51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28"/>
      <c r="D106" s="8"/>
      <c r="E106" s="8"/>
      <c r="F106" s="8"/>
      <c r="G106" s="8"/>
      <c r="H106" s="51"/>
      <c r="I106" s="51"/>
      <c r="J106" s="51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G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G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G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</sheetData>
  <mergeCells count="2">
    <mergeCell ref="A1:Z3"/>
    <mergeCell ref="K94:L94"/>
  </mergeCells>
  <dataValidations>
    <dataValidation type="list" allowBlank="1" showErrorMessage="1" sqref="K7:K60">
      <formula1>"3BR,1Bd,2Bd,Studio"</formula1>
    </dataValidation>
    <dataValidation type="list" allowBlank="1" showErrorMessage="1" sqref="K61:K92">
      <formula1>"3BR,1Bd,2Bd,Studio"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6" max="6" width="9.88"/>
    <col customWidth="1" min="7" max="7" width="64.25"/>
  </cols>
  <sheetData>
    <row r="1">
      <c r="A1" s="7" t="s">
        <v>7</v>
      </c>
      <c r="B1" s="7" t="s">
        <v>8</v>
      </c>
      <c r="C1" s="7" t="s">
        <v>9</v>
      </c>
      <c r="D1" s="7" t="s">
        <v>10</v>
      </c>
    </row>
    <row r="2">
      <c r="A2" s="57" t="s">
        <v>54</v>
      </c>
      <c r="B2" s="10">
        <v>13295.54</v>
      </c>
      <c r="C2" s="11">
        <v>10542.08</v>
      </c>
      <c r="D2" s="108">
        <v>16049.0</v>
      </c>
      <c r="H2" s="10"/>
      <c r="I2" s="11"/>
      <c r="J2" s="108"/>
    </row>
    <row r="3">
      <c r="A3" s="57" t="s">
        <v>54</v>
      </c>
      <c r="B3" s="109">
        <v>10542.08</v>
      </c>
      <c r="C3" s="110">
        <v>9741.0</v>
      </c>
      <c r="D3" s="110">
        <v>11343.0</v>
      </c>
      <c r="H3" s="11"/>
      <c r="I3" s="108"/>
      <c r="J3" s="108"/>
    </row>
    <row r="4">
      <c r="A4" s="111" t="str">
        <f>STDEV(E11:E64)</f>
        <v>#DIV/0!</v>
      </c>
      <c r="B4" s="112" t="s">
        <v>360</v>
      </c>
      <c r="E4" s="41"/>
      <c r="F4" s="41"/>
    </row>
    <row r="5">
      <c r="A5" s="111" t="str">
        <f>AVERAGE(E11:E64)</f>
        <v>#DIV/0!</v>
      </c>
      <c r="B5" s="113" t="s">
        <v>361</v>
      </c>
      <c r="C5" s="114"/>
      <c r="D5" s="114"/>
      <c r="E5" s="62"/>
      <c r="F5" s="41"/>
      <c r="G5" s="115"/>
    </row>
    <row r="6">
      <c r="A6" s="111" t="str">
        <f>MEDIAN(E11:E64)</f>
        <v>#NUM!</v>
      </c>
      <c r="B6" s="116" t="s">
        <v>362</v>
      </c>
      <c r="C6" s="117"/>
      <c r="D6" s="117"/>
      <c r="E6" s="41"/>
      <c r="F6" s="41"/>
      <c r="G6" s="115"/>
    </row>
    <row r="7">
      <c r="B7" s="117"/>
      <c r="C7" s="117"/>
      <c r="D7" s="117"/>
      <c r="E7" s="41"/>
      <c r="F7" s="41"/>
      <c r="G7" s="115"/>
    </row>
    <row r="8">
      <c r="C8" s="118"/>
      <c r="D8" s="41"/>
      <c r="E8" s="62"/>
      <c r="F8" s="41"/>
      <c r="G8" s="115"/>
    </row>
    <row r="9">
      <c r="A9" s="119" t="s">
        <v>363</v>
      </c>
    </row>
    <row r="10">
      <c r="A10" s="120" t="s">
        <v>17</v>
      </c>
      <c r="B10" s="120" t="s">
        <v>18</v>
      </c>
      <c r="C10" s="120" t="s">
        <v>19</v>
      </c>
      <c r="D10" s="120" t="s">
        <v>364</v>
      </c>
      <c r="E10" s="120" t="s">
        <v>365</v>
      </c>
      <c r="F10" s="120" t="s">
        <v>366</v>
      </c>
      <c r="G10" s="120" t="s">
        <v>21</v>
      </c>
    </row>
    <row r="11">
      <c r="A11" s="41" t="str">
        <f>IFERROR(__xludf.DUMMYFUNCTION("FILTER('STR-1BR-Master-Data'!E11:I40,#REF!=#REF!,'STR-1BR-Master-Data'!G11:G40='STR-1BR-Master-Data'!G22)"),"#N/A")</f>
        <v>#N/A</v>
      </c>
      <c r="B11" s="115"/>
      <c r="D11" s="39"/>
      <c r="E11" s="39"/>
      <c r="F11" s="39"/>
    </row>
    <row r="12">
      <c r="A12" s="41"/>
      <c r="B12" s="115"/>
      <c r="D12" s="39"/>
      <c r="E12" s="39"/>
      <c r="F12" s="39"/>
    </row>
    <row r="13">
      <c r="A13" s="41"/>
      <c r="B13" s="115"/>
      <c r="D13" s="39"/>
      <c r="E13" s="39"/>
      <c r="F13" s="39"/>
    </row>
    <row r="14">
      <c r="D14" s="39"/>
      <c r="E14" s="39"/>
      <c r="F14" s="39"/>
    </row>
    <row r="15">
      <c r="D15" s="39"/>
      <c r="E15" s="39"/>
      <c r="F15" s="39"/>
    </row>
    <row r="16">
      <c r="D16" s="39"/>
      <c r="E16" s="39"/>
      <c r="F16" s="39"/>
    </row>
    <row r="17">
      <c r="D17" s="39"/>
      <c r="E17" s="39"/>
      <c r="F17" s="39"/>
    </row>
    <row r="18">
      <c r="D18" s="39"/>
      <c r="E18" s="39"/>
      <c r="F18" s="39"/>
    </row>
    <row r="19">
      <c r="D19" s="39"/>
      <c r="E19" s="39"/>
      <c r="F19" s="39"/>
    </row>
    <row r="20">
      <c r="D20" s="39"/>
      <c r="E20" s="39"/>
      <c r="F20" s="39"/>
    </row>
    <row r="21">
      <c r="D21" s="39"/>
      <c r="E21" s="39"/>
      <c r="F21" s="39"/>
    </row>
    <row r="22">
      <c r="D22" s="39"/>
      <c r="E22" s="39"/>
      <c r="F22" s="39"/>
    </row>
    <row r="23">
      <c r="D23" s="39"/>
      <c r="E23" s="39"/>
      <c r="F23" s="39"/>
    </row>
    <row r="24">
      <c r="D24" s="39"/>
      <c r="E24" s="39"/>
      <c r="F24" s="39"/>
    </row>
    <row r="25">
      <c r="D25" s="39"/>
      <c r="E25" s="39"/>
      <c r="F25" s="39"/>
    </row>
    <row r="26">
      <c r="D26" s="39"/>
      <c r="E26" s="39"/>
      <c r="F26" s="39"/>
    </row>
    <row r="27">
      <c r="D27" s="39"/>
      <c r="E27" s="39"/>
      <c r="F27" s="39"/>
    </row>
    <row r="28">
      <c r="D28" s="39"/>
      <c r="E28" s="39"/>
      <c r="F28" s="39"/>
    </row>
    <row r="29">
      <c r="D29" s="39"/>
      <c r="E29" s="39"/>
      <c r="F29" s="39"/>
    </row>
    <row r="30">
      <c r="D30" s="39"/>
      <c r="E30" s="39"/>
      <c r="F30" s="121"/>
    </row>
    <row r="31">
      <c r="D31" s="39"/>
      <c r="E31" s="39"/>
      <c r="F31" s="121"/>
    </row>
    <row r="32">
      <c r="D32" s="39"/>
      <c r="E32" s="39"/>
      <c r="F32" s="121"/>
    </row>
    <row r="33">
      <c r="D33" s="39"/>
      <c r="E33" s="39"/>
      <c r="F33" s="121"/>
    </row>
    <row r="34">
      <c r="D34" s="39"/>
      <c r="E34" s="39"/>
      <c r="F34" s="121"/>
    </row>
    <row r="35">
      <c r="D35" s="39"/>
      <c r="E35" s="39"/>
      <c r="F35" s="121"/>
    </row>
    <row r="36">
      <c r="D36" s="39"/>
      <c r="E36" s="39"/>
      <c r="F36" s="121"/>
    </row>
    <row r="37">
      <c r="D37" s="39"/>
      <c r="E37" s="39"/>
      <c r="F37" s="121"/>
    </row>
    <row r="38">
      <c r="D38" s="39"/>
      <c r="E38" s="39"/>
      <c r="F38" s="121"/>
    </row>
    <row r="39">
      <c r="D39" s="39"/>
      <c r="E39" s="39"/>
      <c r="F39" s="121"/>
    </row>
    <row r="40">
      <c r="D40" s="39"/>
      <c r="E40" s="39"/>
      <c r="F40" s="121"/>
    </row>
    <row r="41">
      <c r="D41" s="39"/>
      <c r="E41" s="39"/>
      <c r="F41" s="121"/>
    </row>
    <row r="42">
      <c r="D42" s="39"/>
      <c r="E42" s="39"/>
      <c r="F42" s="121"/>
    </row>
    <row r="43">
      <c r="D43" s="39"/>
      <c r="E43" s="39"/>
      <c r="F43" s="121"/>
    </row>
    <row r="44">
      <c r="D44" s="39"/>
      <c r="E44" s="39"/>
      <c r="F44" s="121"/>
    </row>
    <row r="45">
      <c r="D45" s="39"/>
      <c r="E45" s="39"/>
      <c r="F45" s="121"/>
    </row>
    <row r="46">
      <c r="D46" s="39"/>
      <c r="E46" s="39"/>
      <c r="F46" s="121"/>
    </row>
    <row r="47">
      <c r="D47" s="39"/>
      <c r="E47" s="39"/>
      <c r="F47" s="121"/>
    </row>
    <row r="48">
      <c r="D48" s="39"/>
      <c r="E48" s="39"/>
      <c r="F48" s="121"/>
    </row>
    <row r="49">
      <c r="D49" s="39"/>
      <c r="E49" s="39"/>
      <c r="F49" s="121"/>
    </row>
    <row r="50">
      <c r="D50" s="39"/>
      <c r="E50" s="39"/>
      <c r="F50" s="121"/>
    </row>
    <row r="51">
      <c r="D51" s="39"/>
      <c r="E51" s="39"/>
      <c r="F51" s="39"/>
    </row>
    <row r="52">
      <c r="D52" s="39"/>
      <c r="E52" s="39"/>
      <c r="F52" s="39"/>
    </row>
    <row r="53">
      <c r="D53" s="39"/>
      <c r="E53" s="39"/>
      <c r="F53" s="39"/>
    </row>
    <row r="54">
      <c r="D54" s="39"/>
      <c r="E54" s="39"/>
      <c r="F54" s="39"/>
    </row>
    <row r="55">
      <c r="D55" s="39"/>
      <c r="E55" s="39"/>
      <c r="F55" s="39"/>
    </row>
    <row r="56">
      <c r="D56" s="39"/>
      <c r="E56" s="39"/>
      <c r="F56" s="39"/>
    </row>
    <row r="57">
      <c r="D57" s="39"/>
      <c r="E57" s="39"/>
      <c r="F57" s="39"/>
    </row>
    <row r="58">
      <c r="D58" s="39"/>
      <c r="E58" s="39"/>
      <c r="F58" s="39"/>
    </row>
    <row r="59">
      <c r="D59" s="39"/>
      <c r="E59" s="39"/>
      <c r="F59" s="39"/>
    </row>
    <row r="60">
      <c r="D60" s="39"/>
      <c r="E60" s="39"/>
      <c r="F60" s="39"/>
    </row>
    <row r="61">
      <c r="D61" s="39"/>
      <c r="E61" s="39"/>
      <c r="F61" s="39"/>
    </row>
    <row r="62">
      <c r="D62" s="39"/>
      <c r="E62" s="39"/>
      <c r="F62" s="39"/>
    </row>
    <row r="63">
      <c r="D63" s="39"/>
      <c r="E63" s="39"/>
      <c r="F63" s="39"/>
    </row>
    <row r="64">
      <c r="D64" s="39"/>
      <c r="E64" s="39"/>
      <c r="F64" s="39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6" max="6" width="9.88"/>
    <col customWidth="1" min="7" max="7" width="64.25"/>
  </cols>
  <sheetData>
    <row r="1">
      <c r="A1" s="7" t="s">
        <v>7</v>
      </c>
      <c r="B1" s="7" t="s">
        <v>8</v>
      </c>
      <c r="C1" s="7" t="s">
        <v>9</v>
      </c>
      <c r="D1" s="7" t="s">
        <v>10</v>
      </c>
    </row>
    <row r="2">
      <c r="A2" s="57" t="s">
        <v>54</v>
      </c>
      <c r="B2" s="10" t="str">
        <f>(D2+C2)/2</f>
        <v>#DIV/0!</v>
      </c>
      <c r="C2" s="11" t="str">
        <f>AVERAGE($E$11:$E$18)</f>
        <v>#DIV/0!</v>
      </c>
      <c r="D2" s="108">
        <f>MAX($E$11:$E$18)</f>
        <v>0</v>
      </c>
      <c r="E2" s="5" t="s">
        <v>373</v>
      </c>
    </row>
    <row r="3">
      <c r="A3" s="57" t="s">
        <v>54</v>
      </c>
      <c r="B3" s="109" t="str">
        <f>AVERAGE($E$11:$E$18)</f>
        <v>#DIV/0!</v>
      </c>
      <c r="C3" s="110" t="str">
        <f>ROUND(AVERAGE($E$11:$E$18) -_xlfn.T.INV.2T(0.05, COUNT($E$11:$E$18)-1) *
(_xlfn.STDEV.S($E$11:$E$18) / SQRT(COUNT($E$11:$E$18))),0)</f>
        <v>#DIV/0!</v>
      </c>
      <c r="D3" s="110" t="str">
        <f>round(AVERAGE($E$11:$E$18) + _xlfn.T.INV.2T(0.05, COUNT($E$11:$E$18)-1) * (_xlfn.STDEV.S($E$11:$E$18) / SQRT(COUNT($E$11:$E$18)))
,0)</f>
        <v>#DIV/0!</v>
      </c>
      <c r="E3" s="5" t="s">
        <v>13</v>
      </c>
    </row>
    <row r="4">
      <c r="A4" s="111" t="str">
        <f>STDEV(E11:E45)</f>
        <v>#DIV/0!</v>
      </c>
      <c r="B4" s="112" t="s">
        <v>360</v>
      </c>
      <c r="E4" s="41"/>
      <c r="F4" s="41"/>
    </row>
    <row r="5">
      <c r="A5" s="111" t="str">
        <f>AVERAGE(E11:E45)</f>
        <v>#DIV/0!</v>
      </c>
      <c r="B5" s="113" t="s">
        <v>361</v>
      </c>
      <c r="C5" s="114"/>
      <c r="D5" s="114"/>
      <c r="E5" s="62"/>
      <c r="F5" s="41"/>
      <c r="G5" s="115"/>
    </row>
    <row r="6">
      <c r="A6" s="111" t="str">
        <f>MEDIAN(E11:E45)</f>
        <v>#NUM!</v>
      </c>
      <c r="B6" s="116" t="s">
        <v>362</v>
      </c>
      <c r="C6" s="117"/>
      <c r="D6" s="117"/>
      <c r="E6" s="41"/>
      <c r="F6" s="41"/>
      <c r="G6" s="115"/>
    </row>
    <row r="7">
      <c r="B7" s="117"/>
      <c r="C7" s="117"/>
      <c r="D7" s="117"/>
      <c r="E7" s="41"/>
      <c r="F7" s="41"/>
      <c r="G7" s="115"/>
    </row>
    <row r="8">
      <c r="C8" s="118"/>
      <c r="D8" s="41"/>
      <c r="E8" s="62"/>
      <c r="F8" s="41"/>
      <c r="G8" s="115"/>
    </row>
    <row r="9">
      <c r="A9" s="119" t="s">
        <v>376</v>
      </c>
    </row>
    <row r="10">
      <c r="A10" s="120" t="s">
        <v>17</v>
      </c>
      <c r="B10" s="120" t="s">
        <v>18</v>
      </c>
      <c r="C10" s="120" t="s">
        <v>19</v>
      </c>
      <c r="D10" s="120" t="s">
        <v>364</v>
      </c>
      <c r="E10" s="120" t="s">
        <v>365</v>
      </c>
      <c r="F10" s="120" t="s">
        <v>366</v>
      </c>
      <c r="G10" s="120" t="s">
        <v>21</v>
      </c>
    </row>
    <row r="11">
      <c r="A11" s="41" t="str">
        <f>IFERROR(__xludf.DUMMYFUNCTION("FILTER('STR-1BR-Master-Data'!E11:I40,#REF!=#REF!)"),"#N/A")</f>
        <v>#N/A</v>
      </c>
      <c r="B11" s="115"/>
    </row>
    <row r="12">
      <c r="A12" s="41"/>
      <c r="B12" s="115"/>
    </row>
    <row r="13">
      <c r="A13" s="41"/>
      <c r="B13" s="115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8"/>
      <c r="C5" s="8"/>
      <c r="D5" s="8"/>
      <c r="E5" s="73" t="s">
        <v>246</v>
      </c>
      <c r="F5" s="73" t="s">
        <v>18</v>
      </c>
      <c r="G5" s="8"/>
      <c r="H5" s="122"/>
      <c r="I5" s="8"/>
      <c r="J5" s="12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8"/>
      <c r="B6" s="8"/>
      <c r="C6" s="8"/>
      <c r="D6" s="8"/>
      <c r="E6" s="123">
        <v>5.0</v>
      </c>
      <c r="F6" s="124" t="s">
        <v>11</v>
      </c>
      <c r="G6" s="8"/>
      <c r="H6" s="125" t="s">
        <v>119</v>
      </c>
      <c r="I6" s="125" t="s">
        <v>120</v>
      </c>
      <c r="J6" s="125" t="s">
        <v>121</v>
      </c>
      <c r="K6" s="125" t="s">
        <v>18</v>
      </c>
      <c r="L6" s="125" t="s">
        <v>122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8"/>
      <c r="B7" s="8"/>
      <c r="C7" s="21"/>
      <c r="D7" s="8"/>
      <c r="E7" s="126">
        <v>4.0</v>
      </c>
      <c r="F7" s="127" t="s">
        <v>367</v>
      </c>
      <c r="G7" s="8"/>
      <c r="H7" s="22">
        <f>'High Post LTR-Cleaning'!$D$3</f>
        <v>11343</v>
      </c>
      <c r="I7" s="22">
        <f>'STR-1BR-Master-Data'!$B$3</f>
        <v>406.2954545</v>
      </c>
      <c r="J7" s="22">
        <f>'STR-1BR-Master-Data'!$C$3</f>
        <v>363</v>
      </c>
      <c r="K7" s="128" t="s">
        <v>11</v>
      </c>
      <c r="L7" s="7">
        <f t="array" ref="L7:L15">SEQUENCE(9,1,1,1)</f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21"/>
      <c r="D8" s="8"/>
      <c r="E8" s="8"/>
      <c r="F8" s="8"/>
      <c r="G8" s="8"/>
      <c r="H8" s="22">
        <f>'High Post LTR-Cleaning'!$D$3</f>
        <v>11343</v>
      </c>
      <c r="I8" s="22">
        <f>'STR-1BR-Master-Data'!$B$3</f>
        <v>406.2954545</v>
      </c>
      <c r="J8" s="22">
        <f>'STR-1BR-Master-Data'!$C$3</f>
        <v>363</v>
      </c>
      <c r="K8" s="128" t="s">
        <v>11</v>
      </c>
      <c r="L8" s="129">
        <v>2.0</v>
      </c>
      <c r="M8" s="8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21"/>
      <c r="D9" s="8"/>
      <c r="E9" s="8"/>
      <c r="F9" s="8"/>
      <c r="G9" s="8"/>
      <c r="H9" s="22">
        <f>'High Post LTR-Cleaning'!$D$3</f>
        <v>11343</v>
      </c>
      <c r="I9" s="22">
        <f>'STR-1BR-Master-Data'!$B$3</f>
        <v>406.2954545</v>
      </c>
      <c r="J9" s="22">
        <f>'STR-1BR-Master-Data'!$C$3</f>
        <v>363</v>
      </c>
      <c r="K9" s="128" t="s">
        <v>367</v>
      </c>
      <c r="L9" s="129">
        <v>3.0</v>
      </c>
      <c r="M9" s="8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21"/>
      <c r="D10" s="8"/>
      <c r="E10" s="8"/>
      <c r="F10" s="8"/>
      <c r="G10" s="8"/>
      <c r="H10" s="22">
        <f>'High Post LTR-Cleaning'!$D$3</f>
        <v>11343</v>
      </c>
      <c r="I10" s="22">
        <f>'STR-1BR-Master-Data'!$B$3</f>
        <v>406.2954545</v>
      </c>
      <c r="J10" s="22">
        <f>'STR-1BR-Master-Data'!$C$3</f>
        <v>363</v>
      </c>
      <c r="K10" s="128" t="s">
        <v>367</v>
      </c>
      <c r="L10" s="129">
        <v>4.0</v>
      </c>
      <c r="M10" s="8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21"/>
      <c r="D11" s="8"/>
      <c r="E11" s="8"/>
      <c r="F11" s="8"/>
      <c r="G11" s="8"/>
      <c r="H11" s="22">
        <f>'High Post LTR-Cleaning'!$D$3</f>
        <v>11343</v>
      </c>
      <c r="I11" s="22">
        <f>'STR-1BR-Master-Data'!$B$3</f>
        <v>406.2954545</v>
      </c>
      <c r="J11" s="22">
        <f>'STR-1BR-Master-Data'!$C$3</f>
        <v>363</v>
      </c>
      <c r="K11" s="128" t="s">
        <v>11</v>
      </c>
      <c r="L11" s="129">
        <v>5.0</v>
      </c>
      <c r="M11" s="8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21"/>
      <c r="D12" s="8"/>
      <c r="E12" s="8"/>
      <c r="F12" s="8"/>
      <c r="G12" s="8"/>
      <c r="H12" s="22">
        <f>'High Post LTR-Cleaning'!$D$3</f>
        <v>11343</v>
      </c>
      <c r="I12" s="22">
        <f>'STR-1BR-Master-Data'!$B$3</f>
        <v>406.2954545</v>
      </c>
      <c r="J12" s="22">
        <f>'STR-1BR-Master-Data'!$C$3</f>
        <v>363</v>
      </c>
      <c r="K12" s="128" t="s">
        <v>11</v>
      </c>
      <c r="L12" s="129">
        <v>6.0</v>
      </c>
      <c r="M12" s="8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21"/>
      <c r="D13" s="8"/>
      <c r="E13" s="8"/>
      <c r="F13" s="8"/>
      <c r="G13" s="8"/>
      <c r="H13" s="22">
        <f>'High Post LTR-Cleaning'!$D$3</f>
        <v>11343</v>
      </c>
      <c r="I13" s="22">
        <f>'STR-1BR-Master-Data'!$B$3</f>
        <v>406.2954545</v>
      </c>
      <c r="J13" s="22">
        <f>'STR-1BR-Master-Data'!$C$3</f>
        <v>363</v>
      </c>
      <c r="K13" s="128" t="s">
        <v>11</v>
      </c>
      <c r="L13" s="129">
        <v>7.0</v>
      </c>
      <c r="M13" s="8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21"/>
      <c r="D14" s="8"/>
      <c r="E14" s="8"/>
      <c r="F14" s="8"/>
      <c r="G14" s="8"/>
      <c r="H14" s="22">
        <f>'High Post LTR-Cleaning'!$D$3</f>
        <v>11343</v>
      </c>
      <c r="I14" s="22">
        <f>'STR-1BR-Master-Data'!$B$3</f>
        <v>406.2954545</v>
      </c>
      <c r="J14" s="22">
        <f>'STR-1BR-Master-Data'!$C$3</f>
        <v>363</v>
      </c>
      <c r="K14" s="128" t="s">
        <v>367</v>
      </c>
      <c r="L14" s="129">
        <v>8.0</v>
      </c>
      <c r="M14" s="8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21"/>
      <c r="D15" s="8"/>
      <c r="E15" s="8"/>
      <c r="F15" s="8"/>
      <c r="G15" s="8"/>
      <c r="H15" s="22">
        <f>'High Post LTR-Cleaning'!$D$3</f>
        <v>11343</v>
      </c>
      <c r="I15" s="22">
        <f>'STR-1BR-Master-Data'!$B$3</f>
        <v>406.2954545</v>
      </c>
      <c r="J15" s="22">
        <f>'STR-1BR-Master-Data'!$C$3</f>
        <v>363</v>
      </c>
      <c r="K15" s="128" t="s">
        <v>367</v>
      </c>
      <c r="L15" s="129">
        <v>9.0</v>
      </c>
      <c r="M15" s="8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56"/>
      <c r="I16" s="56"/>
      <c r="J16" s="56"/>
      <c r="K16" s="130"/>
      <c r="L16" s="130"/>
      <c r="M16" s="130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51"/>
      <c r="D17" s="8"/>
      <c r="E17" s="8"/>
      <c r="F17" s="8"/>
      <c r="G17" s="8"/>
      <c r="H17" s="84">
        <f t="shared" ref="H17:J17" si="1">SUM(H7:H15)*12</f>
        <v>1225044</v>
      </c>
      <c r="I17" s="84">
        <f t="shared" si="1"/>
        <v>43879.90909</v>
      </c>
      <c r="J17" s="84">
        <f t="shared" si="1"/>
        <v>39204</v>
      </c>
      <c r="K17" s="131" t="s">
        <v>247</v>
      </c>
      <c r="M17" s="13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G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G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G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</sheetData>
  <mergeCells count="2">
    <mergeCell ref="A1:AA3"/>
    <mergeCell ref="K17:L17"/>
  </mergeCells>
  <dataValidations>
    <dataValidation type="list" allowBlank="1" showErrorMessage="1" sqref="K7:K15">
      <formula1>"1Bd,2BR,3BR"</formula1>
    </dataValidation>
    <dataValidation type="list" allowBlank="1" sqref="F6:F7">
      <formula1>"Studio,1Bd,2BR,3BR,4BR"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  <c r="M1" s="134"/>
      <c r="N1" s="134"/>
      <c r="O1" s="134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</row>
    <row r="2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4"/>
      <c r="M2" s="134"/>
      <c r="N2" s="134"/>
      <c r="O2" s="134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</row>
    <row r="3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4"/>
      <c r="M3" s="134"/>
      <c r="N3" s="134"/>
      <c r="O3" s="134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</row>
    <row r="4">
      <c r="A4" s="12"/>
      <c r="B4" s="8"/>
      <c r="C4" s="8"/>
      <c r="D4" s="8"/>
      <c r="E4" s="21"/>
      <c r="F4" s="8"/>
      <c r="G4" s="8"/>
      <c r="H4" s="71"/>
      <c r="I4" s="8"/>
      <c r="J4" s="8"/>
      <c r="K4" s="8"/>
      <c r="L4" s="72"/>
      <c r="M4" s="72"/>
      <c r="N4" s="72"/>
      <c r="O4" s="7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12"/>
      <c r="B5" s="21"/>
      <c r="C5" s="8"/>
      <c r="D5" s="8"/>
      <c r="E5" s="21"/>
      <c r="H5" s="12"/>
      <c r="I5" s="8"/>
      <c r="J5" s="8"/>
      <c r="K5" s="8"/>
      <c r="L5" s="73" t="s">
        <v>246</v>
      </c>
      <c r="M5" s="73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2"/>
      <c r="B6" s="8"/>
      <c r="C6" s="21"/>
      <c r="D6" s="8"/>
      <c r="H6" s="8"/>
      <c r="I6" s="8"/>
      <c r="J6" s="8"/>
      <c r="K6" s="8"/>
      <c r="L6" s="135">
        <v>5.0</v>
      </c>
      <c r="M6" s="136" t="s">
        <v>11</v>
      </c>
      <c r="O6" s="8"/>
      <c r="P6" s="8"/>
      <c r="Q6" s="21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2"/>
      <c r="B7" s="21"/>
      <c r="C7" s="51"/>
      <c r="D7" s="8"/>
      <c r="H7" s="8"/>
      <c r="I7" s="8"/>
      <c r="J7" s="8"/>
      <c r="K7" s="8"/>
      <c r="L7" s="137">
        <v>4.0</v>
      </c>
      <c r="M7" s="138" t="s">
        <v>367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12"/>
      <c r="B8" s="76"/>
      <c r="C8" s="51"/>
      <c r="D8" s="8"/>
      <c r="E8" s="8"/>
      <c r="F8" s="8"/>
      <c r="G8" s="8"/>
      <c r="H8" s="8"/>
      <c r="I8" s="8"/>
      <c r="J8" s="8"/>
      <c r="K8" s="8"/>
      <c r="L8" s="77"/>
      <c r="M8" s="77"/>
      <c r="N8" s="77"/>
      <c r="O8" s="7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12"/>
      <c r="B9" s="51"/>
      <c r="C9" s="8"/>
      <c r="D9" s="8"/>
      <c r="E9" s="8"/>
      <c r="F9" s="8"/>
      <c r="G9" s="8"/>
      <c r="H9" s="8"/>
      <c r="I9" s="8"/>
      <c r="J9" s="8"/>
      <c r="K9" s="8"/>
      <c r="L9" s="77"/>
      <c r="M9" s="77"/>
      <c r="N9" s="77"/>
      <c r="O9" s="7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21"/>
      <c r="B10" s="8"/>
      <c r="D10" s="78"/>
      <c r="E10" s="78"/>
      <c r="F10" s="120"/>
      <c r="G10" s="120"/>
      <c r="H10" s="120" t="s">
        <v>368</v>
      </c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Q11" s="82" t="s">
        <v>119</v>
      </c>
      <c r="W11" s="83" t="s">
        <v>255</v>
      </c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"/>
      <c r="C12" s="8"/>
      <c r="D12" s="8"/>
      <c r="E12" s="8"/>
      <c r="F12" s="84">
        <f>' LTR Financial Study'!J17</f>
        <v>39204</v>
      </c>
      <c r="L12" s="84">
        <f>' LTR Financial Study'!I17</f>
        <v>43879.90909</v>
      </c>
      <c r="Q12" s="84">
        <f>' LTR Financial Study'!H17</f>
        <v>1225044</v>
      </c>
      <c r="W12" s="83" t="s">
        <v>258</v>
      </c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"/>
      <c r="C13" s="52"/>
      <c r="D13" s="52"/>
      <c r="E13" s="52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83" t="s">
        <v>259</v>
      </c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"/>
      <c r="C14" s="8"/>
      <c r="D14" s="8"/>
      <c r="E14" s="8"/>
      <c r="F14" s="84">
        <f t="shared" ref="F14:J14" si="1">$F$12*F13</f>
        <v>19602</v>
      </c>
      <c r="G14" s="84">
        <f t="shared" si="1"/>
        <v>23522.4</v>
      </c>
      <c r="H14" s="84">
        <f t="shared" si="1"/>
        <v>27442.8</v>
      </c>
      <c r="I14" s="84">
        <f t="shared" si="1"/>
        <v>31363.2</v>
      </c>
      <c r="J14" s="84">
        <f t="shared" si="1"/>
        <v>35283.6</v>
      </c>
      <c r="L14" s="84">
        <f t="shared" ref="L14:P14" si="2">$L$12*L13</f>
        <v>21939.95455</v>
      </c>
      <c r="M14" s="84">
        <f t="shared" si="2"/>
        <v>26327.94545</v>
      </c>
      <c r="N14" s="84">
        <f t="shared" si="2"/>
        <v>30715.93636</v>
      </c>
      <c r="O14" s="84">
        <f t="shared" si="2"/>
        <v>35103.92727</v>
      </c>
      <c r="P14" s="84">
        <f t="shared" si="2"/>
        <v>39491.91818</v>
      </c>
      <c r="Q14" s="84">
        <f t="shared" ref="Q14:U14" si="3">$Q$12*Q13</f>
        <v>612522</v>
      </c>
      <c r="R14" s="84">
        <f t="shared" si="3"/>
        <v>735026.4</v>
      </c>
      <c r="S14" s="84">
        <f t="shared" si="3"/>
        <v>857530.8</v>
      </c>
      <c r="T14" s="84">
        <f t="shared" si="3"/>
        <v>980035.2</v>
      </c>
      <c r="U14" s="84">
        <f t="shared" si="3"/>
        <v>1102539.6</v>
      </c>
      <c r="W14" s="83" t="s">
        <v>262</v>
      </c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"/>
      <c r="C15" s="8"/>
      <c r="D15" s="8"/>
      <c r="E15" s="8"/>
      <c r="F15" s="84">
        <f t="shared" ref="F15:J15" si="4">F14*(1-$W$16)</f>
        <v>15681.6</v>
      </c>
      <c r="G15" s="84">
        <f t="shared" si="4"/>
        <v>18817.92</v>
      </c>
      <c r="H15" s="84">
        <f t="shared" si="4"/>
        <v>21954.24</v>
      </c>
      <c r="I15" s="84">
        <f t="shared" si="4"/>
        <v>25090.56</v>
      </c>
      <c r="J15" s="84">
        <f t="shared" si="4"/>
        <v>28226.88</v>
      </c>
      <c r="L15" s="84">
        <f t="shared" ref="L15:U15" si="5">L14*(1-$W$16)</f>
        <v>17551.96364</v>
      </c>
      <c r="M15" s="84">
        <f t="shared" si="5"/>
        <v>21062.35636</v>
      </c>
      <c r="N15" s="84">
        <f t="shared" si="5"/>
        <v>24572.74909</v>
      </c>
      <c r="O15" s="84">
        <f t="shared" si="5"/>
        <v>28083.14182</v>
      </c>
      <c r="P15" s="84">
        <f t="shared" si="5"/>
        <v>31593.53455</v>
      </c>
      <c r="Q15" s="84">
        <f t="shared" si="5"/>
        <v>490017.6</v>
      </c>
      <c r="R15" s="84">
        <f t="shared" si="5"/>
        <v>588021.12</v>
      </c>
      <c r="S15" s="84">
        <f t="shared" si="5"/>
        <v>686024.64</v>
      </c>
      <c r="T15" s="84">
        <f t="shared" si="5"/>
        <v>784028.16</v>
      </c>
      <c r="U15" s="84">
        <f t="shared" si="5"/>
        <v>882031.68</v>
      </c>
      <c r="W15" s="83" t="s">
        <v>266</v>
      </c>
      <c r="X15" s="21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21"/>
      <c r="B16" s="8"/>
      <c r="C16" s="8"/>
      <c r="D16" s="8"/>
      <c r="E16" s="8"/>
      <c r="F16" s="90"/>
      <c r="G16" s="90"/>
      <c r="H16" s="90"/>
      <c r="I16" s="90"/>
      <c r="J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W16" s="88">
        <v>0.2</v>
      </c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39"/>
      <c r="O17" s="8"/>
      <c r="P17" s="8"/>
      <c r="Q17" s="8"/>
      <c r="R17" s="8"/>
      <c r="S17" s="8"/>
      <c r="T17" s="8"/>
      <c r="U17" s="8"/>
      <c r="V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/>
      <c r="B19" s="8"/>
      <c r="C19" s="8"/>
      <c r="D19" s="8"/>
      <c r="E19" s="8"/>
      <c r="F19" s="91">
        <f t="shared" ref="F19:J19" si="6">F15/SUM($L$6:$L$7)</f>
        <v>1742.4</v>
      </c>
      <c r="G19" s="91">
        <f t="shared" si="6"/>
        <v>2090.88</v>
      </c>
      <c r="H19" s="91">
        <f t="shared" si="6"/>
        <v>2439.36</v>
      </c>
      <c r="I19" s="91">
        <f t="shared" si="6"/>
        <v>2787.84</v>
      </c>
      <c r="J19" s="92">
        <f t="shared" si="6"/>
        <v>3136.32</v>
      </c>
      <c r="K19" s="93"/>
      <c r="L19" s="91">
        <f t="shared" ref="L19:U19" si="7">L15/SUM($L$6:$L$7)</f>
        <v>1950.218182</v>
      </c>
      <c r="M19" s="91">
        <f t="shared" si="7"/>
        <v>2340.261818</v>
      </c>
      <c r="N19" s="91">
        <f t="shared" si="7"/>
        <v>2730.305455</v>
      </c>
      <c r="O19" s="91">
        <f t="shared" si="7"/>
        <v>3120.349091</v>
      </c>
      <c r="P19" s="91">
        <f t="shared" si="7"/>
        <v>3510.392727</v>
      </c>
      <c r="Q19" s="91">
        <f t="shared" si="7"/>
        <v>54446.4</v>
      </c>
      <c r="R19" s="91">
        <f t="shared" si="7"/>
        <v>65335.68</v>
      </c>
      <c r="S19" s="91">
        <f t="shared" si="7"/>
        <v>76224.96</v>
      </c>
      <c r="T19" s="91">
        <f t="shared" si="7"/>
        <v>87114.24</v>
      </c>
      <c r="U19" s="92">
        <f t="shared" si="7"/>
        <v>98003.52</v>
      </c>
      <c r="V19" s="93"/>
      <c r="W19" s="94" t="s">
        <v>267</v>
      </c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idden="1">
      <c r="A20" s="8"/>
      <c r="B20" s="8"/>
      <c r="C20" s="8"/>
      <c r="D20" s="8"/>
      <c r="E20" s="8"/>
      <c r="F20" s="41"/>
      <c r="G20" s="41" t="str">
        <f t="shared" ref="G20:J20" si="8">G14-#REF!</f>
        <v>#REF!</v>
      </c>
      <c r="H20" s="41" t="str">
        <f t="shared" si="8"/>
        <v>#REF!</v>
      </c>
      <c r="I20" s="41" t="str">
        <f t="shared" si="8"/>
        <v>#REF!</v>
      </c>
      <c r="J20" s="41" t="str">
        <f t="shared" si="8"/>
        <v>#REF!</v>
      </c>
      <c r="L20" s="41"/>
      <c r="M20" s="41" t="str">
        <f t="shared" ref="M20:P20" si="9">M14-#REF!</f>
        <v>#REF!</v>
      </c>
      <c r="N20" s="41" t="str">
        <f t="shared" si="9"/>
        <v>#REF!</v>
      </c>
      <c r="O20" s="41" t="str">
        <f t="shared" si="9"/>
        <v>#REF!</v>
      </c>
      <c r="P20" s="41" t="str">
        <f t="shared" si="9"/>
        <v>#REF!</v>
      </c>
      <c r="Q20" s="41"/>
      <c r="R20" s="41" t="str">
        <f t="shared" ref="R20:U20" si="10">R14-#REF!</f>
        <v>#REF!</v>
      </c>
      <c r="S20" s="41" t="str">
        <f t="shared" si="10"/>
        <v>#REF!</v>
      </c>
      <c r="T20" s="41" t="str">
        <f t="shared" si="10"/>
        <v>#REF!</v>
      </c>
      <c r="U20" s="41" t="str">
        <f t="shared" si="10"/>
        <v>#REF!</v>
      </c>
      <c r="W20" s="83" t="s">
        <v>268</v>
      </c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idden="1">
      <c r="A21" s="8"/>
      <c r="B21" s="8"/>
      <c r="C21" s="8"/>
      <c r="D21" s="8"/>
      <c r="E21" s="8"/>
      <c r="F21" s="34"/>
      <c r="G21" s="34" t="str">
        <f t="shared" ref="G21:J21" si="11">G20/18</f>
        <v>#REF!</v>
      </c>
      <c r="H21" s="34" t="str">
        <f t="shared" si="11"/>
        <v>#REF!</v>
      </c>
      <c r="I21" s="34" t="str">
        <f t="shared" si="11"/>
        <v>#REF!</v>
      </c>
      <c r="J21" s="34" t="str">
        <f t="shared" si="11"/>
        <v>#REF!</v>
      </c>
      <c r="L21" s="34"/>
      <c r="M21" s="34" t="str">
        <f t="shared" ref="M21:P21" si="12">M20/18</f>
        <v>#REF!</v>
      </c>
      <c r="N21" s="34" t="str">
        <f t="shared" si="12"/>
        <v>#REF!</v>
      </c>
      <c r="O21" s="34" t="str">
        <f t="shared" si="12"/>
        <v>#REF!</v>
      </c>
      <c r="P21" s="34" t="str">
        <f t="shared" si="12"/>
        <v>#REF!</v>
      </c>
      <c r="Q21" s="34"/>
      <c r="R21" s="34" t="str">
        <f t="shared" ref="R21:U21" si="13">R20/18</f>
        <v>#REF!</v>
      </c>
      <c r="S21" s="34" t="str">
        <f t="shared" si="13"/>
        <v>#REF!</v>
      </c>
      <c r="T21" s="34" t="str">
        <f t="shared" si="13"/>
        <v>#REF!</v>
      </c>
      <c r="U21" s="34" t="str">
        <f t="shared" si="13"/>
        <v>#REF!</v>
      </c>
      <c r="W21" s="83" t="s">
        <v>269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idden="1">
      <c r="A22" s="8"/>
      <c r="B22" s="8"/>
      <c r="C22" s="8"/>
      <c r="D22" s="8"/>
      <c r="E22" s="8"/>
      <c r="F22" s="95"/>
      <c r="G22" s="95" t="str">
        <f>G21/' LTR Financial Study'!$I$7</f>
        <v>#REF!</v>
      </c>
      <c r="H22" s="95" t="str">
        <f>H21/' LTR Financial Study'!$I$7</f>
        <v>#REF!</v>
      </c>
      <c r="I22" s="95" t="str">
        <f>I21/' LTR Financial Study'!$I$7</f>
        <v>#REF!</v>
      </c>
      <c r="J22" s="95" t="str">
        <f>J21/' LTR Financial Study'!$I$7</f>
        <v>#REF!</v>
      </c>
      <c r="L22" s="95"/>
      <c r="M22" s="95" t="str">
        <f t="shared" ref="M22:P22" si="14">M21/#REF!</f>
        <v>#REF!</v>
      </c>
      <c r="N22" s="95" t="str">
        <f t="shared" si="14"/>
        <v>#REF!</v>
      </c>
      <c r="O22" s="95" t="str">
        <f t="shared" si="14"/>
        <v>#REF!</v>
      </c>
      <c r="P22" s="95" t="str">
        <f t="shared" si="14"/>
        <v>#REF!</v>
      </c>
      <c r="Q22" s="95"/>
      <c r="R22" s="95" t="str">
        <f>R21/' LTR Financial Study'!$J$7</f>
        <v>#REF!</v>
      </c>
      <c r="S22" s="95" t="str">
        <f>S21/' LTR Financial Study'!$J$7</f>
        <v>#REF!</v>
      </c>
      <c r="T22" s="95" t="str">
        <f>T21/' LTR Financial Study'!$J$7</f>
        <v>#REF!</v>
      </c>
      <c r="U22" s="95" t="str">
        <f>U21/' LTR Financial Study'!$J$7</f>
        <v>#REF!</v>
      </c>
      <c r="W22" s="83" t="s">
        <v>270</v>
      </c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A23" s="8"/>
      <c r="B23" s="8"/>
      <c r="C23" s="8"/>
      <c r="D23" s="8"/>
      <c r="E23" s="8"/>
      <c r="F23" s="92">
        <f t="shared" ref="F23:J23" si="15">F19/12</f>
        <v>145.2</v>
      </c>
      <c r="G23" s="92">
        <f t="shared" si="15"/>
        <v>174.24</v>
      </c>
      <c r="H23" s="92">
        <f t="shared" si="15"/>
        <v>203.28</v>
      </c>
      <c r="I23" s="92">
        <f t="shared" si="15"/>
        <v>232.32</v>
      </c>
      <c r="J23" s="92">
        <f t="shared" si="15"/>
        <v>261.36</v>
      </c>
      <c r="K23" s="93"/>
      <c r="L23" s="92">
        <f t="shared" ref="L23:U23" si="16">L19/12</f>
        <v>162.5181818</v>
      </c>
      <c r="M23" s="92">
        <f t="shared" si="16"/>
        <v>195.0218182</v>
      </c>
      <c r="N23" s="92">
        <f t="shared" si="16"/>
        <v>227.5254545</v>
      </c>
      <c r="O23" s="92">
        <f t="shared" si="16"/>
        <v>260.0290909</v>
      </c>
      <c r="P23" s="92">
        <f t="shared" si="16"/>
        <v>292.5327273</v>
      </c>
      <c r="Q23" s="92">
        <f t="shared" si="16"/>
        <v>4537.2</v>
      </c>
      <c r="R23" s="92">
        <f t="shared" si="16"/>
        <v>5444.64</v>
      </c>
      <c r="S23" s="92">
        <f t="shared" si="16"/>
        <v>6352.08</v>
      </c>
      <c r="T23" s="92">
        <f t="shared" si="16"/>
        <v>7259.52</v>
      </c>
      <c r="U23" s="92">
        <f t="shared" si="16"/>
        <v>8166.96</v>
      </c>
      <c r="V23" s="93"/>
      <c r="W23" s="83" t="s">
        <v>271</v>
      </c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A24" s="8"/>
      <c r="B24" s="8"/>
      <c r="C24" s="8"/>
      <c r="D24" s="8"/>
      <c r="E24" s="8"/>
      <c r="F24" s="8"/>
      <c r="G24" s="8"/>
      <c r="H24" s="21"/>
      <c r="J24" s="2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8"/>
      <c r="B25" s="8"/>
      <c r="C25" s="8"/>
      <c r="D25" s="8"/>
      <c r="E25" s="8"/>
      <c r="F25" s="8"/>
      <c r="G25" s="8"/>
      <c r="H25" s="21"/>
      <c r="J25" s="2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8"/>
      <c r="B26" s="8"/>
      <c r="C26" s="8"/>
      <c r="D26" s="8"/>
      <c r="E26" s="8"/>
      <c r="F26" s="8"/>
      <c r="G26" s="8"/>
      <c r="H26" s="21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8"/>
      <c r="B27" s="8"/>
      <c r="C27" s="8"/>
      <c r="D27" s="8"/>
      <c r="E27" s="8"/>
      <c r="F27" s="8"/>
      <c r="G27" s="8"/>
      <c r="H27" s="21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8"/>
      <c r="B28" s="8"/>
      <c r="C28" s="8"/>
      <c r="D28" s="8"/>
      <c r="E28" s="8"/>
      <c r="F28" s="8"/>
      <c r="G28" s="8"/>
      <c r="H28" s="51" t="str">
        <f>' LTR Financial Study'!C17</f>
        <v/>
      </c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8"/>
      <c r="B29" s="8"/>
      <c r="C29" s="8"/>
      <c r="D29" s="8"/>
      <c r="E29" s="140"/>
      <c r="F29" s="1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8"/>
      <c r="B30" s="8"/>
      <c r="C30" s="8"/>
      <c r="D30" s="8"/>
      <c r="E30" s="51"/>
      <c r="F30" s="51"/>
      <c r="G30" s="51"/>
      <c r="H30" s="51"/>
      <c r="I30" s="51"/>
      <c r="J30" s="51"/>
      <c r="K30" s="5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8"/>
      <c r="B31" s="8"/>
      <c r="C31" s="8"/>
      <c r="D31" s="8"/>
      <c r="E31" s="96"/>
      <c r="F31" s="8"/>
      <c r="G31" s="8"/>
      <c r="H31" s="8"/>
      <c r="I31" s="8"/>
      <c r="J31" s="21"/>
      <c r="K31" s="8"/>
      <c r="L31" s="8"/>
      <c r="M31" s="8"/>
      <c r="N31" s="8"/>
      <c r="O31" s="21"/>
      <c r="P31" s="8"/>
      <c r="Q31" s="2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6"/>
      <c r="P32" s="8"/>
      <c r="Q32" s="2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</sheetData>
  <mergeCells count="26">
    <mergeCell ref="A1:A3"/>
    <mergeCell ref="H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141" t="s">
        <v>369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1" t="s">
        <v>370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2" t="s">
        <v>371</v>
      </c>
      <c r="B6" s="21" t="s">
        <v>372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8"/>
      <c r="B7" s="8"/>
      <c r="C7" s="8"/>
      <c r="D7" s="8"/>
      <c r="E7" s="73" t="s">
        <v>246</v>
      </c>
      <c r="F7" s="73" t="s">
        <v>18</v>
      </c>
      <c r="G7" s="8"/>
      <c r="H7" s="122"/>
      <c r="I7" s="8"/>
      <c r="J7" s="122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7" t="s">
        <v>18</v>
      </c>
      <c r="B8" s="7" t="s">
        <v>374</v>
      </c>
      <c r="C8" s="8"/>
      <c r="D8" s="8"/>
      <c r="E8" s="123">
        <v>5.0</v>
      </c>
      <c r="F8" s="124" t="s">
        <v>11</v>
      </c>
      <c r="G8" s="8"/>
      <c r="H8" s="125" t="s">
        <v>119</v>
      </c>
      <c r="I8" s="125" t="s">
        <v>120</v>
      </c>
      <c r="J8" s="125" t="s">
        <v>121</v>
      </c>
      <c r="K8" s="125" t="s">
        <v>18</v>
      </c>
      <c r="L8" s="125" t="s">
        <v>122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7" t="s">
        <v>375</v>
      </c>
      <c r="B9" s="142">
        <f>5/12</f>
        <v>0.4166666667</v>
      </c>
      <c r="C9" s="21"/>
      <c r="D9" s="8"/>
      <c r="E9" s="126">
        <v>4.0</v>
      </c>
      <c r="F9" s="127" t="s">
        <v>367</v>
      </c>
      <c r="G9" s="8"/>
      <c r="H9" s="22">
        <f>('STR-Regular Financial Study'!$H$7*$B$9)+(' LTR Financial Study'!$H$7*$B$10)</f>
        <v>12229.25</v>
      </c>
      <c r="I9" s="22">
        <f>('STR-Regular Financial Study'!$I$7*$B$9)+(' LTR Financial Study'!$I$7*$B$10)</f>
        <v>5315.698864</v>
      </c>
      <c r="J9" s="22">
        <f>('STR-Regular Financial Study'!$J$7*$B$9)+(' LTR Financial Study'!$J$7*$B$10)</f>
        <v>4749.25</v>
      </c>
      <c r="K9" s="7" t="s">
        <v>367</v>
      </c>
      <c r="L9" s="7">
        <f t="array" ref="L9:L17">SEQUENCE(9,1,1,1)</f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377</v>
      </c>
      <c r="B10" s="142">
        <f>1-B9</f>
        <v>0.5833333333</v>
      </c>
      <c r="C10" s="21"/>
      <c r="D10" s="8"/>
      <c r="E10" s="8"/>
      <c r="F10" s="8"/>
      <c r="G10" s="8"/>
      <c r="H10" s="22">
        <f>('STR-Regular Financial Study'!$H$7*$B$9)+(' LTR Financial Study'!$H$7*$B$10)</f>
        <v>12229.25</v>
      </c>
      <c r="I10" s="22">
        <f>('STR-Regular Financial Study'!$I$7*$B$9)+(' LTR Financial Study'!$I$7*$B$10)</f>
        <v>5315.698864</v>
      </c>
      <c r="J10" s="22">
        <f>('STR-Regular Financial Study'!$J$7*$B$9)+(' LTR Financial Study'!$J$7*$B$10)</f>
        <v>4749.25</v>
      </c>
      <c r="K10" s="7" t="s">
        <v>367</v>
      </c>
      <c r="L10" s="129">
        <v>2.0</v>
      </c>
      <c r="M10" s="8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21"/>
      <c r="D11" s="8"/>
      <c r="E11" s="8"/>
      <c r="F11" s="8"/>
      <c r="G11" s="8"/>
      <c r="H11" s="22">
        <f>('STR-Regular Financial Study'!$H$7*$B$9)+(' LTR Financial Study'!$H$7*$B$10)</f>
        <v>12229.25</v>
      </c>
      <c r="I11" s="22">
        <f>('STR-Regular Financial Study'!$I$7*$B$9)+(' LTR Financial Study'!$I$7*$B$10)</f>
        <v>5315.698864</v>
      </c>
      <c r="J11" s="22">
        <f>('STR-Regular Financial Study'!$J$7*$B$9)+(' LTR Financial Study'!$J$7*$B$10)</f>
        <v>4749.25</v>
      </c>
      <c r="K11" s="7" t="s">
        <v>367</v>
      </c>
      <c r="L11" s="129">
        <v>3.0</v>
      </c>
      <c r="M11" s="8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21"/>
      <c r="D12" s="8"/>
      <c r="E12" s="8"/>
      <c r="F12" s="8"/>
      <c r="G12" s="8"/>
      <c r="H12" s="22">
        <f>('STR-Regular Financial Study'!$H$7*$B$9)+(' LTR Financial Study'!$H$7*$B$10)</f>
        <v>12229.25</v>
      </c>
      <c r="I12" s="22">
        <f>('STR-Regular Financial Study'!$I$7*$B$9)+(' LTR Financial Study'!$I$7*$B$10)</f>
        <v>5315.698864</v>
      </c>
      <c r="J12" s="22">
        <f>('STR-Regular Financial Study'!$J$7*$B$9)+(' LTR Financial Study'!$J$7*$B$10)</f>
        <v>4749.25</v>
      </c>
      <c r="K12" s="7" t="s">
        <v>367</v>
      </c>
      <c r="L12" s="129">
        <v>4.0</v>
      </c>
      <c r="M12" s="8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21"/>
      <c r="D13" s="8"/>
      <c r="E13" s="8"/>
      <c r="F13" s="8"/>
      <c r="G13" s="8"/>
      <c r="H13" s="22">
        <f>('STR-Regular Financial Study'!$H$7*$B$9)+(' LTR Financial Study'!$H$7*$B$10)</f>
        <v>12229.25</v>
      </c>
      <c r="I13" s="22">
        <f>('STR-Regular Financial Study'!$I$7*$B$9)+(' LTR Financial Study'!$I$7*$B$10)</f>
        <v>5315.698864</v>
      </c>
      <c r="J13" s="22">
        <f>('STR-Regular Financial Study'!$J$7*$B$9)+(' LTR Financial Study'!$J$7*$B$10)</f>
        <v>4749.25</v>
      </c>
      <c r="K13" s="7" t="s">
        <v>367</v>
      </c>
      <c r="L13" s="129">
        <v>5.0</v>
      </c>
      <c r="M13" s="8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21"/>
      <c r="D14" s="8"/>
      <c r="E14" s="8"/>
      <c r="F14" s="8"/>
      <c r="G14" s="8"/>
      <c r="H14" s="22">
        <f>('STR-Regular Financial Study'!$H$7*$B$9)+(' LTR Financial Study'!$H$7*$B$10)</f>
        <v>12229.25</v>
      </c>
      <c r="I14" s="22">
        <f>('STR-Regular Financial Study'!$I$7*$B$9)+(' LTR Financial Study'!$I$7*$B$10)</f>
        <v>5315.698864</v>
      </c>
      <c r="J14" s="22">
        <f>('STR-Regular Financial Study'!$J$7*$B$9)+(' LTR Financial Study'!$J$7*$B$10)</f>
        <v>4749.25</v>
      </c>
      <c r="K14" s="7" t="s">
        <v>367</v>
      </c>
      <c r="L14" s="129">
        <v>6.0</v>
      </c>
      <c r="M14" s="8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21"/>
      <c r="D15" s="8"/>
      <c r="E15" s="8"/>
      <c r="F15" s="8"/>
      <c r="G15" s="8"/>
      <c r="H15" s="22">
        <f>('STR-Regular Financial Study'!$H$7*$B$9)+(' LTR Financial Study'!$H$7*$B$10)</f>
        <v>12229.25</v>
      </c>
      <c r="I15" s="22">
        <f>('STR-Regular Financial Study'!$I$7*$B$9)+(' LTR Financial Study'!$I$7*$B$10)</f>
        <v>5315.698864</v>
      </c>
      <c r="J15" s="22">
        <f>('STR-Regular Financial Study'!$J$7*$B$9)+(' LTR Financial Study'!$J$7*$B$10)</f>
        <v>4749.25</v>
      </c>
      <c r="K15" s="7" t="s">
        <v>367</v>
      </c>
      <c r="L15" s="129">
        <v>7.0</v>
      </c>
      <c r="M15" s="8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21"/>
      <c r="D16" s="8"/>
      <c r="E16" s="8"/>
      <c r="F16" s="8"/>
      <c r="G16" s="8"/>
      <c r="H16" s="22">
        <f>('STR-Regular Financial Study'!$H$7*$B$9)+(' LTR Financial Study'!$H$7*$B$10)</f>
        <v>12229.25</v>
      </c>
      <c r="I16" s="22">
        <f>('STR-Regular Financial Study'!$I$7*$B$9)+(' LTR Financial Study'!$I$7*$B$10)</f>
        <v>5315.698864</v>
      </c>
      <c r="J16" s="22">
        <f>('STR-Regular Financial Study'!$J$7*$B$9)+(' LTR Financial Study'!$J$7*$B$10)</f>
        <v>4749.25</v>
      </c>
      <c r="K16" s="7" t="s">
        <v>367</v>
      </c>
      <c r="L16" s="129">
        <v>8.0</v>
      </c>
      <c r="M16" s="83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21"/>
      <c r="D17" s="8"/>
      <c r="E17" s="8"/>
      <c r="F17" s="8"/>
      <c r="G17" s="8"/>
      <c r="H17" s="22">
        <f>('STR-Regular Financial Study'!$H$7*$B$9)+(' LTR Financial Study'!$H$7*$B$10)</f>
        <v>12229.25</v>
      </c>
      <c r="I17" s="22">
        <f>('STR-Regular Financial Study'!$I$7*$B$9)+(' LTR Financial Study'!$I$7*$B$10)</f>
        <v>5315.698864</v>
      </c>
      <c r="J17" s="22">
        <f>('STR-Regular Financial Study'!$J$7*$B$9)+(' LTR Financial Study'!$J$7*$B$10)</f>
        <v>4749.25</v>
      </c>
      <c r="K17" s="7" t="s">
        <v>367</v>
      </c>
      <c r="L17" s="129">
        <v>9.0</v>
      </c>
      <c r="M17" s="8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56"/>
      <c r="I18" s="56"/>
      <c r="J18" s="56"/>
      <c r="K18" s="130"/>
      <c r="L18" s="130"/>
      <c r="M18" s="130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51">
        <f>SUM(C9:C17)*12</f>
        <v>0</v>
      </c>
      <c r="D19" s="8"/>
      <c r="E19" s="8"/>
      <c r="F19" s="8"/>
      <c r="G19" s="8"/>
      <c r="H19" s="84">
        <f t="shared" ref="H19:J19" si="1">SUM(H9:H17)*12</f>
        <v>1320759</v>
      </c>
      <c r="I19" s="84">
        <f t="shared" si="1"/>
        <v>574095.4773</v>
      </c>
      <c r="J19" s="84">
        <f t="shared" si="1"/>
        <v>512919</v>
      </c>
      <c r="K19" s="131" t="s">
        <v>247</v>
      </c>
      <c r="M19" s="13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G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G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G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</sheetData>
  <mergeCells count="2">
    <mergeCell ref="A1:AA3"/>
    <mergeCell ref="K19:L19"/>
  </mergeCells>
  <dataValidations>
    <dataValidation type="list" allowBlank="1" sqref="F8:F9">
      <formula1>"Studio,1Bd,2BR,3BR,4BR"</formula1>
    </dataValidation>
    <dataValidation type="list" allowBlank="1" showErrorMessage="1" sqref="K9:K17">
      <formula1>"1BR,2BR,Studio,3BR,4BR"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133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</row>
    <row r="2"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>
      <c r="A4" s="8"/>
      <c r="B4" s="8"/>
      <c r="C4" s="8"/>
      <c r="D4" s="8"/>
      <c r="E4" s="8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22.5" customHeight="1">
      <c r="A5" s="8"/>
      <c r="B5" s="8"/>
      <c r="C5" s="8"/>
      <c r="D5" s="8"/>
      <c r="E5" s="8"/>
      <c r="F5" s="143"/>
      <c r="G5" s="143"/>
      <c r="H5" s="143"/>
      <c r="I5" s="143"/>
      <c r="J5" s="143"/>
      <c r="K5" s="143"/>
      <c r="L5" s="143"/>
      <c r="M5" s="143"/>
      <c r="N5" s="143"/>
      <c r="O5" s="73" t="s">
        <v>246</v>
      </c>
      <c r="P5" s="73" t="s">
        <v>18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8"/>
      <c r="B6" s="8"/>
      <c r="C6" s="8"/>
      <c r="D6" s="8"/>
      <c r="E6" s="8"/>
      <c r="F6" s="144"/>
      <c r="G6" s="144"/>
      <c r="H6" s="144"/>
      <c r="I6" s="144"/>
      <c r="J6" s="144"/>
      <c r="K6" s="144"/>
      <c r="L6" s="144"/>
      <c r="M6" s="144"/>
      <c r="N6" s="144"/>
      <c r="O6" s="145">
        <v>1.0</v>
      </c>
      <c r="P6" s="146" t="s">
        <v>93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8"/>
      <c r="B8" s="8"/>
      <c r="C8" s="8"/>
      <c r="D8" s="8"/>
      <c r="E8" s="8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8"/>
      <c r="B9" s="8"/>
      <c r="C9" s="8"/>
      <c r="D9" s="8"/>
      <c r="E9" s="8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8"/>
      <c r="B10" s="8"/>
      <c r="D10" s="78"/>
      <c r="E10" s="78"/>
      <c r="F10" s="147"/>
      <c r="G10" s="147"/>
      <c r="H10" s="147"/>
      <c r="I10" s="147"/>
      <c r="J10" s="147"/>
      <c r="K10" s="147"/>
      <c r="L10" s="148" t="s">
        <v>378</v>
      </c>
      <c r="Y10" s="149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R11" s="82" t="s">
        <v>119</v>
      </c>
      <c r="X11" s="83" t="s">
        <v>255</v>
      </c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8"/>
      <c r="B12" s="8"/>
      <c r="C12" s="8"/>
      <c r="D12" s="8"/>
      <c r="E12" s="8"/>
      <c r="F12" s="150" t="str">
        <f>'STR Financial Study'!J30</f>
        <v>#REF!</v>
      </c>
      <c r="L12" s="150" t="str">
        <f>'STR Financial Study'!I30</f>
        <v>#REF!</v>
      </c>
      <c r="R12" s="150" t="str">
        <f>'STR Financial Study'!H30</f>
        <v>#REF!</v>
      </c>
      <c r="X12" s="83" t="s">
        <v>258</v>
      </c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8"/>
      <c r="B13" s="8"/>
      <c r="C13" s="52"/>
      <c r="D13" s="52"/>
      <c r="E13" s="52"/>
      <c r="F13" s="86">
        <v>0.4</v>
      </c>
      <c r="G13" s="86">
        <v>0.5</v>
      </c>
      <c r="H13" s="86">
        <v>0.6</v>
      </c>
      <c r="I13" s="86">
        <v>0.7</v>
      </c>
      <c r="J13" s="86">
        <v>0.8</v>
      </c>
      <c r="K13" s="86">
        <v>0.9</v>
      </c>
      <c r="L13" s="86">
        <v>0.4</v>
      </c>
      <c r="M13" s="86">
        <v>0.5</v>
      </c>
      <c r="N13" s="86">
        <v>0.6</v>
      </c>
      <c r="O13" s="86">
        <v>0.7</v>
      </c>
      <c r="P13" s="86">
        <v>0.8</v>
      </c>
      <c r="Q13" s="86">
        <v>0.9</v>
      </c>
      <c r="R13" s="151">
        <v>0.4</v>
      </c>
      <c r="S13" s="151">
        <v>0.5</v>
      </c>
      <c r="T13" s="151">
        <v>0.6</v>
      </c>
      <c r="U13" s="151">
        <v>0.7</v>
      </c>
      <c r="V13" s="151">
        <v>0.8</v>
      </c>
      <c r="W13" s="151">
        <v>0.9</v>
      </c>
      <c r="X13" s="83" t="s">
        <v>259</v>
      </c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8"/>
      <c r="B14" s="8"/>
      <c r="C14" s="8"/>
      <c r="D14" s="8"/>
      <c r="E14" s="8"/>
      <c r="F14" s="84" t="str">
        <f>F12*F13</f>
        <v>#REF!</v>
      </c>
      <c r="G14" s="84" t="str">
        <f>F12*G13</f>
        <v>#REF!</v>
      </c>
      <c r="H14" s="84" t="str">
        <f>F12*H13</f>
        <v>#REF!</v>
      </c>
      <c r="I14" s="84" t="str">
        <f>F12*I13</f>
        <v>#REF!</v>
      </c>
      <c r="J14" s="84" t="str">
        <f>F12*J13</f>
        <v>#REF!</v>
      </c>
      <c r="K14" s="84" t="str">
        <f>F12*K13</f>
        <v>#REF!</v>
      </c>
      <c r="L14" s="84" t="str">
        <f>L12*L13</f>
        <v>#REF!</v>
      </c>
      <c r="M14" s="84" t="str">
        <f>L12*M13</f>
        <v>#REF!</v>
      </c>
      <c r="N14" s="84" t="str">
        <f>L12*N13</f>
        <v>#REF!</v>
      </c>
      <c r="O14" s="84" t="str">
        <f>L12*O13</f>
        <v>#REF!</v>
      </c>
      <c r="P14" s="84" t="str">
        <f>L12*P13</f>
        <v>#REF!</v>
      </c>
      <c r="Q14" s="84" t="str">
        <f>L12*Q13</f>
        <v>#REF!</v>
      </c>
      <c r="R14" s="84" t="str">
        <f>R12*R13</f>
        <v>#REF!</v>
      </c>
      <c r="S14" s="84" t="str">
        <f>R12*S13</f>
        <v>#REF!</v>
      </c>
      <c r="T14" s="84" t="str">
        <f>R12*T13</f>
        <v>#REF!</v>
      </c>
      <c r="U14" s="84" t="str">
        <f>R12*U13</f>
        <v>#REF!</v>
      </c>
      <c r="V14" s="84" t="str">
        <f>R12*V13</f>
        <v>#REF!</v>
      </c>
      <c r="W14" s="84" t="str">
        <f>R12*W13</f>
        <v>#REF!</v>
      </c>
      <c r="X14" s="83" t="s">
        <v>379</v>
      </c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8"/>
      <c r="B15" s="8"/>
      <c r="C15" s="8"/>
      <c r="D15" s="8"/>
      <c r="E15" s="8"/>
      <c r="F15" s="152" t="str">
        <f t="shared" ref="F15:W15" si="1">F14*(1-$X$16)</f>
        <v>#REF!</v>
      </c>
      <c r="G15" s="152" t="str">
        <f t="shared" si="1"/>
        <v>#REF!</v>
      </c>
      <c r="H15" s="152" t="str">
        <f t="shared" si="1"/>
        <v>#REF!</v>
      </c>
      <c r="I15" s="152" t="str">
        <f t="shared" si="1"/>
        <v>#REF!</v>
      </c>
      <c r="J15" s="152" t="str">
        <f t="shared" si="1"/>
        <v>#REF!</v>
      </c>
      <c r="K15" s="152" t="str">
        <f t="shared" si="1"/>
        <v>#REF!</v>
      </c>
      <c r="L15" s="152" t="str">
        <f t="shared" si="1"/>
        <v>#REF!</v>
      </c>
      <c r="M15" s="152" t="str">
        <f t="shared" si="1"/>
        <v>#REF!</v>
      </c>
      <c r="N15" s="152" t="str">
        <f t="shared" si="1"/>
        <v>#REF!</v>
      </c>
      <c r="O15" s="152" t="str">
        <f t="shared" si="1"/>
        <v>#REF!</v>
      </c>
      <c r="P15" s="152" t="str">
        <f t="shared" si="1"/>
        <v>#REF!</v>
      </c>
      <c r="Q15" s="152" t="str">
        <f t="shared" si="1"/>
        <v>#REF!</v>
      </c>
      <c r="R15" s="152" t="str">
        <f t="shared" si="1"/>
        <v>#REF!</v>
      </c>
      <c r="S15" s="152" t="str">
        <f t="shared" si="1"/>
        <v>#REF!</v>
      </c>
      <c r="T15" s="152" t="str">
        <f t="shared" si="1"/>
        <v>#REF!</v>
      </c>
      <c r="U15" s="152" t="str">
        <f t="shared" si="1"/>
        <v>#REF!</v>
      </c>
      <c r="V15" s="152" t="str">
        <f t="shared" si="1"/>
        <v>#REF!</v>
      </c>
      <c r="W15" s="152" t="str">
        <f t="shared" si="1"/>
        <v>#REF!</v>
      </c>
      <c r="X15" s="83" t="s">
        <v>380</v>
      </c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8"/>
      <c r="B16" s="8"/>
      <c r="C16" s="8"/>
      <c r="D16" s="8"/>
      <c r="E16" s="8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88">
        <v>0.15</v>
      </c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8"/>
      <c r="B17" s="8"/>
      <c r="C17" s="8"/>
      <c r="D17" s="8"/>
      <c r="E17" s="8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83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40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8"/>
      <c r="B19" s="8"/>
      <c r="C19" s="8"/>
      <c r="D19" s="8"/>
      <c r="E19" s="8"/>
      <c r="F19" s="8"/>
      <c r="G19" s="8"/>
      <c r="H19" s="2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ataValidations>
    <dataValidation type="list" allowBlank="1" showErrorMessage="1" sqref="P6">
      <formula1>"1Bd,2Bd"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69"/>
      <c r="M1" s="69"/>
      <c r="N1" s="69"/>
      <c r="O1" s="6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B2" s="8"/>
      <c r="C2" s="8"/>
      <c r="D2" s="8"/>
      <c r="E2" s="8"/>
      <c r="F2" s="8"/>
      <c r="G2" s="8"/>
      <c r="H2" s="8"/>
      <c r="I2" s="8"/>
      <c r="J2" s="8"/>
      <c r="K2" s="8"/>
      <c r="L2" s="69"/>
      <c r="M2" s="69"/>
      <c r="N2" s="69"/>
      <c r="O2" s="6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B3" s="8"/>
      <c r="C3" s="8"/>
      <c r="D3" s="8"/>
      <c r="E3" s="8"/>
      <c r="F3" s="8"/>
      <c r="G3" s="8"/>
      <c r="H3" s="8"/>
      <c r="I3" s="8"/>
      <c r="J3" s="8"/>
      <c r="K3" s="8"/>
      <c r="L3" s="69"/>
      <c r="M3" s="69"/>
      <c r="N3" s="69"/>
      <c r="O3" s="6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12"/>
      <c r="B4" s="8"/>
      <c r="C4" s="8"/>
      <c r="D4" s="8"/>
      <c r="E4" s="21"/>
      <c r="F4" s="8"/>
      <c r="G4" s="8"/>
      <c r="H4" s="71"/>
      <c r="I4" s="8"/>
      <c r="J4" s="8"/>
      <c r="K4" s="8"/>
      <c r="L4" s="72"/>
      <c r="M4" s="72"/>
      <c r="N4" s="72"/>
      <c r="O4" s="7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12"/>
      <c r="B5" s="21"/>
      <c r="C5" s="8"/>
      <c r="D5" s="8"/>
      <c r="E5" s="21"/>
      <c r="H5" s="12"/>
      <c r="I5" s="8"/>
      <c r="J5" s="8"/>
      <c r="K5" s="8"/>
      <c r="L5" s="73" t="s">
        <v>246</v>
      </c>
      <c r="M5" s="73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2"/>
      <c r="B6" s="8"/>
      <c r="C6" s="8"/>
      <c r="D6" s="8"/>
      <c r="H6" s="8"/>
      <c r="I6" s="8"/>
      <c r="J6" s="8"/>
      <c r="K6" s="8"/>
      <c r="L6" s="75">
        <f>COUNTA('STR-Regular Financial Study'!L7:L60)</f>
        <v>54</v>
      </c>
      <c r="M6" s="57" t="s">
        <v>93</v>
      </c>
      <c r="O6" s="8"/>
      <c r="P6" s="8"/>
      <c r="Q6" s="21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2"/>
      <c r="B7" s="21"/>
      <c r="C7" s="8"/>
      <c r="D7" s="8"/>
      <c r="H7" s="8"/>
      <c r="I7" s="8"/>
      <c r="J7" s="8"/>
      <c r="K7" s="8"/>
      <c r="L7" s="75">
        <f>COUNTA('STR-Regular Financial Study'!L61:L89)</f>
        <v>29</v>
      </c>
      <c r="M7" s="57" t="s">
        <v>54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12"/>
      <c r="B8" s="76"/>
      <c r="C8" s="8"/>
      <c r="D8" s="8"/>
      <c r="E8" s="8"/>
      <c r="F8" s="8"/>
      <c r="G8" s="8"/>
      <c r="H8" s="8"/>
      <c r="I8" s="8"/>
      <c r="J8" s="8"/>
      <c r="K8" s="8"/>
      <c r="L8" s="75">
        <f>3</f>
        <v>3</v>
      </c>
      <c r="M8" s="57" t="s">
        <v>11</v>
      </c>
      <c r="N8" s="77"/>
      <c r="O8" s="7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12"/>
      <c r="B9" s="51"/>
      <c r="C9" s="8"/>
      <c r="D9" s="8"/>
      <c r="E9" s="8"/>
      <c r="F9" s="8"/>
      <c r="G9" s="8"/>
      <c r="H9" s="8"/>
      <c r="I9" s="8"/>
      <c r="J9" s="8"/>
      <c r="K9" s="8"/>
      <c r="L9" s="77"/>
      <c r="M9" s="77"/>
      <c r="N9" s="77"/>
      <c r="O9" s="7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21"/>
      <c r="B10" s="8"/>
      <c r="D10" s="78"/>
      <c r="E10" s="78"/>
      <c r="F10" s="79" t="s">
        <v>254</v>
      </c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Q11" s="82" t="s">
        <v>119</v>
      </c>
      <c r="W11" s="83" t="s">
        <v>255</v>
      </c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"/>
      <c r="C12" s="8"/>
      <c r="D12" s="8"/>
      <c r="E12" s="8"/>
      <c r="F12" s="84">
        <f>'LTR-Regular Financial Study'!J94</f>
        <v>5373852</v>
      </c>
      <c r="L12" s="84">
        <f>'LTR-Regular Financial Study'!I94</f>
        <v>5969995</v>
      </c>
      <c r="Q12" s="84">
        <f>'LTR-Regular Financial Study'!H94</f>
        <v>6614208</v>
      </c>
      <c r="W12" s="83" t="s">
        <v>258</v>
      </c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"/>
      <c r="C13" s="52"/>
      <c r="D13" s="52"/>
      <c r="E13" s="52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83" t="s">
        <v>259</v>
      </c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"/>
      <c r="C14" s="8"/>
      <c r="D14" s="8"/>
      <c r="E14" s="8"/>
      <c r="F14" s="84">
        <f t="shared" ref="F14:J14" si="1">$F$12*F13</f>
        <v>2686926</v>
      </c>
      <c r="G14" s="84">
        <f t="shared" si="1"/>
        <v>3224311.2</v>
      </c>
      <c r="H14" s="84">
        <f t="shared" si="1"/>
        <v>3761696.4</v>
      </c>
      <c r="I14" s="84">
        <f t="shared" si="1"/>
        <v>4299081.6</v>
      </c>
      <c r="J14" s="84">
        <f t="shared" si="1"/>
        <v>4836466.8</v>
      </c>
      <c r="L14" s="84">
        <f t="shared" ref="L14:P14" si="2">$L$12*L13</f>
        <v>2984997.5</v>
      </c>
      <c r="M14" s="84">
        <f t="shared" si="2"/>
        <v>3581997</v>
      </c>
      <c r="N14" s="84">
        <f t="shared" si="2"/>
        <v>4178996.5</v>
      </c>
      <c r="O14" s="84">
        <f t="shared" si="2"/>
        <v>4775996</v>
      </c>
      <c r="P14" s="84">
        <f t="shared" si="2"/>
        <v>5372995.5</v>
      </c>
      <c r="Q14" s="84">
        <f t="shared" ref="Q14:U14" si="3">$Q$12*Q13</f>
        <v>3307104</v>
      </c>
      <c r="R14" s="84">
        <f t="shared" si="3"/>
        <v>3968524.8</v>
      </c>
      <c r="S14" s="84">
        <f t="shared" si="3"/>
        <v>4629945.6</v>
      </c>
      <c r="T14" s="84">
        <f t="shared" si="3"/>
        <v>5291366.4</v>
      </c>
      <c r="U14" s="84">
        <f t="shared" si="3"/>
        <v>5952787.2</v>
      </c>
      <c r="W14" s="83" t="s">
        <v>262</v>
      </c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"/>
      <c r="C15" s="8"/>
      <c r="D15" s="8"/>
      <c r="E15" s="8"/>
      <c r="F15" s="84">
        <f t="shared" ref="F15:J15" si="4">F14*(1-$W$16)</f>
        <v>2283887.1</v>
      </c>
      <c r="G15" s="84">
        <f t="shared" si="4"/>
        <v>2740664.52</v>
      </c>
      <c r="H15" s="84">
        <f t="shared" si="4"/>
        <v>3197441.94</v>
      </c>
      <c r="I15" s="84">
        <f t="shared" si="4"/>
        <v>3654219.36</v>
      </c>
      <c r="J15" s="84">
        <f t="shared" si="4"/>
        <v>4110996.78</v>
      </c>
      <c r="L15" s="84">
        <f t="shared" ref="L15:U15" si="5">L14*(1-$W$16)</f>
        <v>2537247.875</v>
      </c>
      <c r="M15" s="84">
        <f t="shared" si="5"/>
        <v>3044697.45</v>
      </c>
      <c r="N15" s="84">
        <f t="shared" si="5"/>
        <v>3552147.025</v>
      </c>
      <c r="O15" s="84">
        <f t="shared" si="5"/>
        <v>4059596.6</v>
      </c>
      <c r="P15" s="84">
        <f t="shared" si="5"/>
        <v>4567046.175</v>
      </c>
      <c r="Q15" s="84">
        <f t="shared" si="5"/>
        <v>2811038.4</v>
      </c>
      <c r="R15" s="84">
        <f t="shared" si="5"/>
        <v>3373246.08</v>
      </c>
      <c r="S15" s="84">
        <f t="shared" si="5"/>
        <v>3935453.76</v>
      </c>
      <c r="T15" s="84">
        <f t="shared" si="5"/>
        <v>4497661.44</v>
      </c>
      <c r="U15" s="84">
        <f t="shared" si="5"/>
        <v>5059869.12</v>
      </c>
      <c r="W15" s="83" t="s">
        <v>265</v>
      </c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8"/>
      <c r="B16" s="8"/>
      <c r="C16" s="8"/>
      <c r="D16" s="8"/>
      <c r="E16" s="8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8">
        <v>0.15</v>
      </c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8"/>
      <c r="C17" s="8"/>
      <c r="D17" s="8"/>
      <c r="E17" s="8"/>
      <c r="F17" s="84">
        <f t="shared" ref="F17:J17" si="6">F15*(1-$W$18)</f>
        <v>1895626.293</v>
      </c>
      <c r="G17" s="84">
        <f t="shared" si="6"/>
        <v>2274751.552</v>
      </c>
      <c r="H17" s="84">
        <f t="shared" si="6"/>
        <v>2653876.81</v>
      </c>
      <c r="I17" s="84">
        <f t="shared" si="6"/>
        <v>3033002.069</v>
      </c>
      <c r="J17" s="84">
        <f t="shared" si="6"/>
        <v>3412127.327</v>
      </c>
      <c r="L17" s="84">
        <f t="shared" ref="L17:U17" si="7">L15*(1-$W$18)</f>
        <v>2105915.736</v>
      </c>
      <c r="M17" s="84">
        <f t="shared" si="7"/>
        <v>2527098.884</v>
      </c>
      <c r="N17" s="84">
        <f t="shared" si="7"/>
        <v>2948282.031</v>
      </c>
      <c r="O17" s="84">
        <f t="shared" si="7"/>
        <v>3369465.178</v>
      </c>
      <c r="P17" s="84">
        <f t="shared" si="7"/>
        <v>3790648.325</v>
      </c>
      <c r="Q17" s="84">
        <f t="shared" si="7"/>
        <v>2333161.872</v>
      </c>
      <c r="R17" s="84">
        <f t="shared" si="7"/>
        <v>2799794.246</v>
      </c>
      <c r="S17" s="84">
        <f t="shared" si="7"/>
        <v>3266426.621</v>
      </c>
      <c r="T17" s="84">
        <f t="shared" si="7"/>
        <v>3733058.995</v>
      </c>
      <c r="U17" s="84">
        <f t="shared" si="7"/>
        <v>4199691.37</v>
      </c>
      <c r="W17" s="83" t="s">
        <v>266</v>
      </c>
      <c r="X17" s="21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21"/>
      <c r="B18" s="8"/>
      <c r="C18" s="8"/>
      <c r="D18" s="8"/>
      <c r="E18" s="8"/>
      <c r="F18" s="90"/>
      <c r="G18" s="90"/>
      <c r="H18" s="90"/>
      <c r="I18" s="90"/>
      <c r="J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W18" s="88">
        <v>0.17</v>
      </c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8"/>
      <c r="B21" s="8"/>
      <c r="C21" s="8"/>
      <c r="D21" s="8"/>
      <c r="E21" s="8"/>
      <c r="F21" s="91">
        <f t="shared" ref="F21:J21" si="8">F17/SUM($L$6:$L$8)</f>
        <v>22042.1662</v>
      </c>
      <c r="G21" s="91">
        <f t="shared" si="8"/>
        <v>26450.59944</v>
      </c>
      <c r="H21" s="91">
        <f t="shared" si="8"/>
        <v>30859.03268</v>
      </c>
      <c r="I21" s="91">
        <f t="shared" si="8"/>
        <v>35267.46592</v>
      </c>
      <c r="J21" s="92">
        <f t="shared" si="8"/>
        <v>39675.89916</v>
      </c>
      <c r="K21" s="93"/>
      <c r="L21" s="91">
        <f t="shared" ref="L21:U21" si="9">L17/SUM($L$6:$L$8)</f>
        <v>24487.39228</v>
      </c>
      <c r="M21" s="91">
        <f t="shared" si="9"/>
        <v>29384.87074</v>
      </c>
      <c r="N21" s="91">
        <f t="shared" si="9"/>
        <v>34282.34919</v>
      </c>
      <c r="O21" s="91">
        <f t="shared" si="9"/>
        <v>39179.82765</v>
      </c>
      <c r="P21" s="91">
        <f t="shared" si="9"/>
        <v>44077.30611</v>
      </c>
      <c r="Q21" s="91">
        <f t="shared" si="9"/>
        <v>27129.78921</v>
      </c>
      <c r="R21" s="91">
        <f t="shared" si="9"/>
        <v>32555.74705</v>
      </c>
      <c r="S21" s="91">
        <f t="shared" si="9"/>
        <v>37981.70489</v>
      </c>
      <c r="T21" s="91">
        <f t="shared" si="9"/>
        <v>43407.66273</v>
      </c>
      <c r="U21" s="92">
        <f t="shared" si="9"/>
        <v>48833.62058</v>
      </c>
      <c r="V21" s="93"/>
      <c r="W21" s="94" t="s">
        <v>267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idden="1">
      <c r="A22" s="8"/>
      <c r="B22" s="8"/>
      <c r="C22" s="8"/>
      <c r="D22" s="8"/>
      <c r="E22" s="8"/>
      <c r="F22" s="41"/>
      <c r="G22" s="41" t="str">
        <f t="shared" ref="G22:J22" si="10">G14-#REF!</f>
        <v>#REF!</v>
      </c>
      <c r="H22" s="41" t="str">
        <f t="shared" si="10"/>
        <v>#REF!</v>
      </c>
      <c r="I22" s="41" t="str">
        <f t="shared" si="10"/>
        <v>#REF!</v>
      </c>
      <c r="J22" s="41" t="str">
        <f t="shared" si="10"/>
        <v>#REF!</v>
      </c>
      <c r="L22" s="41"/>
      <c r="M22" s="41" t="str">
        <f t="shared" ref="M22:P22" si="11">M14-#REF!</f>
        <v>#REF!</v>
      </c>
      <c r="N22" s="41" t="str">
        <f t="shared" si="11"/>
        <v>#REF!</v>
      </c>
      <c r="O22" s="41" t="str">
        <f t="shared" si="11"/>
        <v>#REF!</v>
      </c>
      <c r="P22" s="41" t="str">
        <f t="shared" si="11"/>
        <v>#REF!</v>
      </c>
      <c r="Q22" s="41"/>
      <c r="R22" s="41" t="str">
        <f t="shared" ref="R22:U22" si="12">R14-#REF!</f>
        <v>#REF!</v>
      </c>
      <c r="S22" s="41" t="str">
        <f t="shared" si="12"/>
        <v>#REF!</v>
      </c>
      <c r="T22" s="41" t="str">
        <f t="shared" si="12"/>
        <v>#REF!</v>
      </c>
      <c r="U22" s="41" t="str">
        <f t="shared" si="12"/>
        <v>#REF!</v>
      </c>
      <c r="W22" s="83" t="s">
        <v>268</v>
      </c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idden="1">
      <c r="A23" s="8"/>
      <c r="B23" s="8"/>
      <c r="C23" s="8"/>
      <c r="D23" s="8"/>
      <c r="E23" s="8"/>
      <c r="F23" s="34"/>
      <c r="G23" s="34" t="str">
        <f t="shared" ref="G23:J23" si="13">G22/18</f>
        <v>#REF!</v>
      </c>
      <c r="H23" s="34" t="str">
        <f t="shared" si="13"/>
        <v>#REF!</v>
      </c>
      <c r="I23" s="34" t="str">
        <f t="shared" si="13"/>
        <v>#REF!</v>
      </c>
      <c r="J23" s="34" t="str">
        <f t="shared" si="13"/>
        <v>#REF!</v>
      </c>
      <c r="L23" s="34"/>
      <c r="M23" s="34" t="str">
        <f t="shared" ref="M23:P23" si="14">M22/18</f>
        <v>#REF!</v>
      </c>
      <c r="N23" s="34" t="str">
        <f t="shared" si="14"/>
        <v>#REF!</v>
      </c>
      <c r="O23" s="34" t="str">
        <f t="shared" si="14"/>
        <v>#REF!</v>
      </c>
      <c r="P23" s="34" t="str">
        <f t="shared" si="14"/>
        <v>#REF!</v>
      </c>
      <c r="Q23" s="34"/>
      <c r="R23" s="34" t="str">
        <f t="shared" ref="R23:U23" si="15">R22/18</f>
        <v>#REF!</v>
      </c>
      <c r="S23" s="34" t="str">
        <f t="shared" si="15"/>
        <v>#REF!</v>
      </c>
      <c r="T23" s="34" t="str">
        <f t="shared" si="15"/>
        <v>#REF!</v>
      </c>
      <c r="U23" s="34" t="str">
        <f t="shared" si="15"/>
        <v>#REF!</v>
      </c>
      <c r="W23" s="83" t="s">
        <v>269</v>
      </c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idden="1">
      <c r="A24" s="8"/>
      <c r="B24" s="8"/>
      <c r="C24" s="8"/>
      <c r="D24" s="8"/>
      <c r="E24" s="8"/>
      <c r="F24" s="95"/>
      <c r="G24" s="95" t="str">
        <f>G23/' LTR Financial Study'!$I$7</f>
        <v>#REF!</v>
      </c>
      <c r="H24" s="95" t="str">
        <f>H23/' LTR Financial Study'!$I$7</f>
        <v>#REF!</v>
      </c>
      <c r="I24" s="95" t="str">
        <f>I23/' LTR Financial Study'!$I$7</f>
        <v>#REF!</v>
      </c>
      <c r="J24" s="95" t="str">
        <f>J23/' LTR Financial Study'!$I$7</f>
        <v>#REF!</v>
      </c>
      <c r="L24" s="95"/>
      <c r="M24" s="95" t="str">
        <f t="shared" ref="M24:P24" si="16">M23/#REF!</f>
        <v>#REF!</v>
      </c>
      <c r="N24" s="95" t="str">
        <f t="shared" si="16"/>
        <v>#REF!</v>
      </c>
      <c r="O24" s="95" t="str">
        <f t="shared" si="16"/>
        <v>#REF!</v>
      </c>
      <c r="P24" s="95" t="str">
        <f t="shared" si="16"/>
        <v>#REF!</v>
      </c>
      <c r="Q24" s="95"/>
      <c r="R24" s="95" t="str">
        <f>R23/' LTR Financial Study'!$J$7</f>
        <v>#REF!</v>
      </c>
      <c r="S24" s="95" t="str">
        <f>S23/' LTR Financial Study'!$J$7</f>
        <v>#REF!</v>
      </c>
      <c r="T24" s="95" t="str">
        <f>T23/' LTR Financial Study'!$J$7</f>
        <v>#REF!</v>
      </c>
      <c r="U24" s="95" t="str">
        <f>U23/' LTR Financial Study'!$J$7</f>
        <v>#REF!</v>
      </c>
      <c r="W24" s="83" t="s">
        <v>270</v>
      </c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8"/>
      <c r="B25" s="8"/>
      <c r="C25" s="8"/>
      <c r="D25" s="8"/>
      <c r="E25" s="8"/>
      <c r="F25" s="92">
        <f t="shared" ref="F25:J25" si="17">F21/12</f>
        <v>1836.847183</v>
      </c>
      <c r="G25" s="92">
        <f t="shared" si="17"/>
        <v>2204.21662</v>
      </c>
      <c r="H25" s="92">
        <f t="shared" si="17"/>
        <v>2571.586056</v>
      </c>
      <c r="I25" s="92">
        <f t="shared" si="17"/>
        <v>2938.955493</v>
      </c>
      <c r="J25" s="92">
        <f t="shared" si="17"/>
        <v>3306.32493</v>
      </c>
      <c r="K25" s="93"/>
      <c r="L25" s="92">
        <f t="shared" ref="L25:U25" si="18">L21/12</f>
        <v>2040.616023</v>
      </c>
      <c r="M25" s="92">
        <f t="shared" si="18"/>
        <v>2448.739228</v>
      </c>
      <c r="N25" s="92">
        <f t="shared" si="18"/>
        <v>2856.862433</v>
      </c>
      <c r="O25" s="92">
        <f t="shared" si="18"/>
        <v>3264.985638</v>
      </c>
      <c r="P25" s="92">
        <f t="shared" si="18"/>
        <v>3673.108842</v>
      </c>
      <c r="Q25" s="92">
        <f t="shared" si="18"/>
        <v>2260.815767</v>
      </c>
      <c r="R25" s="92">
        <f t="shared" si="18"/>
        <v>2712.978921</v>
      </c>
      <c r="S25" s="92">
        <f t="shared" si="18"/>
        <v>3165.142074</v>
      </c>
      <c r="T25" s="92">
        <f t="shared" si="18"/>
        <v>3617.305228</v>
      </c>
      <c r="U25" s="92">
        <f t="shared" si="18"/>
        <v>4069.468381</v>
      </c>
      <c r="V25" s="93"/>
      <c r="W25" s="83" t="s">
        <v>271</v>
      </c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8"/>
      <c r="B26" s="8"/>
      <c r="C26" s="8"/>
      <c r="D26" s="8"/>
      <c r="E26" s="8"/>
      <c r="F26" s="8"/>
      <c r="G26" s="8"/>
      <c r="H26" s="21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8"/>
      <c r="B27" s="8"/>
      <c r="C27" s="8"/>
      <c r="D27" s="8"/>
      <c r="E27" s="8"/>
      <c r="F27" s="8"/>
      <c r="G27" s="8"/>
      <c r="H27" s="21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8"/>
      <c r="B28" s="8"/>
      <c r="C28" s="8"/>
      <c r="D28" s="8"/>
      <c r="E28" s="8"/>
      <c r="F28" s="8"/>
      <c r="G28" s="8"/>
      <c r="H28" s="21"/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8"/>
      <c r="B29" s="8"/>
      <c r="C29" s="8"/>
      <c r="D29" s="8"/>
      <c r="E29" s="8"/>
      <c r="F29" s="91">
        <f t="shared" ref="F29:J29" si="19">F15-F17</f>
        <v>388260.807</v>
      </c>
      <c r="G29" s="91">
        <f t="shared" si="19"/>
        <v>465912.9684</v>
      </c>
      <c r="H29" s="91">
        <f t="shared" si="19"/>
        <v>543565.1298</v>
      </c>
      <c r="I29" s="91">
        <f t="shared" si="19"/>
        <v>621217.2912</v>
      </c>
      <c r="J29" s="92">
        <f t="shared" si="19"/>
        <v>698869.4526</v>
      </c>
      <c r="K29" s="93"/>
      <c r="L29" s="91">
        <f t="shared" ref="L29:U29" si="20">L15-L17</f>
        <v>431332.1388</v>
      </c>
      <c r="M29" s="91">
        <f t="shared" si="20"/>
        <v>517598.5665</v>
      </c>
      <c r="N29" s="91">
        <f t="shared" si="20"/>
        <v>603864.9943</v>
      </c>
      <c r="O29" s="91">
        <f t="shared" si="20"/>
        <v>690131.422</v>
      </c>
      <c r="P29" s="91">
        <f t="shared" si="20"/>
        <v>776397.8498</v>
      </c>
      <c r="Q29" s="91">
        <f t="shared" si="20"/>
        <v>477876.528</v>
      </c>
      <c r="R29" s="91">
        <f t="shared" si="20"/>
        <v>573451.8336</v>
      </c>
      <c r="S29" s="91">
        <f t="shared" si="20"/>
        <v>669027.1392</v>
      </c>
      <c r="T29" s="91">
        <f t="shared" si="20"/>
        <v>764602.4448</v>
      </c>
      <c r="U29" s="92">
        <f t="shared" si="20"/>
        <v>860177.7504</v>
      </c>
      <c r="V29" s="93"/>
      <c r="W29" s="94" t="s">
        <v>272</v>
      </c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8"/>
      <c r="B30" s="8"/>
      <c r="C30" s="8"/>
      <c r="D30" s="8"/>
      <c r="E30" s="96"/>
      <c r="F30" s="92">
        <f t="shared" ref="F30:J30" si="21">F29/12</f>
        <v>32355.06725</v>
      </c>
      <c r="G30" s="92">
        <f t="shared" si="21"/>
        <v>38826.0807</v>
      </c>
      <c r="H30" s="92">
        <f t="shared" si="21"/>
        <v>45297.09415</v>
      </c>
      <c r="I30" s="92">
        <f t="shared" si="21"/>
        <v>51768.1076</v>
      </c>
      <c r="J30" s="92">
        <f t="shared" si="21"/>
        <v>58239.12105</v>
      </c>
      <c r="K30" s="97"/>
      <c r="L30" s="92">
        <f t="shared" ref="L30:U30" si="22">L29/12</f>
        <v>35944.3449</v>
      </c>
      <c r="M30" s="92">
        <f t="shared" si="22"/>
        <v>43133.21388</v>
      </c>
      <c r="N30" s="92">
        <f t="shared" si="22"/>
        <v>50322.08285</v>
      </c>
      <c r="O30" s="92">
        <f t="shared" si="22"/>
        <v>57510.95183</v>
      </c>
      <c r="P30" s="92">
        <f t="shared" si="22"/>
        <v>64699.82081</v>
      </c>
      <c r="Q30" s="92">
        <f t="shared" si="22"/>
        <v>39823.044</v>
      </c>
      <c r="R30" s="92">
        <f t="shared" si="22"/>
        <v>47787.6528</v>
      </c>
      <c r="S30" s="92">
        <f t="shared" si="22"/>
        <v>55752.2616</v>
      </c>
      <c r="T30" s="92">
        <f t="shared" si="22"/>
        <v>63716.8704</v>
      </c>
      <c r="U30" s="92">
        <f t="shared" si="22"/>
        <v>71681.4792</v>
      </c>
      <c r="V30" s="93"/>
      <c r="W30" s="83" t="s">
        <v>273</v>
      </c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</sheetData>
  <mergeCells count="32">
    <mergeCell ref="A1:A3"/>
    <mergeCell ref="F10:W10"/>
    <mergeCell ref="F11:K11"/>
    <mergeCell ref="L11:P11"/>
    <mergeCell ref="Q11:V11"/>
    <mergeCell ref="L12:P12"/>
    <mergeCell ref="Q12:V12"/>
    <mergeCell ref="U15:V15"/>
    <mergeCell ref="U17:V17"/>
    <mergeCell ref="U14:V14"/>
    <mergeCell ref="U18:V18"/>
    <mergeCell ref="U29:V29"/>
    <mergeCell ref="U30:V30"/>
    <mergeCell ref="F12:K12"/>
    <mergeCell ref="J13:K13"/>
    <mergeCell ref="U13:V13"/>
    <mergeCell ref="J14:K14"/>
    <mergeCell ref="J15:K15"/>
    <mergeCell ref="J17:K17"/>
    <mergeCell ref="J18:K18"/>
    <mergeCell ref="J24:K24"/>
    <mergeCell ref="J25:K25"/>
    <mergeCell ref="J29:K29"/>
    <mergeCell ref="J30:K30"/>
    <mergeCell ref="J21:K21"/>
    <mergeCell ref="U21:V21"/>
    <mergeCell ref="J22:K22"/>
    <mergeCell ref="U22:V22"/>
    <mergeCell ref="J23:K23"/>
    <mergeCell ref="U23:V23"/>
    <mergeCell ref="U24:V24"/>
    <mergeCell ref="U25:V25"/>
  </mergeCells>
  <conditionalFormatting sqref="F24:V24">
    <cfRule type="expression" dxfId="5" priority="1">
      <formula>F24&lt;1.5</formula>
    </cfRule>
  </conditionalFormatting>
  <conditionalFormatting sqref="F18:V18">
    <cfRule type="expression" dxfId="5" priority="2">
      <formula>F18&lt;100%</formula>
    </cfRule>
  </conditionalFormatting>
  <conditionalFormatting sqref="F18:V18">
    <cfRule type="expression" dxfId="6" priority="3">
      <formula>F18&gt;100%</formula>
    </cfRule>
  </conditionalFormatting>
  <dataValidations>
    <dataValidation type="list" allowBlank="1" showErrorMessage="1" sqref="M6:M8">
      <formula1>"3BR,1Bd,2Bd,Studio"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4.38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50"/>
      <c r="B1" s="50"/>
      <c r="C1" s="50"/>
      <c r="D1" s="50"/>
      <c r="E1" s="50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</row>
    <row r="2">
      <c r="B2" s="50"/>
      <c r="C2" s="50"/>
      <c r="D2" s="50"/>
      <c r="E2" s="50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>
      <c r="B3" s="50"/>
      <c r="C3" s="50"/>
      <c r="D3" s="50"/>
      <c r="E3" s="50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</row>
    <row r="4">
      <c r="A4" s="8"/>
      <c r="B4" s="8"/>
      <c r="C4" s="8"/>
      <c r="D4" s="8"/>
      <c r="E4" s="8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22.5" customHeight="1">
      <c r="A5" s="8"/>
      <c r="B5" s="8"/>
      <c r="C5" s="8"/>
      <c r="D5" s="8"/>
      <c r="E5" s="8"/>
      <c r="F5" s="143"/>
      <c r="G5" s="143"/>
      <c r="H5" s="143"/>
      <c r="I5" s="143"/>
      <c r="J5" s="143"/>
      <c r="K5" s="143"/>
      <c r="L5" s="143"/>
      <c r="M5" s="143"/>
      <c r="N5" s="143"/>
      <c r="O5" s="73" t="s">
        <v>246</v>
      </c>
      <c r="P5" s="73" t="s">
        <v>18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8"/>
      <c r="B6" s="8"/>
      <c r="C6" s="8"/>
      <c r="D6" s="8"/>
      <c r="E6" s="8"/>
      <c r="F6" s="144"/>
      <c r="G6" s="144"/>
      <c r="H6" s="144"/>
      <c r="I6" s="144"/>
      <c r="J6" s="144"/>
      <c r="K6" s="144"/>
      <c r="L6" s="144"/>
      <c r="M6" s="144"/>
      <c r="N6" s="144"/>
      <c r="O6" s="75">
        <v>54.0</v>
      </c>
      <c r="P6" s="57" t="s">
        <v>93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8"/>
      <c r="B7" s="8"/>
      <c r="C7" s="8"/>
      <c r="D7" s="8"/>
      <c r="E7" s="8"/>
      <c r="F7" s="144"/>
      <c r="G7" s="144"/>
      <c r="H7" s="144"/>
      <c r="I7" s="144"/>
      <c r="J7" s="144"/>
      <c r="K7" s="144"/>
      <c r="L7" s="144"/>
      <c r="M7" s="144"/>
      <c r="N7" s="144"/>
      <c r="O7" s="75">
        <v>29.0</v>
      </c>
      <c r="P7" s="57" t="s">
        <v>54</v>
      </c>
      <c r="Q7" s="8"/>
      <c r="R7" s="8"/>
      <c r="S7" s="8"/>
      <c r="T7" s="8"/>
      <c r="U7" s="154"/>
      <c r="V7" s="33"/>
      <c r="W7" s="33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8"/>
      <c r="B8" s="8"/>
      <c r="C8" s="8"/>
      <c r="D8" s="8"/>
      <c r="E8" s="8"/>
      <c r="F8" s="155" t="s">
        <v>381</v>
      </c>
      <c r="H8" s="156">
        <v>1.0</v>
      </c>
      <c r="I8" s="155"/>
      <c r="J8" s="155"/>
      <c r="K8" s="155"/>
      <c r="L8" s="144"/>
      <c r="M8" s="144"/>
      <c r="N8" s="144"/>
      <c r="O8" s="75">
        <v>3.0</v>
      </c>
      <c r="P8" s="57" t="s">
        <v>11</v>
      </c>
      <c r="Q8" s="8"/>
      <c r="R8" s="8"/>
      <c r="S8" s="8"/>
      <c r="T8" s="8"/>
      <c r="U8" s="154"/>
      <c r="V8" s="33"/>
      <c r="W8" s="33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8"/>
      <c r="B9" s="8"/>
      <c r="C9" s="8"/>
      <c r="D9" s="8"/>
      <c r="E9" s="8"/>
      <c r="F9" s="12" t="s">
        <v>382</v>
      </c>
      <c r="G9" s="8"/>
      <c r="H9" s="157">
        <v>1.0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154"/>
      <c r="V9" s="33"/>
      <c r="W9" s="33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8"/>
      <c r="B10" s="8"/>
      <c r="C10" s="8"/>
      <c r="D10" s="8"/>
      <c r="E10" s="8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8"/>
      <c r="R10" s="8"/>
      <c r="S10" s="8"/>
      <c r="T10" s="8"/>
      <c r="U10" s="154"/>
      <c r="V10" s="33"/>
      <c r="W10" s="33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8"/>
      <c r="B11" s="8"/>
      <c r="C11" s="8"/>
      <c r="D11" s="8"/>
      <c r="E11" s="8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8"/>
      <c r="R11" s="8"/>
      <c r="S11" s="8"/>
      <c r="T11" s="8"/>
      <c r="U11" s="158"/>
      <c r="V11" s="33"/>
      <c r="W11" s="33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8"/>
      <c r="B12" s="8"/>
      <c r="D12" s="78"/>
      <c r="E12" s="78"/>
      <c r="F12" s="159"/>
      <c r="G12" s="159"/>
      <c r="H12" s="159"/>
      <c r="I12" s="159"/>
      <c r="J12" s="159"/>
      <c r="K12" s="159"/>
      <c r="L12" s="160"/>
      <c r="M12" s="160"/>
      <c r="N12" s="160"/>
      <c r="O12" s="160"/>
      <c r="P12" s="160"/>
      <c r="Q12" s="160"/>
      <c r="S12" s="161"/>
      <c r="T12" s="161"/>
      <c r="U12" s="158"/>
      <c r="V12" s="33"/>
      <c r="W12" s="33"/>
      <c r="X12" s="161"/>
      <c r="Y12" s="149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8"/>
      <c r="B13" s="8"/>
      <c r="C13" s="8"/>
      <c r="D13" s="8"/>
      <c r="F13" s="81" t="s">
        <v>383</v>
      </c>
      <c r="S13" s="162"/>
      <c r="T13" s="162"/>
      <c r="U13" s="158"/>
      <c r="V13" s="33"/>
      <c r="W13" s="33"/>
      <c r="X13" s="83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8"/>
      <c r="B14" s="8"/>
      <c r="C14" s="8"/>
      <c r="D14" s="8"/>
      <c r="E14" s="21" t="s">
        <v>384</v>
      </c>
      <c r="F14" s="163" t="s">
        <v>385</v>
      </c>
      <c r="G14" s="163" t="s">
        <v>386</v>
      </c>
      <c r="H14" s="163" t="s">
        <v>387</v>
      </c>
      <c r="I14" s="163" t="s">
        <v>388</v>
      </c>
      <c r="J14" s="163" t="s">
        <v>389</v>
      </c>
      <c r="K14" s="163" t="s">
        <v>390</v>
      </c>
      <c r="L14" s="163" t="s">
        <v>391</v>
      </c>
      <c r="M14" s="163" t="s">
        <v>392</v>
      </c>
      <c r="N14" s="163" t="s">
        <v>393</v>
      </c>
      <c r="O14" s="163" t="s">
        <v>394</v>
      </c>
      <c r="P14" s="163" t="s">
        <v>395</v>
      </c>
      <c r="Q14" s="163" t="s">
        <v>396</v>
      </c>
      <c r="R14" s="163" t="s">
        <v>247</v>
      </c>
      <c r="S14" s="150"/>
      <c r="T14" s="150"/>
      <c r="U14" s="158"/>
      <c r="V14" s="33"/>
      <c r="W14" s="33"/>
      <c r="X14" s="150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8"/>
      <c r="B15" s="8"/>
      <c r="C15" s="52"/>
      <c r="D15" s="52"/>
      <c r="E15" s="21" t="s">
        <v>18</v>
      </c>
      <c r="F15" s="164" t="s">
        <v>375</v>
      </c>
      <c r="G15" s="165" t="s">
        <v>375</v>
      </c>
      <c r="H15" s="165" t="s">
        <v>375</v>
      </c>
      <c r="I15" s="112" t="s">
        <v>377</v>
      </c>
      <c r="J15" s="112" t="s">
        <v>377</v>
      </c>
      <c r="K15" s="112" t="s">
        <v>377</v>
      </c>
      <c r="L15" s="112" t="s">
        <v>377</v>
      </c>
      <c r="M15" s="112" t="s">
        <v>377</v>
      </c>
      <c r="N15" s="112" t="s">
        <v>377</v>
      </c>
      <c r="O15" s="112" t="s">
        <v>377</v>
      </c>
      <c r="P15" s="112" t="s">
        <v>377</v>
      </c>
      <c r="Q15" s="165" t="s">
        <v>375</v>
      </c>
      <c r="R15" s="151"/>
      <c r="S15" s="151"/>
      <c r="T15" s="151"/>
      <c r="U15" s="158"/>
      <c r="V15" s="33"/>
      <c r="W15" s="33"/>
      <c r="X15" s="83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8"/>
      <c r="B16" s="8"/>
      <c r="C16" s="8"/>
      <c r="D16" s="8"/>
      <c r="E16" s="21" t="s">
        <v>397</v>
      </c>
      <c r="F16" s="150">
        <f>('STR-Regular Financial Study'!$I$94/12)*$H$8</f>
        <v>1237450.879</v>
      </c>
      <c r="G16" s="150">
        <f>('STR-Regular Financial Study'!$I$94/12)*$H$8</f>
        <v>1237450.879</v>
      </c>
      <c r="H16" s="150">
        <f>('STR-Regular Financial Study'!$I$94/12)*$H$8</f>
        <v>1237450.879</v>
      </c>
      <c r="I16" s="150">
        <f>SUM('LTR-Regular Financial Study'!$I$7:$I$92)*$H$9</f>
        <v>497499.5833</v>
      </c>
      <c r="J16" s="150">
        <f>SUM('LTR-Regular Financial Study'!$I$7:$I$92)*$H$9</f>
        <v>497499.5833</v>
      </c>
      <c r="K16" s="150">
        <f>SUM('LTR-Regular Financial Study'!$I$7:$I$92)*$H$9</f>
        <v>497499.5833</v>
      </c>
      <c r="L16" s="150">
        <f>SUM('LTR-Regular Financial Study'!$I$7:$I$92)*$H$9</f>
        <v>497499.5833</v>
      </c>
      <c r="M16" s="150">
        <f>SUM('LTR-Regular Financial Study'!$I$7:$I$92)*$H$9</f>
        <v>497499.5833</v>
      </c>
      <c r="N16" s="150">
        <f>SUM('LTR-Regular Financial Study'!$I$7:$I$92)*$H$9</f>
        <v>497499.5833</v>
      </c>
      <c r="O16" s="150">
        <f>SUM('LTR-Regular Financial Study'!$I$7:$I$92)*$H$9</f>
        <v>497499.5833</v>
      </c>
      <c r="P16" s="150">
        <f>SUM('LTR-Regular Financial Study'!$I$7:$I$92)*$H$9</f>
        <v>497499.5833</v>
      </c>
      <c r="Q16" s="150">
        <f>('STR-Regular Financial Study'!$I$94/12)*$H$8</f>
        <v>1237450.879</v>
      </c>
      <c r="R16" s="150">
        <f t="shared" ref="R16:R18" si="2">SUM(F16:Q16)</f>
        <v>8929800.183</v>
      </c>
      <c r="S16" s="150"/>
      <c r="T16" s="150"/>
      <c r="U16" s="150"/>
      <c r="V16" s="150"/>
      <c r="W16" s="150"/>
      <c r="X16" s="83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8"/>
      <c r="B17" s="8"/>
      <c r="C17" s="8"/>
      <c r="D17" s="157">
        <v>0.17</v>
      </c>
      <c r="E17" s="21" t="s">
        <v>398</v>
      </c>
      <c r="F17" s="163">
        <f t="shared" ref="F17:Q17" si="1">F16*$D$17</f>
        <v>210366.6494</v>
      </c>
      <c r="G17" s="163">
        <f t="shared" si="1"/>
        <v>210366.6494</v>
      </c>
      <c r="H17" s="163">
        <f t="shared" si="1"/>
        <v>210366.6494</v>
      </c>
      <c r="I17" s="163">
        <f t="shared" si="1"/>
        <v>84574.92917</v>
      </c>
      <c r="J17" s="163">
        <f t="shared" si="1"/>
        <v>84574.92917</v>
      </c>
      <c r="K17" s="163">
        <f t="shared" si="1"/>
        <v>84574.92917</v>
      </c>
      <c r="L17" s="163">
        <f t="shared" si="1"/>
        <v>84574.92917</v>
      </c>
      <c r="M17" s="163">
        <f t="shared" si="1"/>
        <v>84574.92917</v>
      </c>
      <c r="N17" s="163">
        <f t="shared" si="1"/>
        <v>84574.92917</v>
      </c>
      <c r="O17" s="163">
        <f t="shared" si="1"/>
        <v>84574.92917</v>
      </c>
      <c r="P17" s="163">
        <f t="shared" si="1"/>
        <v>84574.92917</v>
      </c>
      <c r="Q17" s="163">
        <f t="shared" si="1"/>
        <v>210366.6494</v>
      </c>
      <c r="R17" s="163">
        <f t="shared" si="2"/>
        <v>1518066.031</v>
      </c>
      <c r="S17" s="163"/>
      <c r="T17" s="163"/>
      <c r="U17" s="163"/>
      <c r="V17" s="163"/>
      <c r="W17" s="163"/>
      <c r="X17" s="83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8"/>
      <c r="B18" s="8"/>
      <c r="C18" s="8"/>
      <c r="D18" s="8"/>
      <c r="E18" s="21" t="s">
        <v>399</v>
      </c>
      <c r="F18" s="163">
        <f t="shared" ref="F18:Q18" si="3">F16-F17</f>
        <v>1027084.23</v>
      </c>
      <c r="G18" s="163">
        <f t="shared" si="3"/>
        <v>1027084.23</v>
      </c>
      <c r="H18" s="163">
        <f t="shared" si="3"/>
        <v>1027084.23</v>
      </c>
      <c r="I18" s="163">
        <f t="shared" si="3"/>
        <v>412924.6542</v>
      </c>
      <c r="J18" s="163">
        <f t="shared" si="3"/>
        <v>412924.6542</v>
      </c>
      <c r="K18" s="163">
        <f t="shared" si="3"/>
        <v>412924.6542</v>
      </c>
      <c r="L18" s="163">
        <f t="shared" si="3"/>
        <v>412924.6542</v>
      </c>
      <c r="M18" s="163">
        <f t="shared" si="3"/>
        <v>412924.6542</v>
      </c>
      <c r="N18" s="163">
        <f t="shared" si="3"/>
        <v>412924.6542</v>
      </c>
      <c r="O18" s="163">
        <f t="shared" si="3"/>
        <v>412924.6542</v>
      </c>
      <c r="P18" s="163">
        <f t="shared" si="3"/>
        <v>412924.6542</v>
      </c>
      <c r="Q18" s="163">
        <f t="shared" si="3"/>
        <v>1027084.23</v>
      </c>
      <c r="R18" s="163">
        <f t="shared" si="2"/>
        <v>7411734.152</v>
      </c>
      <c r="S18" s="163"/>
      <c r="T18" s="163"/>
      <c r="U18" s="163"/>
      <c r="V18" s="163"/>
      <c r="W18" s="163"/>
      <c r="X18" s="83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8"/>
      <c r="B19" s="8"/>
      <c r="C19" s="8"/>
      <c r="D19" s="8"/>
      <c r="E19" s="8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83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8"/>
      <c r="B20" s="8"/>
      <c r="C20" s="8"/>
      <c r="D20" s="8"/>
      <c r="E20" s="8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83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8"/>
      <c r="B21" s="8"/>
      <c r="C21" s="8"/>
      <c r="D21" s="8"/>
      <c r="E21" s="8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83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8"/>
      <c r="B22" s="8"/>
      <c r="C22" s="8"/>
      <c r="D22" s="8"/>
      <c r="E22" s="78"/>
      <c r="F22" s="159"/>
      <c r="G22" s="159"/>
      <c r="H22" s="159"/>
      <c r="I22" s="159"/>
      <c r="J22" s="159"/>
      <c r="K22" s="159"/>
      <c r="L22" s="160"/>
      <c r="M22" s="160"/>
      <c r="N22" s="160"/>
      <c r="O22" s="160"/>
      <c r="P22" s="160"/>
      <c r="Q22" s="160"/>
      <c r="S22" s="8"/>
      <c r="T22" s="8"/>
      <c r="U22" s="8"/>
      <c r="V22" s="8"/>
      <c r="W22" s="8"/>
      <c r="X22" s="140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8"/>
      <c r="B23" s="8"/>
      <c r="C23" s="8"/>
      <c r="D23" s="8"/>
      <c r="F23" s="80" t="s">
        <v>400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8"/>
      <c r="B24" s="8"/>
      <c r="C24" s="8"/>
      <c r="D24" s="8"/>
      <c r="E24" s="21" t="s">
        <v>384</v>
      </c>
      <c r="F24" s="163" t="s">
        <v>385</v>
      </c>
      <c r="G24" s="163" t="s">
        <v>386</v>
      </c>
      <c r="H24" s="163" t="s">
        <v>387</v>
      </c>
      <c r="I24" s="163" t="s">
        <v>388</v>
      </c>
      <c r="J24" s="163" t="s">
        <v>389</v>
      </c>
      <c r="K24" s="163" t="s">
        <v>390</v>
      </c>
      <c r="L24" s="163" t="s">
        <v>391</v>
      </c>
      <c r="M24" s="163" t="s">
        <v>392</v>
      </c>
      <c r="N24" s="163" t="s">
        <v>393</v>
      </c>
      <c r="O24" s="163" t="s">
        <v>394</v>
      </c>
      <c r="P24" s="163" t="s">
        <v>395</v>
      </c>
      <c r="Q24" s="163" t="s">
        <v>396</v>
      </c>
      <c r="R24" s="163" t="s">
        <v>247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8"/>
      <c r="B25" s="8"/>
      <c r="C25" s="8"/>
      <c r="D25" s="8"/>
      <c r="E25" s="21" t="s">
        <v>18</v>
      </c>
      <c r="F25" s="164" t="s">
        <v>375</v>
      </c>
      <c r="G25" s="165" t="s">
        <v>375</v>
      </c>
      <c r="H25" s="165" t="s">
        <v>375</v>
      </c>
      <c r="I25" s="112" t="s">
        <v>377</v>
      </c>
      <c r="J25" s="112" t="s">
        <v>377</v>
      </c>
      <c r="K25" s="112" t="s">
        <v>377</v>
      </c>
      <c r="L25" s="112" t="s">
        <v>377</v>
      </c>
      <c r="M25" s="112" t="s">
        <v>377</v>
      </c>
      <c r="N25" s="112" t="s">
        <v>377</v>
      </c>
      <c r="O25" s="112" t="s">
        <v>377</v>
      </c>
      <c r="P25" s="112" t="s">
        <v>377</v>
      </c>
      <c r="Q25" s="165" t="s">
        <v>375</v>
      </c>
      <c r="R25" s="151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8"/>
      <c r="B26" s="8"/>
      <c r="C26" s="8"/>
      <c r="D26" s="8"/>
      <c r="E26" s="21" t="s">
        <v>397</v>
      </c>
      <c r="F26" s="150">
        <f>('STR-Regular Financial Study'!$J$94/12)*$H$8</f>
        <v>1071900</v>
      </c>
      <c r="G26" s="150">
        <f>('STR-Regular Financial Study'!$J$94/12)*$H$8</f>
        <v>1071900</v>
      </c>
      <c r="H26" s="150">
        <f>('STR-Regular Financial Study'!$J$94/12)*$H$8</f>
        <v>1071900</v>
      </c>
      <c r="I26" s="150">
        <f>SUM('LTR-Regular Financial Study'!$J$7:$J$92)*$H$9</f>
        <v>447821</v>
      </c>
      <c r="J26" s="150">
        <f>SUM('LTR-Regular Financial Study'!$J$7:$J$92)*$H$9</f>
        <v>447821</v>
      </c>
      <c r="K26" s="150">
        <f>SUM('LTR-Regular Financial Study'!$J$7:$J$92)*$H$9</f>
        <v>447821</v>
      </c>
      <c r="L26" s="150">
        <f>SUM('LTR-Regular Financial Study'!$J$7:$J$92)*$H$9</f>
        <v>447821</v>
      </c>
      <c r="M26" s="150">
        <f>SUM('LTR-Regular Financial Study'!$J$7:$J$92)*$H$9</f>
        <v>447821</v>
      </c>
      <c r="N26" s="150">
        <f>SUM('LTR-Regular Financial Study'!$J$7:$J$92)*$H$9</f>
        <v>447821</v>
      </c>
      <c r="O26" s="150">
        <f>SUM('LTR-Regular Financial Study'!$J$7:$J$92)*$H$9</f>
        <v>447821</v>
      </c>
      <c r="P26" s="150">
        <f>SUM('LTR-Regular Financial Study'!$J$7:$J$92)*$H$9</f>
        <v>447821</v>
      </c>
      <c r="Q26" s="150">
        <f>('STR-Regular Financial Study'!$J$94/12)*$H$8</f>
        <v>1071900</v>
      </c>
      <c r="R26" s="150">
        <f t="shared" ref="R26:R28" si="5">SUM(F26:Q26)</f>
        <v>7870168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8"/>
      <c r="B27" s="8"/>
      <c r="C27" s="8"/>
      <c r="D27" s="157">
        <v>0.17</v>
      </c>
      <c r="E27" s="21" t="s">
        <v>398</v>
      </c>
      <c r="F27" s="163">
        <f t="shared" ref="F27:Q27" si="4">F26*$D$27</f>
        <v>182223</v>
      </c>
      <c r="G27" s="163">
        <f t="shared" si="4"/>
        <v>182223</v>
      </c>
      <c r="H27" s="163">
        <f t="shared" si="4"/>
        <v>182223</v>
      </c>
      <c r="I27" s="163">
        <f t="shared" si="4"/>
        <v>76129.57</v>
      </c>
      <c r="J27" s="163">
        <f t="shared" si="4"/>
        <v>76129.57</v>
      </c>
      <c r="K27" s="163">
        <f t="shared" si="4"/>
        <v>76129.57</v>
      </c>
      <c r="L27" s="163">
        <f t="shared" si="4"/>
        <v>76129.57</v>
      </c>
      <c r="M27" s="163">
        <f t="shared" si="4"/>
        <v>76129.57</v>
      </c>
      <c r="N27" s="163">
        <f t="shared" si="4"/>
        <v>76129.57</v>
      </c>
      <c r="O27" s="163">
        <f t="shared" si="4"/>
        <v>76129.57</v>
      </c>
      <c r="P27" s="163">
        <f t="shared" si="4"/>
        <v>76129.57</v>
      </c>
      <c r="Q27" s="163">
        <f t="shared" si="4"/>
        <v>182223</v>
      </c>
      <c r="R27" s="163">
        <f t="shared" si="5"/>
        <v>1337928.56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8"/>
      <c r="B28" s="8"/>
      <c r="C28" s="8"/>
      <c r="D28" s="8"/>
      <c r="E28" s="21" t="s">
        <v>399</v>
      </c>
      <c r="F28" s="163">
        <f t="shared" ref="F28:Q28" si="6">F26-F27</f>
        <v>889677</v>
      </c>
      <c r="G28" s="163">
        <f t="shared" si="6"/>
        <v>889677</v>
      </c>
      <c r="H28" s="163">
        <f t="shared" si="6"/>
        <v>889677</v>
      </c>
      <c r="I28" s="163">
        <f t="shared" si="6"/>
        <v>371691.43</v>
      </c>
      <c r="J28" s="163">
        <f t="shared" si="6"/>
        <v>371691.43</v>
      </c>
      <c r="K28" s="163">
        <f t="shared" si="6"/>
        <v>371691.43</v>
      </c>
      <c r="L28" s="163">
        <f t="shared" si="6"/>
        <v>371691.43</v>
      </c>
      <c r="M28" s="163">
        <f t="shared" si="6"/>
        <v>371691.43</v>
      </c>
      <c r="N28" s="163">
        <f t="shared" si="6"/>
        <v>371691.43</v>
      </c>
      <c r="O28" s="163">
        <f t="shared" si="6"/>
        <v>371691.43</v>
      </c>
      <c r="P28" s="163">
        <f t="shared" si="6"/>
        <v>371691.43</v>
      </c>
      <c r="Q28" s="163">
        <f t="shared" si="6"/>
        <v>889677</v>
      </c>
      <c r="R28" s="163">
        <f t="shared" si="5"/>
        <v>6532239.44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8"/>
      <c r="B31" s="8"/>
      <c r="C31" s="8"/>
      <c r="D31" s="8"/>
      <c r="E31" s="78"/>
      <c r="F31" s="159"/>
      <c r="G31" s="159"/>
      <c r="H31" s="159"/>
      <c r="I31" s="159"/>
      <c r="J31" s="159"/>
      <c r="K31" s="159"/>
      <c r="L31" s="160"/>
      <c r="M31" s="160"/>
      <c r="N31" s="160"/>
      <c r="O31" s="160"/>
      <c r="P31" s="160"/>
      <c r="Q31" s="160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8"/>
      <c r="B32" s="8"/>
      <c r="C32" s="8"/>
      <c r="D32" s="8"/>
      <c r="F32" s="82" t="s">
        <v>401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8"/>
      <c r="B33" s="8"/>
      <c r="C33" s="8"/>
      <c r="D33" s="8"/>
      <c r="E33" s="21" t="s">
        <v>384</v>
      </c>
      <c r="F33" s="163" t="s">
        <v>385</v>
      </c>
      <c r="G33" s="163" t="s">
        <v>386</v>
      </c>
      <c r="H33" s="163" t="s">
        <v>387</v>
      </c>
      <c r="I33" s="163" t="s">
        <v>388</v>
      </c>
      <c r="J33" s="163" t="s">
        <v>389</v>
      </c>
      <c r="K33" s="163" t="s">
        <v>390</v>
      </c>
      <c r="L33" s="163" t="s">
        <v>391</v>
      </c>
      <c r="M33" s="163" t="s">
        <v>392</v>
      </c>
      <c r="N33" s="163" t="s">
        <v>393</v>
      </c>
      <c r="O33" s="163" t="s">
        <v>394</v>
      </c>
      <c r="P33" s="163" t="s">
        <v>395</v>
      </c>
      <c r="Q33" s="163" t="s">
        <v>396</v>
      </c>
      <c r="R33" s="163" t="s">
        <v>247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8"/>
      <c r="B34" s="8"/>
      <c r="C34" s="8"/>
      <c r="D34" s="8"/>
      <c r="E34" s="21" t="s">
        <v>18</v>
      </c>
      <c r="F34" s="164" t="s">
        <v>375</v>
      </c>
      <c r="G34" s="165" t="s">
        <v>375</v>
      </c>
      <c r="H34" s="165" t="s">
        <v>375</v>
      </c>
      <c r="I34" s="112" t="s">
        <v>377</v>
      </c>
      <c r="J34" s="112" t="s">
        <v>377</v>
      </c>
      <c r="K34" s="112" t="s">
        <v>377</v>
      </c>
      <c r="L34" s="112" t="s">
        <v>377</v>
      </c>
      <c r="M34" s="112" t="s">
        <v>377</v>
      </c>
      <c r="N34" s="112" t="s">
        <v>377</v>
      </c>
      <c r="O34" s="112" t="s">
        <v>377</v>
      </c>
      <c r="P34" s="112" t="s">
        <v>377</v>
      </c>
      <c r="Q34" s="165" t="s">
        <v>375</v>
      </c>
      <c r="R34" s="151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8"/>
      <c r="B35" s="8"/>
      <c r="C35" s="8"/>
      <c r="D35" s="8"/>
      <c r="E35" s="21" t="s">
        <v>397</v>
      </c>
      <c r="F35" s="150">
        <f>('STR-Regular Financial Study'!$H$94/12)*$H$8</f>
        <v>1402590</v>
      </c>
      <c r="G35" s="150">
        <f>('STR-Regular Financial Study'!$H$94/12)*$H$8</f>
        <v>1402590</v>
      </c>
      <c r="H35" s="150">
        <f>('STR-Regular Financial Study'!$H$94/12)*$H$8</f>
        <v>1402590</v>
      </c>
      <c r="I35" s="150">
        <f>SUM('LTR-Regular Financial Study'!$H$7:$H$92)*$H$9</f>
        <v>551184</v>
      </c>
      <c r="J35" s="150">
        <f>SUM('LTR-Regular Financial Study'!$H$7:$H$92)*$H$9</f>
        <v>551184</v>
      </c>
      <c r="K35" s="150">
        <f>SUM('LTR-Regular Financial Study'!$H$7:$H$92)*$H$9</f>
        <v>551184</v>
      </c>
      <c r="L35" s="150">
        <f>SUM('LTR-Regular Financial Study'!$H$7:$H$92)*$H$9</f>
        <v>551184</v>
      </c>
      <c r="M35" s="150">
        <f>SUM('LTR-Regular Financial Study'!$H$7:$H$92)*$H$9</f>
        <v>551184</v>
      </c>
      <c r="N35" s="150">
        <f>SUM('LTR-Regular Financial Study'!$H$7:$H$92)*$H$9</f>
        <v>551184</v>
      </c>
      <c r="O35" s="150">
        <f>SUM('LTR-Regular Financial Study'!$H$7:$H$92)*$H$9</f>
        <v>551184</v>
      </c>
      <c r="P35" s="150">
        <f>SUM('LTR-Regular Financial Study'!$H$7:$H$92)*$H$9</f>
        <v>551184</v>
      </c>
      <c r="Q35" s="150">
        <f>('STR-Regular Financial Study'!$H$94/12)*$H$8</f>
        <v>1402590</v>
      </c>
      <c r="R35" s="150">
        <f t="shared" ref="R35:R37" si="8">SUM(F35:Q35)</f>
        <v>10019832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8"/>
      <c r="B36" s="8"/>
      <c r="C36" s="8"/>
      <c r="D36" s="157">
        <v>0.17</v>
      </c>
      <c r="E36" s="21" t="s">
        <v>398</v>
      </c>
      <c r="F36" s="163">
        <f t="shared" ref="F36:Q36" si="7">F35*$D$36</f>
        <v>238440.3</v>
      </c>
      <c r="G36" s="163">
        <f t="shared" si="7"/>
        <v>238440.3</v>
      </c>
      <c r="H36" s="163">
        <f t="shared" si="7"/>
        <v>238440.3</v>
      </c>
      <c r="I36" s="163">
        <f t="shared" si="7"/>
        <v>93701.28</v>
      </c>
      <c r="J36" s="163">
        <f t="shared" si="7"/>
        <v>93701.28</v>
      </c>
      <c r="K36" s="163">
        <f t="shared" si="7"/>
        <v>93701.28</v>
      </c>
      <c r="L36" s="163">
        <f t="shared" si="7"/>
        <v>93701.28</v>
      </c>
      <c r="M36" s="163">
        <f t="shared" si="7"/>
        <v>93701.28</v>
      </c>
      <c r="N36" s="163">
        <f t="shared" si="7"/>
        <v>93701.28</v>
      </c>
      <c r="O36" s="163">
        <f t="shared" si="7"/>
        <v>93701.28</v>
      </c>
      <c r="P36" s="163">
        <f t="shared" si="7"/>
        <v>93701.28</v>
      </c>
      <c r="Q36" s="163">
        <f t="shared" si="7"/>
        <v>238440.3</v>
      </c>
      <c r="R36" s="163">
        <f t="shared" si="8"/>
        <v>1703371.44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8"/>
      <c r="B37" s="8"/>
      <c r="C37" s="8"/>
      <c r="D37" s="8"/>
      <c r="E37" s="21" t="s">
        <v>399</v>
      </c>
      <c r="F37" s="163">
        <f t="shared" ref="F37:Q37" si="9">F35-F36</f>
        <v>1164149.7</v>
      </c>
      <c r="G37" s="163">
        <f t="shared" si="9"/>
        <v>1164149.7</v>
      </c>
      <c r="H37" s="163">
        <f t="shared" si="9"/>
        <v>1164149.7</v>
      </c>
      <c r="I37" s="163">
        <f t="shared" si="9"/>
        <v>457482.72</v>
      </c>
      <c r="J37" s="163">
        <f t="shared" si="9"/>
        <v>457482.72</v>
      </c>
      <c r="K37" s="163">
        <f t="shared" si="9"/>
        <v>457482.72</v>
      </c>
      <c r="L37" s="163">
        <f t="shared" si="9"/>
        <v>457482.72</v>
      </c>
      <c r="M37" s="163">
        <f t="shared" si="9"/>
        <v>457482.72</v>
      </c>
      <c r="N37" s="163">
        <f t="shared" si="9"/>
        <v>457482.72</v>
      </c>
      <c r="O37" s="163">
        <f t="shared" si="9"/>
        <v>457482.72</v>
      </c>
      <c r="P37" s="163">
        <f t="shared" si="9"/>
        <v>457482.72</v>
      </c>
      <c r="Q37" s="163">
        <f t="shared" si="9"/>
        <v>1164149.7</v>
      </c>
      <c r="R37" s="163">
        <f t="shared" si="8"/>
        <v>8316460.56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</sheetData>
  <mergeCells count="8">
    <mergeCell ref="A1:A3"/>
    <mergeCell ref="F8:G8"/>
    <mergeCell ref="Q12:R12"/>
    <mergeCell ref="F13:R13"/>
    <mergeCell ref="F23:R23"/>
    <mergeCell ref="F32:R32"/>
    <mergeCell ref="Q22:R22"/>
    <mergeCell ref="Q31:R31"/>
  </mergeCells>
  <dataValidations>
    <dataValidation type="list" allowBlank="1" showErrorMessage="1" sqref="P6:P8">
      <formula1>"3BR,1Bd,2Bd,Studio"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69"/>
      <c r="M1" s="69"/>
      <c r="N1" s="69"/>
      <c r="O1" s="6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B2" s="8"/>
      <c r="C2" s="8"/>
      <c r="D2" s="8"/>
      <c r="E2" s="8"/>
      <c r="F2" s="8"/>
      <c r="G2" s="8"/>
      <c r="H2" s="8"/>
      <c r="I2" s="8"/>
      <c r="J2" s="8"/>
      <c r="K2" s="8"/>
      <c r="L2" s="69"/>
      <c r="M2" s="69"/>
      <c r="N2" s="69"/>
      <c r="O2" s="6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B3" s="8"/>
      <c r="C3" s="8"/>
      <c r="D3" s="8"/>
      <c r="E3" s="8"/>
      <c r="F3" s="8"/>
      <c r="G3" s="8"/>
      <c r="H3" s="8"/>
      <c r="I3" s="8"/>
      <c r="J3" s="8"/>
      <c r="K3" s="8"/>
      <c r="L3" s="69"/>
      <c r="M3" s="69"/>
      <c r="N3" s="69"/>
      <c r="O3" s="6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12"/>
      <c r="B4" s="8"/>
      <c r="C4" s="8"/>
      <c r="D4" s="8"/>
      <c r="E4" s="21"/>
      <c r="F4" s="8"/>
      <c r="G4" s="8"/>
      <c r="H4" s="71"/>
      <c r="I4" s="8"/>
      <c r="J4" s="8"/>
      <c r="K4" s="8"/>
      <c r="L4" s="72"/>
      <c r="M4" s="72"/>
      <c r="N4" s="72"/>
      <c r="O4" s="7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12"/>
      <c r="B5" s="21"/>
      <c r="C5" s="8"/>
      <c r="D5" s="8"/>
      <c r="E5" s="21"/>
      <c r="H5" s="12"/>
      <c r="I5" s="8"/>
      <c r="J5" s="8"/>
      <c r="K5" s="8"/>
      <c r="L5" s="73" t="s">
        <v>246</v>
      </c>
      <c r="M5" s="73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2"/>
      <c r="B6" s="8"/>
      <c r="C6" s="8"/>
      <c r="D6" s="8"/>
      <c r="H6" s="8"/>
      <c r="I6" s="8"/>
      <c r="J6" s="8"/>
      <c r="K6" s="8"/>
      <c r="L6" s="75">
        <f>COUNTA('STR-Regular Financial Study'!L7:L60)</f>
        <v>54</v>
      </c>
      <c r="M6" s="57" t="s">
        <v>93</v>
      </c>
      <c r="O6" s="8"/>
      <c r="P6" s="8"/>
      <c r="Q6" s="21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2"/>
      <c r="B7" s="21"/>
      <c r="C7" s="8"/>
      <c r="D7" s="8"/>
      <c r="H7" s="8"/>
      <c r="I7" s="8"/>
      <c r="J7" s="8"/>
      <c r="K7" s="8"/>
      <c r="L7" s="75">
        <f>COUNTA('STR-Regular Financial Study'!L61:L89)</f>
        <v>29</v>
      </c>
      <c r="M7" s="57" t="s">
        <v>54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12"/>
      <c r="B8" s="76"/>
      <c r="C8" s="8"/>
      <c r="D8" s="8"/>
      <c r="E8" s="8"/>
      <c r="F8" s="8"/>
      <c r="G8" s="8"/>
      <c r="H8" s="8"/>
      <c r="I8" s="8"/>
      <c r="J8" s="8"/>
      <c r="K8" s="8"/>
      <c r="L8" s="75">
        <f>3</f>
        <v>3</v>
      </c>
      <c r="M8" s="57" t="s">
        <v>11</v>
      </c>
      <c r="N8" s="77"/>
      <c r="O8" s="7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12"/>
      <c r="B9" s="51"/>
      <c r="C9" s="8"/>
      <c r="D9" s="8"/>
      <c r="E9" s="8"/>
      <c r="F9" s="8"/>
      <c r="G9" s="8"/>
      <c r="H9" s="8"/>
      <c r="I9" s="8"/>
      <c r="J9" s="8"/>
      <c r="K9" s="8"/>
      <c r="L9" s="77"/>
      <c r="M9" s="77"/>
      <c r="N9" s="77"/>
      <c r="O9" s="7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21"/>
      <c r="B10" s="8"/>
      <c r="D10" s="78"/>
      <c r="E10" s="78"/>
      <c r="F10" s="79" t="s">
        <v>254</v>
      </c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Q11" s="82" t="s">
        <v>119</v>
      </c>
      <c r="W11" s="83" t="s">
        <v>255</v>
      </c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"/>
      <c r="C12" s="8"/>
      <c r="D12" s="8"/>
      <c r="E12" s="8"/>
      <c r="F12" s="84">
        <f>'Hybrid Projection'!R26</f>
        <v>7870168</v>
      </c>
      <c r="L12" s="84">
        <f>'Hybrid Projection'!R16</f>
        <v>8929800.183</v>
      </c>
      <c r="Q12" s="84">
        <f>'Hybrid Projection'!R35</f>
        <v>10019832</v>
      </c>
      <c r="W12" s="83" t="s">
        <v>258</v>
      </c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"/>
      <c r="C13" s="52"/>
      <c r="D13" s="52"/>
      <c r="E13" s="52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83" t="s">
        <v>259</v>
      </c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"/>
      <c r="C14" s="8"/>
      <c r="D14" s="8"/>
      <c r="E14" s="8"/>
      <c r="F14" s="84">
        <f t="shared" ref="F14:J14" si="1">$F$12*F13</f>
        <v>3935084</v>
      </c>
      <c r="G14" s="84">
        <f t="shared" si="1"/>
        <v>4722100.8</v>
      </c>
      <c r="H14" s="84">
        <f t="shared" si="1"/>
        <v>5509117.6</v>
      </c>
      <c r="I14" s="84">
        <f t="shared" si="1"/>
        <v>6296134.4</v>
      </c>
      <c r="J14" s="84">
        <f t="shared" si="1"/>
        <v>7083151.2</v>
      </c>
      <c r="L14" s="84">
        <f t="shared" ref="L14:P14" si="2">$L$12*L13</f>
        <v>4464900.091</v>
      </c>
      <c r="M14" s="84">
        <f t="shared" si="2"/>
        <v>5357880.11</v>
      </c>
      <c r="N14" s="84">
        <f t="shared" si="2"/>
        <v>6250860.128</v>
      </c>
      <c r="O14" s="84">
        <f t="shared" si="2"/>
        <v>7143840.146</v>
      </c>
      <c r="P14" s="84">
        <f t="shared" si="2"/>
        <v>8036820.164</v>
      </c>
      <c r="Q14" s="84">
        <f t="shared" ref="Q14:U14" si="3">$Q$12*Q13</f>
        <v>5009916</v>
      </c>
      <c r="R14" s="84">
        <f t="shared" si="3"/>
        <v>6011899.2</v>
      </c>
      <c r="S14" s="84">
        <f t="shared" si="3"/>
        <v>7013882.4</v>
      </c>
      <c r="T14" s="84">
        <f t="shared" si="3"/>
        <v>8015865.6</v>
      </c>
      <c r="U14" s="84">
        <f t="shared" si="3"/>
        <v>9017848.8</v>
      </c>
      <c r="W14" s="83" t="s">
        <v>262</v>
      </c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"/>
      <c r="C15" s="8"/>
      <c r="D15" s="8"/>
      <c r="E15" s="8"/>
      <c r="F15" s="84">
        <f t="shared" ref="F15:J15" si="4">F14*(1-$W$16)</f>
        <v>3344821.4</v>
      </c>
      <c r="G15" s="84">
        <f t="shared" si="4"/>
        <v>4013785.68</v>
      </c>
      <c r="H15" s="84">
        <f t="shared" si="4"/>
        <v>4682749.96</v>
      </c>
      <c r="I15" s="84">
        <f t="shared" si="4"/>
        <v>5351714.24</v>
      </c>
      <c r="J15" s="84">
        <f t="shared" si="4"/>
        <v>6020678.52</v>
      </c>
      <c r="L15" s="84">
        <f t="shared" ref="L15:U15" si="5">L14*(1-$W$16)</f>
        <v>3795165.078</v>
      </c>
      <c r="M15" s="84">
        <f t="shared" si="5"/>
        <v>4554198.093</v>
      </c>
      <c r="N15" s="84">
        <f t="shared" si="5"/>
        <v>5313231.109</v>
      </c>
      <c r="O15" s="84">
        <f t="shared" si="5"/>
        <v>6072264.124</v>
      </c>
      <c r="P15" s="84">
        <f t="shared" si="5"/>
        <v>6831297.14</v>
      </c>
      <c r="Q15" s="84">
        <f t="shared" si="5"/>
        <v>4258428.6</v>
      </c>
      <c r="R15" s="84">
        <f t="shared" si="5"/>
        <v>5110114.32</v>
      </c>
      <c r="S15" s="84">
        <f t="shared" si="5"/>
        <v>5961800.04</v>
      </c>
      <c r="T15" s="84">
        <f t="shared" si="5"/>
        <v>6813485.76</v>
      </c>
      <c r="U15" s="84">
        <f t="shared" si="5"/>
        <v>7665171.48</v>
      </c>
      <c r="W15" s="83" t="s">
        <v>265</v>
      </c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8"/>
      <c r="B16" s="8"/>
      <c r="C16" s="8"/>
      <c r="D16" s="8"/>
      <c r="E16" s="8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8">
        <v>0.15</v>
      </c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8"/>
      <c r="C17" s="8"/>
      <c r="D17" s="8"/>
      <c r="E17" s="8"/>
      <c r="F17" s="84">
        <f t="shared" ref="F17:J17" si="6">F15*(1-$W$18)</f>
        <v>2776201.762</v>
      </c>
      <c r="G17" s="84">
        <f t="shared" si="6"/>
        <v>3331442.114</v>
      </c>
      <c r="H17" s="84">
        <f t="shared" si="6"/>
        <v>3886682.467</v>
      </c>
      <c r="I17" s="84">
        <f t="shared" si="6"/>
        <v>4441922.819</v>
      </c>
      <c r="J17" s="84">
        <f t="shared" si="6"/>
        <v>4997163.172</v>
      </c>
      <c r="L17" s="84">
        <f t="shared" ref="L17:U17" si="7">L15*(1-$W$18)</f>
        <v>3149987.014</v>
      </c>
      <c r="M17" s="84">
        <f t="shared" si="7"/>
        <v>3779984.417</v>
      </c>
      <c r="N17" s="84">
        <f t="shared" si="7"/>
        <v>4409981.82</v>
      </c>
      <c r="O17" s="84">
        <f t="shared" si="7"/>
        <v>5039979.223</v>
      </c>
      <c r="P17" s="84">
        <f t="shared" si="7"/>
        <v>5669976.626</v>
      </c>
      <c r="Q17" s="84">
        <f t="shared" si="7"/>
        <v>3534495.738</v>
      </c>
      <c r="R17" s="84">
        <f t="shared" si="7"/>
        <v>4241394.886</v>
      </c>
      <c r="S17" s="84">
        <f t="shared" si="7"/>
        <v>4948294.033</v>
      </c>
      <c r="T17" s="84">
        <f t="shared" si="7"/>
        <v>5655193.181</v>
      </c>
      <c r="U17" s="84">
        <f t="shared" si="7"/>
        <v>6362092.328</v>
      </c>
      <c r="W17" s="83" t="s">
        <v>266</v>
      </c>
      <c r="X17" s="21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21"/>
      <c r="B18" s="8"/>
      <c r="C18" s="8"/>
      <c r="D18" s="8"/>
      <c r="E18" s="8"/>
      <c r="F18" s="90"/>
      <c r="G18" s="90"/>
      <c r="H18" s="90"/>
      <c r="I18" s="90"/>
      <c r="J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W18" s="88">
        <v>0.17</v>
      </c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8"/>
      <c r="B21" s="8"/>
      <c r="C21" s="8"/>
      <c r="D21" s="8"/>
      <c r="E21" s="8"/>
      <c r="F21" s="91">
        <f t="shared" ref="F21:J21" si="8">F17/SUM($L$6:$L$8)</f>
        <v>32281.41584</v>
      </c>
      <c r="G21" s="91">
        <f t="shared" si="8"/>
        <v>38737.699</v>
      </c>
      <c r="H21" s="91">
        <f t="shared" si="8"/>
        <v>45193.98217</v>
      </c>
      <c r="I21" s="91">
        <f t="shared" si="8"/>
        <v>51650.26534</v>
      </c>
      <c r="J21" s="92">
        <f t="shared" si="8"/>
        <v>58106.54851</v>
      </c>
      <c r="K21" s="93"/>
      <c r="L21" s="91">
        <f t="shared" ref="L21:U21" si="9">L17/SUM($L$6:$L$8)</f>
        <v>36627.75598</v>
      </c>
      <c r="M21" s="91">
        <f t="shared" si="9"/>
        <v>43953.30718</v>
      </c>
      <c r="N21" s="91">
        <f t="shared" si="9"/>
        <v>51278.85837</v>
      </c>
      <c r="O21" s="91">
        <f t="shared" si="9"/>
        <v>58604.40957</v>
      </c>
      <c r="P21" s="91">
        <f t="shared" si="9"/>
        <v>65929.96077</v>
      </c>
      <c r="Q21" s="91">
        <f t="shared" si="9"/>
        <v>41098.78765</v>
      </c>
      <c r="R21" s="91">
        <f t="shared" si="9"/>
        <v>49318.54518</v>
      </c>
      <c r="S21" s="91">
        <f t="shared" si="9"/>
        <v>57538.30271</v>
      </c>
      <c r="T21" s="91">
        <f t="shared" si="9"/>
        <v>65758.06024</v>
      </c>
      <c r="U21" s="92">
        <f t="shared" si="9"/>
        <v>73977.81777</v>
      </c>
      <c r="V21" s="93"/>
      <c r="W21" s="94" t="s">
        <v>267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idden="1">
      <c r="A22" s="8"/>
      <c r="B22" s="8"/>
      <c r="C22" s="8"/>
      <c r="D22" s="8"/>
      <c r="E22" s="8"/>
      <c r="F22" s="41"/>
      <c r="G22" s="41" t="str">
        <f t="shared" ref="G22:J22" si="10">G14-#REF!</f>
        <v>#REF!</v>
      </c>
      <c r="H22" s="41" t="str">
        <f t="shared" si="10"/>
        <v>#REF!</v>
      </c>
      <c r="I22" s="41" t="str">
        <f t="shared" si="10"/>
        <v>#REF!</v>
      </c>
      <c r="J22" s="41" t="str">
        <f t="shared" si="10"/>
        <v>#REF!</v>
      </c>
      <c r="L22" s="41"/>
      <c r="M22" s="41" t="str">
        <f t="shared" ref="M22:P22" si="11">M14-#REF!</f>
        <v>#REF!</v>
      </c>
      <c r="N22" s="41" t="str">
        <f t="shared" si="11"/>
        <v>#REF!</v>
      </c>
      <c r="O22" s="41" t="str">
        <f t="shared" si="11"/>
        <v>#REF!</v>
      </c>
      <c r="P22" s="41" t="str">
        <f t="shared" si="11"/>
        <v>#REF!</v>
      </c>
      <c r="Q22" s="41"/>
      <c r="R22" s="41" t="str">
        <f t="shared" ref="R22:U22" si="12">R14-#REF!</f>
        <v>#REF!</v>
      </c>
      <c r="S22" s="41" t="str">
        <f t="shared" si="12"/>
        <v>#REF!</v>
      </c>
      <c r="T22" s="41" t="str">
        <f t="shared" si="12"/>
        <v>#REF!</v>
      </c>
      <c r="U22" s="41" t="str">
        <f t="shared" si="12"/>
        <v>#REF!</v>
      </c>
      <c r="W22" s="83" t="s">
        <v>268</v>
      </c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idden="1">
      <c r="A23" s="8"/>
      <c r="B23" s="8"/>
      <c r="C23" s="8"/>
      <c r="D23" s="8"/>
      <c r="E23" s="8"/>
      <c r="F23" s="34"/>
      <c r="G23" s="34" t="str">
        <f t="shared" ref="G23:J23" si="13">G22/18</f>
        <v>#REF!</v>
      </c>
      <c r="H23" s="34" t="str">
        <f t="shared" si="13"/>
        <v>#REF!</v>
      </c>
      <c r="I23" s="34" t="str">
        <f t="shared" si="13"/>
        <v>#REF!</v>
      </c>
      <c r="J23" s="34" t="str">
        <f t="shared" si="13"/>
        <v>#REF!</v>
      </c>
      <c r="L23" s="34"/>
      <c r="M23" s="34" t="str">
        <f t="shared" ref="M23:P23" si="14">M22/18</f>
        <v>#REF!</v>
      </c>
      <c r="N23" s="34" t="str">
        <f t="shared" si="14"/>
        <v>#REF!</v>
      </c>
      <c r="O23" s="34" t="str">
        <f t="shared" si="14"/>
        <v>#REF!</v>
      </c>
      <c r="P23" s="34" t="str">
        <f t="shared" si="14"/>
        <v>#REF!</v>
      </c>
      <c r="Q23" s="34"/>
      <c r="R23" s="34" t="str">
        <f t="shared" ref="R23:U23" si="15">R22/18</f>
        <v>#REF!</v>
      </c>
      <c r="S23" s="34" t="str">
        <f t="shared" si="15"/>
        <v>#REF!</v>
      </c>
      <c r="T23" s="34" t="str">
        <f t="shared" si="15"/>
        <v>#REF!</v>
      </c>
      <c r="U23" s="34" t="str">
        <f t="shared" si="15"/>
        <v>#REF!</v>
      </c>
      <c r="W23" s="83" t="s">
        <v>269</v>
      </c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idden="1">
      <c r="A24" s="8"/>
      <c r="B24" s="8"/>
      <c r="C24" s="8"/>
      <c r="D24" s="8"/>
      <c r="E24" s="8"/>
      <c r="F24" s="95"/>
      <c r="G24" s="95" t="str">
        <f>G23/' LTR Financial Study'!$I$7</f>
        <v>#REF!</v>
      </c>
      <c r="H24" s="95" t="str">
        <f>H23/' LTR Financial Study'!$I$7</f>
        <v>#REF!</v>
      </c>
      <c r="I24" s="95" t="str">
        <f>I23/' LTR Financial Study'!$I$7</f>
        <v>#REF!</v>
      </c>
      <c r="J24" s="95" t="str">
        <f>J23/' LTR Financial Study'!$I$7</f>
        <v>#REF!</v>
      </c>
      <c r="L24" s="95"/>
      <c r="M24" s="95" t="str">
        <f t="shared" ref="M24:P24" si="16">M23/#REF!</f>
        <v>#REF!</v>
      </c>
      <c r="N24" s="95" t="str">
        <f t="shared" si="16"/>
        <v>#REF!</v>
      </c>
      <c r="O24" s="95" t="str">
        <f t="shared" si="16"/>
        <v>#REF!</v>
      </c>
      <c r="P24" s="95" t="str">
        <f t="shared" si="16"/>
        <v>#REF!</v>
      </c>
      <c r="Q24" s="95"/>
      <c r="R24" s="95" t="str">
        <f>R23/' LTR Financial Study'!$J$7</f>
        <v>#REF!</v>
      </c>
      <c r="S24" s="95" t="str">
        <f>S23/' LTR Financial Study'!$J$7</f>
        <v>#REF!</v>
      </c>
      <c r="T24" s="95" t="str">
        <f>T23/' LTR Financial Study'!$J$7</f>
        <v>#REF!</v>
      </c>
      <c r="U24" s="95" t="str">
        <f>U23/' LTR Financial Study'!$J$7</f>
        <v>#REF!</v>
      </c>
      <c r="W24" s="83" t="s">
        <v>270</v>
      </c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8"/>
      <c r="B25" s="8"/>
      <c r="C25" s="8"/>
      <c r="D25" s="8"/>
      <c r="E25" s="8"/>
      <c r="F25" s="92">
        <f t="shared" ref="F25:J25" si="17">F21/12</f>
        <v>2690.117986</v>
      </c>
      <c r="G25" s="92">
        <f t="shared" si="17"/>
        <v>3228.141584</v>
      </c>
      <c r="H25" s="92">
        <f t="shared" si="17"/>
        <v>3766.165181</v>
      </c>
      <c r="I25" s="92">
        <f t="shared" si="17"/>
        <v>4304.188778</v>
      </c>
      <c r="J25" s="92">
        <f t="shared" si="17"/>
        <v>4842.212376</v>
      </c>
      <c r="K25" s="93"/>
      <c r="L25" s="92">
        <f t="shared" ref="L25:U25" si="18">L21/12</f>
        <v>3052.312998</v>
      </c>
      <c r="M25" s="92">
        <f t="shared" si="18"/>
        <v>3662.775598</v>
      </c>
      <c r="N25" s="92">
        <f t="shared" si="18"/>
        <v>4273.238198</v>
      </c>
      <c r="O25" s="92">
        <f t="shared" si="18"/>
        <v>4883.700798</v>
      </c>
      <c r="P25" s="92">
        <f t="shared" si="18"/>
        <v>5494.163397</v>
      </c>
      <c r="Q25" s="92">
        <f t="shared" si="18"/>
        <v>3424.898971</v>
      </c>
      <c r="R25" s="92">
        <f t="shared" si="18"/>
        <v>4109.878765</v>
      </c>
      <c r="S25" s="92">
        <f t="shared" si="18"/>
        <v>4794.858559</v>
      </c>
      <c r="T25" s="92">
        <f t="shared" si="18"/>
        <v>5479.838353</v>
      </c>
      <c r="U25" s="92">
        <f t="shared" si="18"/>
        <v>6164.818148</v>
      </c>
      <c r="V25" s="93"/>
      <c r="W25" s="83" t="s">
        <v>271</v>
      </c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8"/>
      <c r="B26" s="8"/>
      <c r="C26" s="8"/>
      <c r="D26" s="8"/>
      <c r="E26" s="8"/>
      <c r="F26" s="8"/>
      <c r="G26" s="8"/>
      <c r="H26" s="21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8"/>
      <c r="B27" s="8"/>
      <c r="C27" s="8"/>
      <c r="D27" s="8"/>
      <c r="E27" s="8"/>
      <c r="F27" s="8"/>
      <c r="G27" s="8"/>
      <c r="H27" s="21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8"/>
      <c r="B28" s="8"/>
      <c r="C28" s="8"/>
      <c r="D28" s="8"/>
      <c r="E28" s="8"/>
      <c r="F28" s="8"/>
      <c r="G28" s="8"/>
      <c r="H28" s="21"/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8"/>
      <c r="B29" s="8"/>
      <c r="C29" s="8"/>
      <c r="D29" s="8"/>
      <c r="E29" s="8"/>
      <c r="F29" s="91">
        <f t="shared" ref="F29:J29" si="19">F15-F17</f>
        <v>568619.638</v>
      </c>
      <c r="G29" s="91">
        <f t="shared" si="19"/>
        <v>682343.5656</v>
      </c>
      <c r="H29" s="91">
        <f t="shared" si="19"/>
        <v>796067.4932</v>
      </c>
      <c r="I29" s="91">
        <f t="shared" si="19"/>
        <v>909791.4208</v>
      </c>
      <c r="J29" s="92">
        <f t="shared" si="19"/>
        <v>1023515.348</v>
      </c>
      <c r="K29" s="93"/>
      <c r="L29" s="91">
        <f t="shared" ref="L29:U29" si="20">L15-L17</f>
        <v>645178.0632</v>
      </c>
      <c r="M29" s="91">
        <f t="shared" si="20"/>
        <v>774213.6758</v>
      </c>
      <c r="N29" s="91">
        <f t="shared" si="20"/>
        <v>903249.2885</v>
      </c>
      <c r="O29" s="91">
        <f t="shared" si="20"/>
        <v>1032284.901</v>
      </c>
      <c r="P29" s="91">
        <f t="shared" si="20"/>
        <v>1161320.514</v>
      </c>
      <c r="Q29" s="91">
        <f t="shared" si="20"/>
        <v>723932.862</v>
      </c>
      <c r="R29" s="91">
        <f t="shared" si="20"/>
        <v>868719.4344</v>
      </c>
      <c r="S29" s="91">
        <f t="shared" si="20"/>
        <v>1013506.007</v>
      </c>
      <c r="T29" s="91">
        <f t="shared" si="20"/>
        <v>1158292.579</v>
      </c>
      <c r="U29" s="92">
        <f t="shared" si="20"/>
        <v>1303079.152</v>
      </c>
      <c r="V29" s="93"/>
      <c r="W29" s="94" t="s">
        <v>272</v>
      </c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8"/>
      <c r="B30" s="8"/>
      <c r="C30" s="8"/>
      <c r="D30" s="8"/>
      <c r="E30" s="96"/>
      <c r="F30" s="92">
        <f t="shared" ref="F30:J30" si="21">F29/12</f>
        <v>47384.96983</v>
      </c>
      <c r="G30" s="92">
        <f t="shared" si="21"/>
        <v>56861.9638</v>
      </c>
      <c r="H30" s="92">
        <f t="shared" si="21"/>
        <v>66338.95777</v>
      </c>
      <c r="I30" s="92">
        <f t="shared" si="21"/>
        <v>75815.95173</v>
      </c>
      <c r="J30" s="92">
        <f t="shared" si="21"/>
        <v>85292.9457</v>
      </c>
      <c r="K30" s="97"/>
      <c r="L30" s="92">
        <f t="shared" ref="L30:U30" si="22">L29/12</f>
        <v>53764.8386</v>
      </c>
      <c r="M30" s="92">
        <f t="shared" si="22"/>
        <v>64517.80632</v>
      </c>
      <c r="N30" s="92">
        <f t="shared" si="22"/>
        <v>75270.77404</v>
      </c>
      <c r="O30" s="92">
        <f t="shared" si="22"/>
        <v>86023.74176</v>
      </c>
      <c r="P30" s="92">
        <f t="shared" si="22"/>
        <v>96776.70948</v>
      </c>
      <c r="Q30" s="92">
        <f t="shared" si="22"/>
        <v>60327.7385</v>
      </c>
      <c r="R30" s="92">
        <f t="shared" si="22"/>
        <v>72393.2862</v>
      </c>
      <c r="S30" s="92">
        <f t="shared" si="22"/>
        <v>84458.8339</v>
      </c>
      <c r="T30" s="92">
        <f t="shared" si="22"/>
        <v>96524.3816</v>
      </c>
      <c r="U30" s="92">
        <f t="shared" si="22"/>
        <v>108589.9293</v>
      </c>
      <c r="V30" s="93"/>
      <c r="W30" s="83" t="s">
        <v>273</v>
      </c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</sheetData>
  <mergeCells count="32">
    <mergeCell ref="A1:A3"/>
    <mergeCell ref="F10:W10"/>
    <mergeCell ref="F11:K11"/>
    <mergeCell ref="L11:P11"/>
    <mergeCell ref="Q11:V11"/>
    <mergeCell ref="L12:P12"/>
    <mergeCell ref="Q12:V12"/>
    <mergeCell ref="U15:V15"/>
    <mergeCell ref="U17:V17"/>
    <mergeCell ref="U14:V14"/>
    <mergeCell ref="U18:V18"/>
    <mergeCell ref="U29:V29"/>
    <mergeCell ref="U30:V30"/>
    <mergeCell ref="F12:K12"/>
    <mergeCell ref="J13:K13"/>
    <mergeCell ref="U13:V13"/>
    <mergeCell ref="J14:K14"/>
    <mergeCell ref="J15:K15"/>
    <mergeCell ref="J17:K17"/>
    <mergeCell ref="J18:K18"/>
    <mergeCell ref="J24:K24"/>
    <mergeCell ref="J25:K25"/>
    <mergeCell ref="J29:K29"/>
    <mergeCell ref="J30:K30"/>
    <mergeCell ref="J21:K21"/>
    <mergeCell ref="U21:V21"/>
    <mergeCell ref="J22:K22"/>
    <mergeCell ref="U22:V22"/>
    <mergeCell ref="J23:K23"/>
    <mergeCell ref="U23:V23"/>
    <mergeCell ref="U24:V24"/>
    <mergeCell ref="U25:V25"/>
  </mergeCells>
  <conditionalFormatting sqref="F24:V24">
    <cfRule type="expression" dxfId="5" priority="1">
      <formula>F24&lt;1.5</formula>
    </cfRule>
  </conditionalFormatting>
  <conditionalFormatting sqref="F18:V18">
    <cfRule type="expression" dxfId="5" priority="2">
      <formula>F18&lt;100%</formula>
    </cfRule>
  </conditionalFormatting>
  <conditionalFormatting sqref="F18:V18">
    <cfRule type="expression" dxfId="6" priority="3">
      <formula>F18&gt;100%</formula>
    </cfRule>
  </conditionalFormatting>
  <dataValidations>
    <dataValidation type="list" allowBlank="1" showErrorMessage="1" sqref="M6:M8">
      <formula1>"3BR,1Bd,2Bd,Studio"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8"/>
      <c r="C5" s="8"/>
      <c r="D5" s="8"/>
      <c r="E5" s="73" t="s">
        <v>246</v>
      </c>
      <c r="F5" s="73" t="s">
        <v>18</v>
      </c>
      <c r="G5" s="8"/>
      <c r="H5" s="122"/>
      <c r="I5" s="8"/>
      <c r="J5" s="12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8"/>
      <c r="B6" s="8"/>
      <c r="C6" s="8"/>
      <c r="D6" s="8"/>
      <c r="E6" s="123">
        <v>5.0</v>
      </c>
      <c r="F6" s="124" t="s">
        <v>11</v>
      </c>
      <c r="G6" s="8"/>
      <c r="H6" s="125" t="s">
        <v>119</v>
      </c>
      <c r="I6" s="125" t="s">
        <v>120</v>
      </c>
      <c r="J6" s="125" t="s">
        <v>121</v>
      </c>
      <c r="K6" s="125" t="s">
        <v>18</v>
      </c>
      <c r="L6" s="125" t="s">
        <v>122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2" t="s">
        <v>369</v>
      </c>
      <c r="B7" s="8"/>
      <c r="C7" s="21"/>
      <c r="D7" s="8"/>
      <c r="E7" s="126">
        <v>4.0</v>
      </c>
      <c r="F7" s="127" t="s">
        <v>367</v>
      </c>
      <c r="G7" s="8"/>
      <c r="H7" s="22">
        <f t="shared" ref="H7:H15" si="1">$B$8*VALUE(LEFT($K7,1))</f>
        <v>11100</v>
      </c>
      <c r="I7" s="22">
        <f t="shared" ref="I7:I15" si="2">$B$9*VALUE(LEFT($K7,1))</f>
        <v>10500</v>
      </c>
      <c r="J7" s="22">
        <f t="shared" ref="J7:J15" si="3">$B$10*VALUE(LEFT($K7,1))</f>
        <v>9600</v>
      </c>
      <c r="K7" s="128" t="s">
        <v>11</v>
      </c>
      <c r="L7" s="7">
        <f t="array" ref="L7:L15">SEQUENCE(9,1,1,1)</f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9" t="str">
        <f t="array" ref="A8:A10">TRANSPOSE(H6:J6)</f>
        <v>Best Case</v>
      </c>
      <c r="B8" s="21">
        <v>3700.0</v>
      </c>
      <c r="C8" s="21"/>
      <c r="D8" s="8"/>
      <c r="E8" s="8"/>
      <c r="F8" s="8"/>
      <c r="G8" s="8"/>
      <c r="H8" s="22">
        <f t="shared" si="1"/>
        <v>11100</v>
      </c>
      <c r="I8" s="22">
        <f t="shared" si="2"/>
        <v>10500</v>
      </c>
      <c r="J8" s="22">
        <f t="shared" si="3"/>
        <v>9600</v>
      </c>
      <c r="K8" s="128" t="s">
        <v>11</v>
      </c>
      <c r="L8" s="129">
        <v>2.0</v>
      </c>
      <c r="M8" s="8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39" t="s">
        <v>120</v>
      </c>
      <c r="B9" s="21">
        <v>3500.0</v>
      </c>
      <c r="C9" s="21"/>
      <c r="D9" s="8"/>
      <c r="E9" s="8"/>
      <c r="F9" s="8"/>
      <c r="G9" s="8"/>
      <c r="H9" s="22">
        <f t="shared" si="1"/>
        <v>7400</v>
      </c>
      <c r="I9" s="22">
        <f t="shared" si="2"/>
        <v>7000</v>
      </c>
      <c r="J9" s="22">
        <f t="shared" si="3"/>
        <v>6400</v>
      </c>
      <c r="K9" s="128" t="s">
        <v>367</v>
      </c>
      <c r="L9" s="129">
        <v>3.0</v>
      </c>
      <c r="M9" s="8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39" t="s">
        <v>121</v>
      </c>
      <c r="B10" s="21">
        <v>3200.0</v>
      </c>
      <c r="C10" s="21"/>
      <c r="D10" s="8"/>
      <c r="E10" s="8"/>
      <c r="F10" s="8"/>
      <c r="G10" s="8"/>
      <c r="H10" s="22">
        <f t="shared" si="1"/>
        <v>7400</v>
      </c>
      <c r="I10" s="22">
        <f t="shared" si="2"/>
        <v>7000</v>
      </c>
      <c r="J10" s="22">
        <f t="shared" si="3"/>
        <v>6400</v>
      </c>
      <c r="K10" s="128" t="s">
        <v>367</v>
      </c>
      <c r="L10" s="129">
        <v>4.0</v>
      </c>
      <c r="M10" s="8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21"/>
      <c r="D11" s="8"/>
      <c r="E11" s="8"/>
      <c r="F11" s="8"/>
      <c r="G11" s="8"/>
      <c r="H11" s="22">
        <f t="shared" si="1"/>
        <v>11100</v>
      </c>
      <c r="I11" s="22">
        <f t="shared" si="2"/>
        <v>10500</v>
      </c>
      <c r="J11" s="22">
        <f t="shared" si="3"/>
        <v>9600</v>
      </c>
      <c r="K11" s="128" t="s">
        <v>11</v>
      </c>
      <c r="L11" s="129">
        <v>5.0</v>
      </c>
      <c r="M11" s="8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21"/>
      <c r="D12" s="8"/>
      <c r="E12" s="8"/>
      <c r="F12" s="8"/>
      <c r="G12" s="8"/>
      <c r="H12" s="22">
        <f t="shared" si="1"/>
        <v>11100</v>
      </c>
      <c r="I12" s="22">
        <f t="shared" si="2"/>
        <v>10500</v>
      </c>
      <c r="J12" s="22">
        <f t="shared" si="3"/>
        <v>9600</v>
      </c>
      <c r="K12" s="128" t="s">
        <v>11</v>
      </c>
      <c r="L12" s="129">
        <v>6.0</v>
      </c>
      <c r="M12" s="8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21"/>
      <c r="D13" s="8"/>
      <c r="E13" s="8"/>
      <c r="F13" s="8"/>
      <c r="G13" s="8"/>
      <c r="H13" s="22">
        <f t="shared" si="1"/>
        <v>11100</v>
      </c>
      <c r="I13" s="22">
        <f t="shared" si="2"/>
        <v>10500</v>
      </c>
      <c r="J13" s="22">
        <f t="shared" si="3"/>
        <v>9600</v>
      </c>
      <c r="K13" s="128" t="s">
        <v>11</v>
      </c>
      <c r="L13" s="129">
        <v>7.0</v>
      </c>
      <c r="M13" s="8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21"/>
      <c r="D14" s="8"/>
      <c r="E14" s="8"/>
      <c r="F14" s="8"/>
      <c r="G14" s="8"/>
      <c r="H14" s="22">
        <f t="shared" si="1"/>
        <v>7400</v>
      </c>
      <c r="I14" s="22">
        <f t="shared" si="2"/>
        <v>7000</v>
      </c>
      <c r="J14" s="22">
        <f t="shared" si="3"/>
        <v>6400</v>
      </c>
      <c r="K14" s="128" t="s">
        <v>367</v>
      </c>
      <c r="L14" s="129">
        <v>8.0</v>
      </c>
      <c r="M14" s="8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21"/>
      <c r="D15" s="8"/>
      <c r="E15" s="8"/>
      <c r="F15" s="8"/>
      <c r="G15" s="8"/>
      <c r="H15" s="22">
        <f t="shared" si="1"/>
        <v>7400</v>
      </c>
      <c r="I15" s="22">
        <f t="shared" si="2"/>
        <v>7000</v>
      </c>
      <c r="J15" s="22">
        <f t="shared" si="3"/>
        <v>6400</v>
      </c>
      <c r="K15" s="128" t="s">
        <v>367</v>
      </c>
      <c r="L15" s="129">
        <v>9.0</v>
      </c>
      <c r="M15" s="8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56"/>
      <c r="I16" s="56"/>
      <c r="J16" s="56"/>
      <c r="K16" s="130"/>
      <c r="L16" s="130"/>
      <c r="M16" s="130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51"/>
      <c r="D17" s="8"/>
      <c r="E17" s="8"/>
      <c r="F17" s="8"/>
      <c r="G17" s="8"/>
      <c r="H17" s="84">
        <f t="shared" ref="H17:J17" si="4">SUM(H7:H15)*12</f>
        <v>1021200</v>
      </c>
      <c r="I17" s="84">
        <f t="shared" si="4"/>
        <v>966000</v>
      </c>
      <c r="J17" s="84">
        <f t="shared" si="4"/>
        <v>883200</v>
      </c>
      <c r="K17" s="131" t="s">
        <v>247</v>
      </c>
      <c r="M17" s="13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G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G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G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</sheetData>
  <mergeCells count="2">
    <mergeCell ref="A1:AA3"/>
    <mergeCell ref="K17:L17"/>
  </mergeCells>
  <dataValidations>
    <dataValidation type="list" allowBlank="1" showErrorMessage="1" sqref="K7:K15">
      <formula1>"1Bd,2BR,3BR"</formula1>
    </dataValidation>
    <dataValidation type="list" allowBlank="1" sqref="F6:F7">
      <formula1>"Studio,1Bd,2BR,3BR,4BR"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  <c r="M1" s="134"/>
      <c r="N1" s="134"/>
      <c r="O1" s="134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</row>
    <row r="2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4"/>
      <c r="M2" s="134"/>
      <c r="N2" s="134"/>
      <c r="O2" s="134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</row>
    <row r="3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4"/>
      <c r="M3" s="134"/>
      <c r="N3" s="134"/>
      <c r="O3" s="134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</row>
    <row r="4">
      <c r="A4" s="12"/>
      <c r="B4" s="8"/>
      <c r="C4" s="8"/>
      <c r="D4" s="8"/>
      <c r="E4" s="21"/>
      <c r="F4" s="8"/>
      <c r="G4" s="8"/>
      <c r="H4" s="71"/>
      <c r="I4" s="8"/>
      <c r="J4" s="8"/>
      <c r="K4" s="8"/>
      <c r="L4" s="72"/>
      <c r="M4" s="72"/>
      <c r="N4" s="72"/>
      <c r="O4" s="7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2.5" customHeight="1">
      <c r="A5" s="12"/>
      <c r="B5" s="21"/>
      <c r="C5" s="8"/>
      <c r="D5" s="8"/>
      <c r="E5" s="21"/>
      <c r="H5" s="12"/>
      <c r="I5" s="8"/>
      <c r="J5" s="8"/>
      <c r="K5" s="8"/>
      <c r="L5" s="73" t="s">
        <v>246</v>
      </c>
      <c r="M5" s="73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2"/>
      <c r="B6" s="8"/>
      <c r="C6" s="21"/>
      <c r="D6" s="8"/>
      <c r="H6" s="8"/>
      <c r="I6" s="8"/>
      <c r="J6" s="8"/>
      <c r="K6" s="8"/>
      <c r="L6" s="135">
        <v>5.0</v>
      </c>
      <c r="M6" s="136" t="s">
        <v>11</v>
      </c>
      <c r="O6" s="8"/>
      <c r="P6" s="8"/>
      <c r="Q6" s="21"/>
      <c r="R6" s="21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2"/>
      <c r="B7" s="21"/>
      <c r="C7" s="51"/>
      <c r="D7" s="8"/>
      <c r="H7" s="8"/>
      <c r="I7" s="8"/>
      <c r="J7" s="8"/>
      <c r="K7" s="8"/>
      <c r="L7" s="137">
        <v>4.0</v>
      </c>
      <c r="M7" s="138" t="s">
        <v>367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12"/>
      <c r="B8" s="76"/>
      <c r="C8" s="51"/>
      <c r="D8" s="8"/>
      <c r="E8" s="8"/>
      <c r="F8" s="8"/>
      <c r="G8" s="8"/>
      <c r="H8" s="8"/>
      <c r="I8" s="8"/>
      <c r="J8" s="8"/>
      <c r="K8" s="8"/>
      <c r="L8" s="77"/>
      <c r="M8" s="77"/>
      <c r="N8" s="77"/>
      <c r="O8" s="7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12"/>
      <c r="B9" s="51"/>
      <c r="C9" s="8"/>
      <c r="D9" s="8"/>
      <c r="E9" s="8"/>
      <c r="F9" s="8"/>
      <c r="G9" s="8"/>
      <c r="H9" s="8"/>
      <c r="I9" s="8"/>
      <c r="J9" s="8"/>
      <c r="K9" s="8"/>
      <c r="L9" s="77"/>
      <c r="M9" s="77"/>
      <c r="N9" s="77"/>
      <c r="O9" s="7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21"/>
      <c r="B10" s="8"/>
      <c r="D10" s="78"/>
      <c r="E10" s="78"/>
      <c r="F10" s="120"/>
      <c r="G10" s="120"/>
      <c r="H10" s="120" t="s">
        <v>402</v>
      </c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"/>
      <c r="C11" s="8"/>
      <c r="D11" s="8"/>
      <c r="E11" s="8"/>
      <c r="F11" s="80" t="s">
        <v>121</v>
      </c>
      <c r="L11" s="81" t="s">
        <v>120</v>
      </c>
      <c r="Q11" s="82" t="s">
        <v>119</v>
      </c>
      <c r="W11" s="83" t="s">
        <v>255</v>
      </c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"/>
      <c r="C12" s="8"/>
      <c r="D12" s="8"/>
      <c r="E12" s="8"/>
      <c r="F12" s="84">
        <f>'Co-Living Financial Study'!J17</f>
        <v>883200</v>
      </c>
      <c r="L12" s="84">
        <f>'Co-Living Financial Study'!I17</f>
        <v>966000</v>
      </c>
      <c r="Q12" s="84">
        <f>'Co-Living Financial Study'!H17</f>
        <v>1021200</v>
      </c>
      <c r="W12" s="83" t="s">
        <v>258</v>
      </c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"/>
      <c r="C13" s="52"/>
      <c r="D13" s="52"/>
      <c r="E13" s="52"/>
      <c r="F13" s="85">
        <v>0.5</v>
      </c>
      <c r="G13" s="85">
        <v>0.6</v>
      </c>
      <c r="H13" s="85">
        <v>0.7</v>
      </c>
      <c r="I13" s="85">
        <v>0.8</v>
      </c>
      <c r="J13" s="86">
        <v>0.9</v>
      </c>
      <c r="L13" s="85">
        <v>0.5</v>
      </c>
      <c r="M13" s="85">
        <v>0.6</v>
      </c>
      <c r="N13" s="85">
        <v>0.7</v>
      </c>
      <c r="O13" s="85">
        <v>0.8</v>
      </c>
      <c r="P13" s="85">
        <v>0.9</v>
      </c>
      <c r="Q13" s="86">
        <v>0.5</v>
      </c>
      <c r="R13" s="86">
        <v>0.6</v>
      </c>
      <c r="S13" s="86">
        <v>0.7</v>
      </c>
      <c r="T13" s="86">
        <v>0.8</v>
      </c>
      <c r="U13" s="86">
        <v>0.9</v>
      </c>
      <c r="W13" s="83" t="s">
        <v>259</v>
      </c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"/>
      <c r="C14" s="8"/>
      <c r="D14" s="8"/>
      <c r="E14" s="8"/>
      <c r="F14" s="84">
        <f t="shared" ref="F14:J14" si="1">$F$12*F13</f>
        <v>441600</v>
      </c>
      <c r="G14" s="84">
        <f t="shared" si="1"/>
        <v>529920</v>
      </c>
      <c r="H14" s="84">
        <f t="shared" si="1"/>
        <v>618240</v>
      </c>
      <c r="I14" s="84">
        <f t="shared" si="1"/>
        <v>706560</v>
      </c>
      <c r="J14" s="84">
        <f t="shared" si="1"/>
        <v>794880</v>
      </c>
      <c r="L14" s="84">
        <f t="shared" ref="L14:P14" si="2">$L$12*L13</f>
        <v>483000</v>
      </c>
      <c r="M14" s="84">
        <f t="shared" si="2"/>
        <v>579600</v>
      </c>
      <c r="N14" s="84">
        <f t="shared" si="2"/>
        <v>676200</v>
      </c>
      <c r="O14" s="84">
        <f t="shared" si="2"/>
        <v>772800</v>
      </c>
      <c r="P14" s="84">
        <f t="shared" si="2"/>
        <v>869400</v>
      </c>
      <c r="Q14" s="84">
        <f t="shared" ref="Q14:U14" si="3">$Q$12*Q13</f>
        <v>510600</v>
      </c>
      <c r="R14" s="84">
        <f t="shared" si="3"/>
        <v>612720</v>
      </c>
      <c r="S14" s="84">
        <f t="shared" si="3"/>
        <v>714840</v>
      </c>
      <c r="T14" s="84">
        <f t="shared" si="3"/>
        <v>816960</v>
      </c>
      <c r="U14" s="84">
        <f t="shared" si="3"/>
        <v>919080</v>
      </c>
      <c r="W14" s="83" t="s">
        <v>262</v>
      </c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"/>
      <c r="C15" s="8"/>
      <c r="D15" s="8"/>
      <c r="E15" s="8"/>
      <c r="F15" s="84">
        <f t="shared" ref="F15:J15" si="4">F14*(1-$W$16)</f>
        <v>353280</v>
      </c>
      <c r="G15" s="84">
        <f t="shared" si="4"/>
        <v>423936</v>
      </c>
      <c r="H15" s="84">
        <f t="shared" si="4"/>
        <v>494592</v>
      </c>
      <c r="I15" s="84">
        <f t="shared" si="4"/>
        <v>565248</v>
      </c>
      <c r="J15" s="84">
        <f t="shared" si="4"/>
        <v>635904</v>
      </c>
      <c r="L15" s="84">
        <f t="shared" ref="L15:U15" si="5">L14*(1-$W$16)</f>
        <v>386400</v>
      </c>
      <c r="M15" s="84">
        <f t="shared" si="5"/>
        <v>463680</v>
      </c>
      <c r="N15" s="84">
        <f t="shared" si="5"/>
        <v>540960</v>
      </c>
      <c r="O15" s="84">
        <f t="shared" si="5"/>
        <v>618240</v>
      </c>
      <c r="P15" s="84">
        <f t="shared" si="5"/>
        <v>695520</v>
      </c>
      <c r="Q15" s="84">
        <f t="shared" si="5"/>
        <v>408480</v>
      </c>
      <c r="R15" s="84">
        <f t="shared" si="5"/>
        <v>490176</v>
      </c>
      <c r="S15" s="84">
        <f t="shared" si="5"/>
        <v>571872</v>
      </c>
      <c r="T15" s="84">
        <f t="shared" si="5"/>
        <v>653568</v>
      </c>
      <c r="U15" s="84">
        <f t="shared" si="5"/>
        <v>735264</v>
      </c>
      <c r="W15" s="83" t="s">
        <v>266</v>
      </c>
      <c r="X15" s="21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21"/>
      <c r="B16" s="8"/>
      <c r="C16" s="8"/>
      <c r="D16" s="8"/>
      <c r="E16" s="8"/>
      <c r="F16" s="90"/>
      <c r="G16" s="90"/>
      <c r="H16" s="90"/>
      <c r="I16" s="90"/>
      <c r="J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W16" s="88">
        <v>0.2</v>
      </c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39"/>
      <c r="O17" s="8"/>
      <c r="P17" s="8"/>
      <c r="Q17" s="8"/>
      <c r="R17" s="8"/>
      <c r="S17" s="8"/>
      <c r="T17" s="8"/>
      <c r="U17" s="8"/>
      <c r="V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/>
      <c r="B19" s="8"/>
      <c r="C19" s="8"/>
      <c r="D19" s="8"/>
      <c r="E19" s="8"/>
      <c r="F19" s="91">
        <f t="shared" ref="F19:J19" si="6">F15/SUM($L$6:$L$7)</f>
        <v>39253.33333</v>
      </c>
      <c r="G19" s="91">
        <f t="shared" si="6"/>
        <v>47104</v>
      </c>
      <c r="H19" s="91">
        <f t="shared" si="6"/>
        <v>54954.66667</v>
      </c>
      <c r="I19" s="91">
        <f t="shared" si="6"/>
        <v>62805.33333</v>
      </c>
      <c r="J19" s="92">
        <f t="shared" si="6"/>
        <v>70656</v>
      </c>
      <c r="K19" s="93"/>
      <c r="L19" s="91">
        <f t="shared" ref="L19:U19" si="7">L15/SUM($L$6:$L$7)</f>
        <v>42933.33333</v>
      </c>
      <c r="M19" s="91">
        <f t="shared" si="7"/>
        <v>51520</v>
      </c>
      <c r="N19" s="91">
        <f t="shared" si="7"/>
        <v>60106.66667</v>
      </c>
      <c r="O19" s="91">
        <f t="shared" si="7"/>
        <v>68693.33333</v>
      </c>
      <c r="P19" s="91">
        <f t="shared" si="7"/>
        <v>77280</v>
      </c>
      <c r="Q19" s="91">
        <f t="shared" si="7"/>
        <v>45386.66667</v>
      </c>
      <c r="R19" s="91">
        <f t="shared" si="7"/>
        <v>54464</v>
      </c>
      <c r="S19" s="91">
        <f t="shared" si="7"/>
        <v>63541.33333</v>
      </c>
      <c r="T19" s="91">
        <f t="shared" si="7"/>
        <v>72618.66667</v>
      </c>
      <c r="U19" s="92">
        <f t="shared" si="7"/>
        <v>81696</v>
      </c>
      <c r="V19" s="93"/>
      <c r="W19" s="94" t="s">
        <v>267</v>
      </c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idden="1">
      <c r="A20" s="8"/>
      <c r="B20" s="8"/>
      <c r="C20" s="8"/>
      <c r="D20" s="8"/>
      <c r="E20" s="8"/>
      <c r="F20" s="41"/>
      <c r="G20" s="41" t="str">
        <f t="shared" ref="G20:J20" si="8">G14-#REF!</f>
        <v>#REF!</v>
      </c>
      <c r="H20" s="41" t="str">
        <f t="shared" si="8"/>
        <v>#REF!</v>
      </c>
      <c r="I20" s="41" t="str">
        <f t="shared" si="8"/>
        <v>#REF!</v>
      </c>
      <c r="J20" s="41" t="str">
        <f t="shared" si="8"/>
        <v>#REF!</v>
      </c>
      <c r="L20" s="41"/>
      <c r="M20" s="41" t="str">
        <f t="shared" ref="M20:P20" si="9">M14-#REF!</f>
        <v>#REF!</v>
      </c>
      <c r="N20" s="41" t="str">
        <f t="shared" si="9"/>
        <v>#REF!</v>
      </c>
      <c r="O20" s="41" t="str">
        <f t="shared" si="9"/>
        <v>#REF!</v>
      </c>
      <c r="P20" s="41" t="str">
        <f t="shared" si="9"/>
        <v>#REF!</v>
      </c>
      <c r="Q20" s="41"/>
      <c r="R20" s="41" t="str">
        <f t="shared" ref="R20:U20" si="10">R14-#REF!</f>
        <v>#REF!</v>
      </c>
      <c r="S20" s="41" t="str">
        <f t="shared" si="10"/>
        <v>#REF!</v>
      </c>
      <c r="T20" s="41" t="str">
        <f t="shared" si="10"/>
        <v>#REF!</v>
      </c>
      <c r="U20" s="41" t="str">
        <f t="shared" si="10"/>
        <v>#REF!</v>
      </c>
      <c r="W20" s="83" t="s">
        <v>268</v>
      </c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idden="1">
      <c r="A21" s="8"/>
      <c r="B21" s="8"/>
      <c r="C21" s="8"/>
      <c r="D21" s="8"/>
      <c r="E21" s="8"/>
      <c r="F21" s="34"/>
      <c r="G21" s="34" t="str">
        <f t="shared" ref="G21:J21" si="11">G20/18</f>
        <v>#REF!</v>
      </c>
      <c r="H21" s="34" t="str">
        <f t="shared" si="11"/>
        <v>#REF!</v>
      </c>
      <c r="I21" s="34" t="str">
        <f t="shared" si="11"/>
        <v>#REF!</v>
      </c>
      <c r="J21" s="34" t="str">
        <f t="shared" si="11"/>
        <v>#REF!</v>
      </c>
      <c r="L21" s="34"/>
      <c r="M21" s="34" t="str">
        <f t="shared" ref="M21:P21" si="12">M20/18</f>
        <v>#REF!</v>
      </c>
      <c r="N21" s="34" t="str">
        <f t="shared" si="12"/>
        <v>#REF!</v>
      </c>
      <c r="O21" s="34" t="str">
        <f t="shared" si="12"/>
        <v>#REF!</v>
      </c>
      <c r="P21" s="34" t="str">
        <f t="shared" si="12"/>
        <v>#REF!</v>
      </c>
      <c r="Q21" s="34"/>
      <c r="R21" s="34" t="str">
        <f t="shared" ref="R21:U21" si="13">R20/18</f>
        <v>#REF!</v>
      </c>
      <c r="S21" s="34" t="str">
        <f t="shared" si="13"/>
        <v>#REF!</v>
      </c>
      <c r="T21" s="34" t="str">
        <f t="shared" si="13"/>
        <v>#REF!</v>
      </c>
      <c r="U21" s="34" t="str">
        <f t="shared" si="13"/>
        <v>#REF!</v>
      </c>
      <c r="W21" s="83" t="s">
        <v>269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idden="1">
      <c r="A22" s="8"/>
      <c r="B22" s="8"/>
      <c r="C22" s="8"/>
      <c r="D22" s="8"/>
      <c r="E22" s="8"/>
      <c r="F22" s="95"/>
      <c r="G22" s="95" t="str">
        <f>G21/' LTR Financial Study'!$I$7</f>
        <v>#REF!</v>
      </c>
      <c r="H22" s="95" t="str">
        <f>H21/' LTR Financial Study'!$I$7</f>
        <v>#REF!</v>
      </c>
      <c r="I22" s="95" t="str">
        <f>I21/' LTR Financial Study'!$I$7</f>
        <v>#REF!</v>
      </c>
      <c r="J22" s="95" t="str">
        <f>J21/' LTR Financial Study'!$I$7</f>
        <v>#REF!</v>
      </c>
      <c r="L22" s="95"/>
      <c r="M22" s="95" t="str">
        <f t="shared" ref="M22:P22" si="14">M21/#REF!</f>
        <v>#REF!</v>
      </c>
      <c r="N22" s="95" t="str">
        <f t="shared" si="14"/>
        <v>#REF!</v>
      </c>
      <c r="O22" s="95" t="str">
        <f t="shared" si="14"/>
        <v>#REF!</v>
      </c>
      <c r="P22" s="95" t="str">
        <f t="shared" si="14"/>
        <v>#REF!</v>
      </c>
      <c r="Q22" s="95"/>
      <c r="R22" s="95" t="str">
        <f>R21/' LTR Financial Study'!$J$7</f>
        <v>#REF!</v>
      </c>
      <c r="S22" s="95" t="str">
        <f>S21/' LTR Financial Study'!$J$7</f>
        <v>#REF!</v>
      </c>
      <c r="T22" s="95" t="str">
        <f>T21/' LTR Financial Study'!$J$7</f>
        <v>#REF!</v>
      </c>
      <c r="U22" s="95" t="str">
        <f>U21/' LTR Financial Study'!$J$7</f>
        <v>#REF!</v>
      </c>
      <c r="W22" s="83" t="s">
        <v>270</v>
      </c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A23" s="8"/>
      <c r="B23" s="8"/>
      <c r="C23" s="8"/>
      <c r="D23" s="8"/>
      <c r="E23" s="8"/>
      <c r="F23" s="92">
        <f t="shared" ref="F23:J23" si="15">F19/12</f>
        <v>3271.111111</v>
      </c>
      <c r="G23" s="92">
        <f t="shared" si="15"/>
        <v>3925.333333</v>
      </c>
      <c r="H23" s="92">
        <f t="shared" si="15"/>
        <v>4579.555556</v>
      </c>
      <c r="I23" s="92">
        <f t="shared" si="15"/>
        <v>5233.777778</v>
      </c>
      <c r="J23" s="92">
        <f t="shared" si="15"/>
        <v>5888</v>
      </c>
      <c r="K23" s="93"/>
      <c r="L23" s="92">
        <f t="shared" ref="L23:U23" si="16">L19/12</f>
        <v>3577.777778</v>
      </c>
      <c r="M23" s="92">
        <f t="shared" si="16"/>
        <v>4293.333333</v>
      </c>
      <c r="N23" s="92">
        <f t="shared" si="16"/>
        <v>5008.888889</v>
      </c>
      <c r="O23" s="92">
        <f t="shared" si="16"/>
        <v>5724.444444</v>
      </c>
      <c r="P23" s="92">
        <f t="shared" si="16"/>
        <v>6440</v>
      </c>
      <c r="Q23" s="92">
        <f t="shared" si="16"/>
        <v>3782.222222</v>
      </c>
      <c r="R23" s="92">
        <f t="shared" si="16"/>
        <v>4538.666667</v>
      </c>
      <c r="S23" s="92">
        <f t="shared" si="16"/>
        <v>5295.111111</v>
      </c>
      <c r="T23" s="92">
        <f t="shared" si="16"/>
        <v>6051.555556</v>
      </c>
      <c r="U23" s="92">
        <f t="shared" si="16"/>
        <v>6808</v>
      </c>
      <c r="V23" s="93"/>
      <c r="W23" s="83" t="s">
        <v>271</v>
      </c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A24" s="8"/>
      <c r="B24" s="8"/>
      <c r="C24" s="8"/>
      <c r="D24" s="8"/>
      <c r="E24" s="8"/>
      <c r="F24" s="8"/>
      <c r="G24" s="8"/>
      <c r="H24" s="21"/>
      <c r="J24" s="2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8"/>
      <c r="B25" s="8"/>
      <c r="C25" s="8"/>
      <c r="D25" s="8"/>
      <c r="E25" s="8"/>
      <c r="F25" s="8"/>
      <c r="G25" s="8"/>
      <c r="H25" s="21"/>
      <c r="J25" s="2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A26" s="8"/>
      <c r="B26" s="8"/>
      <c r="C26" s="8"/>
      <c r="D26" s="8"/>
      <c r="E26" s="8"/>
      <c r="F26" s="8"/>
      <c r="G26" s="8"/>
      <c r="H26" s="21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s="8"/>
      <c r="B27" s="8"/>
      <c r="C27" s="8"/>
      <c r="D27" s="8"/>
      <c r="E27" s="8"/>
      <c r="F27" s="8"/>
      <c r="G27" s="8"/>
      <c r="H27" s="21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A28" s="8"/>
      <c r="B28" s="8"/>
      <c r="C28" s="8"/>
      <c r="D28" s="8"/>
      <c r="E28" s="8"/>
      <c r="F28" s="8"/>
      <c r="G28" s="8"/>
      <c r="H28" s="51" t="str">
        <f>' LTR Financial Study'!C17</f>
        <v/>
      </c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8"/>
      <c r="B29" s="8"/>
      <c r="C29" s="8"/>
      <c r="D29" s="8"/>
      <c r="E29" s="140"/>
      <c r="F29" s="1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A30" s="8"/>
      <c r="B30" s="8"/>
      <c r="C30" s="8"/>
      <c r="D30" s="8"/>
      <c r="E30" s="51"/>
      <c r="F30" s="51"/>
      <c r="G30" s="51"/>
      <c r="H30" s="51"/>
      <c r="I30" s="51"/>
      <c r="J30" s="51"/>
      <c r="K30" s="5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s="8"/>
      <c r="B31" s="8"/>
      <c r="C31" s="8"/>
      <c r="D31" s="8"/>
      <c r="E31" s="96"/>
      <c r="F31" s="8"/>
      <c r="G31" s="8"/>
      <c r="H31" s="8"/>
      <c r="I31" s="8"/>
      <c r="J31" s="21"/>
      <c r="K31" s="8"/>
      <c r="L31" s="8"/>
      <c r="M31" s="8"/>
      <c r="N31" s="8"/>
      <c r="O31" s="21"/>
      <c r="P31" s="8"/>
      <c r="Q31" s="2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6"/>
      <c r="P32" s="8"/>
      <c r="Q32" s="2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</sheetData>
  <mergeCells count="26">
    <mergeCell ref="A1:A3"/>
    <mergeCell ref="H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2">
    <tablePart r:id="rId4"/>
    <tablePart r:id="rId5"/>
  </tableParts>
</worksheet>
</file>