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5A6F6F71-4B67-4DED-93C2-4D1F471A8D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i_RNW" sheetId="1" r:id="rId1"/>
    <sheet name="Pri_G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16" i="1"/>
  <c r="K18" i="1"/>
  <c r="K19" i="1"/>
  <c r="K17" i="1"/>
  <c r="M7" i="1"/>
  <c r="M8" i="1"/>
  <c r="M9" i="1"/>
  <c r="L7" i="1"/>
  <c r="L8" i="1"/>
  <c r="L6" i="1"/>
  <c r="K16" i="1"/>
  <c r="G33" i="2"/>
  <c r="G32" i="2"/>
  <c r="G30" i="2"/>
  <c r="E2" i="2"/>
  <c r="I10" i="2" s="1"/>
  <c r="D2" i="2"/>
  <c r="C2" i="2"/>
  <c r="E6" i="1"/>
  <c r="D6" i="1"/>
  <c r="L20" i="1" s="1"/>
  <c r="C6" i="1"/>
  <c r="K9" i="1" s="1"/>
  <c r="D18" i="1" s="1"/>
  <c r="L5" i="1"/>
  <c r="K5" i="1"/>
  <c r="D14" i="1" s="1"/>
  <c r="E5" i="1"/>
  <c r="E4" i="1"/>
  <c r="E3" i="1"/>
  <c r="D3" i="1"/>
  <c r="C3" i="1"/>
  <c r="E2" i="1"/>
  <c r="N20" i="1" s="1"/>
  <c r="D2" i="1"/>
  <c r="C2" i="1"/>
  <c r="G13" i="1" l="1"/>
  <c r="F13" i="1"/>
  <c r="N5" i="2"/>
  <c r="E11" i="2" s="1"/>
  <c r="N11" i="2"/>
  <c r="B11" i="2" s="1"/>
  <c r="Q33" i="2"/>
  <c r="P5" i="2"/>
  <c r="N32" i="2"/>
  <c r="B32" i="2" s="1"/>
  <c r="N33" i="2"/>
  <c r="B33" i="2" s="1"/>
  <c r="P11" i="2"/>
  <c r="P32" i="2"/>
  <c r="Q32" i="2"/>
  <c r="N30" i="2"/>
  <c r="B30" i="2" s="1"/>
  <c r="P30" i="2"/>
  <c r="Q11" i="2"/>
  <c r="O5" i="2"/>
  <c r="Q30" i="2"/>
  <c r="J10" i="2"/>
  <c r="N31" i="2"/>
  <c r="B31" i="2" s="1"/>
  <c r="P33" i="2"/>
  <c r="P31" i="2"/>
  <c r="Q31" i="2"/>
  <c r="K20" i="1"/>
  <c r="B18" i="1" s="1"/>
  <c r="B14" i="1"/>
  <c r="M16" i="1"/>
  <c r="N16" i="1"/>
  <c r="M5" i="1"/>
  <c r="M6" i="1"/>
  <c r="L9" i="1"/>
  <c r="M20" i="1"/>
  <c r="D30" i="2" l="1"/>
  <c r="D32" i="2"/>
  <c r="C33" i="2"/>
  <c r="O33" i="2"/>
  <c r="D31" i="2"/>
  <c r="O32" i="2"/>
  <c r="O11" i="2"/>
  <c r="O30" i="2"/>
  <c r="O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61209443-B044-446D-B3E5-C181F69903A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2886DCC3-4394-4E64-8F25-B4DDA9FABCA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CE1E3DF5-8AC4-4817-ABE6-D2FBB8FF4A5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C946DF2F-A6D1-4C02-8E62-83C65B2B449B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4BA55C0B-6C80-4E44-91FD-BA11452F08EE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1" authorId="2" shapeId="0" xr:uid="{5A89DDAB-F8C2-4FEF-BBC0-7888C677F88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13" authorId="2" shapeId="0" xr:uid="{CCADDBA0-1578-40C4-9874-5615EAB41CB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3" authorId="1" shapeId="0" xr:uid="{A8467846-DB22-4BAE-9AFE-436070B97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3" authorId="2" shapeId="0" xr:uid="{AC6AEBBF-DD89-4029-ACD3-BD5ED88538D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4" authorId="2" shapeId="0" xr:uid="{023CE23E-B593-4D00-AB9E-A621E942235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DCBB0356-71C0-4529-8934-A153D251F03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42285F8C-794C-4A4F-BBC0-25588B36E7B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7271F91E-F027-4D55-B9BF-F1938908A06B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350AC2B2-4744-4DBA-B49A-03DE8FD7846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3F0A12C3-06FC-4B06-882E-769553C5CCD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J8" authorId="2" shapeId="0" xr:uid="{58A71A52-230F-4A0A-BC3F-93342B6FCE1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8" authorId="2" shapeId="0" xr:uid="{7DC511BC-AA58-47C8-AA0C-814182C8162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8" authorId="1" shapeId="0" xr:uid="{2A35C480-7D95-4762-AE49-CB32F1D0E96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8" authorId="2" shapeId="0" xr:uid="{DAAA8A0B-F0D8-4FBE-8ACA-162FBFE326E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9" authorId="2" shapeId="0" xr:uid="{1BE0B7DA-754F-446F-AF85-3FB2BA370D6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<sst xmlns="http://schemas.openxmlformats.org/spreadsheetml/2006/main" count="160" uniqueCount="83">
  <si>
    <t>Sector Name</t>
  </si>
  <si>
    <t>Commodity</t>
  </si>
  <si>
    <t>Description</t>
  </si>
  <si>
    <t>Default Unit</t>
  </si>
  <si>
    <t>Currency Unit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</si>
  <si>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</si>
  <si>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</si>
  <si>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</si>
  <si>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</si>
  <si>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</si>
  <si>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</si>
  <si>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</si>
  <si>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</si>
  <si>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</si>
  <si>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</si>
  <si>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WINON</t>
  </si>
  <si>
    <t>Onshore wind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</si>
  <si>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</si>
  <si>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</si>
  <si>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</si>
  <si>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</si>
  <si>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</si>
  <si>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</si>
  <si>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</si>
  <si>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</si>
  <si>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WINOFF</t>
  </si>
  <si>
    <t>Offshore wind</t>
  </si>
  <si>
    <t>NRG</t>
  </si>
  <si>
    <t>~FI_T</t>
  </si>
  <si>
    <t>~FI_Process</t>
  </si>
  <si>
    <t>TechName</t>
  </si>
  <si>
    <t>Comm-IN</t>
  </si>
  <si>
    <t>Comm-OUT</t>
  </si>
  <si>
    <t>COST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</si>
  <si>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</si>
  <si>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</si>
  <si>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</si>
  <si>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</si>
  <si>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</si>
  <si>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</si>
  <si>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</si>
  <si>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</si>
  <si>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</si>
  <si>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</si>
  <si>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Cost</t>
  </si>
  <si>
    <t>Annual Production Bound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</si>
  <si>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</si>
  <si>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</si>
  <si>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</si>
  <si>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</si>
  <si>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</si>
  <si>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</si>
  <si>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</si>
  <si>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</si>
  <si>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</si>
  <si>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*</t>
  </si>
  <si>
    <t>PJ</t>
  </si>
  <si>
    <t>PJa</t>
  </si>
  <si>
    <t>User inputs</t>
  </si>
  <si>
    <t>Linked to the Energy Balance</t>
  </si>
  <si>
    <t>*IMP</t>
  </si>
  <si>
    <t>*EXP</t>
  </si>
  <si>
    <t>MIN</t>
  </si>
  <si>
    <t>*Used to be 15000</t>
  </si>
  <si>
    <t>CURR</t>
  </si>
  <si>
    <t>Currency</t>
  </si>
  <si>
    <t>MEuro22</t>
  </si>
  <si>
    <t>Year</t>
  </si>
  <si>
    <t>ACT_BND</t>
  </si>
  <si>
    <t>LIFE</t>
  </si>
  <si>
    <t>GAS</t>
  </si>
  <si>
    <t>Cset</t>
  </si>
  <si>
    <t/>
  </si>
  <si>
    <t>D</t>
  </si>
  <si>
    <t>MINWINOFF45</t>
  </si>
  <si>
    <t>WINOFF45</t>
  </si>
  <si>
    <t>MINWINOFF8</t>
  </si>
  <si>
    <t>WINOFF8</t>
  </si>
  <si>
    <t>MINWINOFF20</t>
  </si>
  <si>
    <t>WINOFF20</t>
  </si>
  <si>
    <t>MINWINOFF30</t>
  </si>
  <si>
    <t>WINOFF30</t>
  </si>
  <si>
    <t>WTG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</si>
</sst>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4" fillId="0" borderId="0"/>
    <xf numFmtId="0" fontId="11" fillId="9" borderId="0" applyNumberFormat="0" applyBorder="0" applyAlignment="0" applyProtection="0"/>
  </cellStyleXfs>
  <cellXfs count="34">
    <xf numFmtId="0" fontId="0" fillId="0" borderId="0" xfId="0"/>
    <xf numFmtId="0" fontId="4" fillId="0" borderId="0" xfId="4"/>
    <xf numFmtId="0" fontId="3" fillId="3" borderId="0" xfId="2" applyAlignment="1">
      <alignment wrapText="1"/>
    </xf>
    <xf numFmtId="0" fontId="5" fillId="5" borderId="0" xfId="1" applyFont="1" applyFill="1"/>
    <xf numFmtId="164" fontId="6" fillId="0" borderId="0" xfId="0" applyNumberFormat="1" applyFont="1"/>
    <xf numFmtId="164" fontId="4" fillId="0" borderId="0" xfId="0" applyNumberFormat="1" applyFont="1"/>
    <xf numFmtId="164" fontId="7" fillId="6" borderId="1" xfId="0" applyNumberFormat="1" applyFont="1" applyFill="1" applyBorder="1" applyAlignment="1">
      <alignment horizontal="left"/>
    </xf>
    <xf numFmtId="164" fontId="7" fillId="6" borderId="2" xfId="0" applyNumberFormat="1" applyFont="1" applyFill="1" applyBorder="1" applyAlignment="1">
      <alignment horizontal="left"/>
    </xf>
    <xf numFmtId="0" fontId="4" fillId="0" borderId="0" xfId="0" applyFont="1"/>
    <xf numFmtId="164" fontId="8" fillId="4" borderId="3" xfId="3" applyNumberFormat="1" applyFont="1" applyBorder="1" applyAlignment="1">
      <alignment horizontal="left" wrapText="1"/>
    </xf>
    <xf numFmtId="164" fontId="0" fillId="0" borderId="0" xfId="0" applyNumberFormat="1"/>
    <xf numFmtId="0" fontId="5" fillId="0" borderId="0" xfId="1" applyFont="1" applyFill="1"/>
    <xf numFmtId="0" fontId="6" fillId="0" borderId="0" xfId="5" applyFont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wrapText="1"/>
    </xf>
    <xf numFmtId="0" fontId="8" fillId="4" borderId="3" xfId="3" applyFont="1" applyBorder="1" applyAlignment="1">
      <alignment horizontal="left" wrapText="1"/>
    </xf>
    <xf numFmtId="0" fontId="8" fillId="4" borderId="3" xfId="3" applyFont="1" applyBorder="1" applyAlignment="1">
      <alignment horizontal="center" wrapText="1"/>
    </xf>
    <xf numFmtId="164" fontId="8" fillId="4" borderId="3" xfId="3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0" fontId="0" fillId="7" borderId="0" xfId="0" applyFill="1"/>
    <xf numFmtId="0" fontId="0" fillId="8" borderId="0" xfId="0" applyFill="1"/>
    <xf numFmtId="1" fontId="0" fillId="7" borderId="0" xfId="0" applyNumberFormat="1" applyFill="1"/>
    <xf numFmtId="2" fontId="0" fillId="7" borderId="0" xfId="0" applyNumberFormat="1" applyFill="1"/>
    <xf numFmtId="1" fontId="0" fillId="8" borderId="0" xfId="0" applyNumberFormat="1" applyFill="1"/>
    <xf numFmtId="2" fontId="0" fillId="0" borderId="0" xfId="0" applyNumberFormat="1"/>
    <xf numFmtId="0" fontId="4" fillId="7" borderId="0" xfId="6" applyFont="1" applyFill="1"/>
    <xf numFmtId="0" fontId="12" fillId="0" borderId="0" xfId="0" applyFont="1"/>
    <xf numFmtId="1" fontId="4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4" fillId="0" borderId="0" xfId="0" applyNumberFormat="1" applyFont="1"/>
    <xf numFmtId="0" fontId="0" fillId="0" borderId="0" xfId="0" quotePrefix="1"/>
    <xf numFmtId="164" fontId="7" fillId="6" borderId="0" xfId="0" applyNumberFormat="1" applyFont="1" applyFill="1" applyAlignment="1">
      <alignment horizontal="left"/>
    </xf>
  </cellXfs>
  <cellStyles count="7">
    <cellStyle name="20 % - Farve5" xfId="3" builtinId="46"/>
    <cellStyle name="Farve2" xfId="2" builtinId="33"/>
    <cellStyle name="God" xfId="1" builtinId="26"/>
    <cellStyle name="Neutral" xfId="6" builtinId="28"/>
    <cellStyle name="Normal" xfId="0" builtinId="0"/>
    <cellStyle name="Normal 10" xfId="4" xr:uid="{AFF40265-665D-4DF2-9456-86437036E5CC}"/>
    <cellStyle name="Normal 4" xfId="5" xr:uid="{6D7AF0F1-400C-4CB0-B672-175BE7B3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127635</xdr:colOff>
      <xdr:row>22</xdr:row>
      <xdr:rowOff>40005</xdr:rowOff>
    </xdr:from>
    <xdr:to>
      <xdr:col>11</xdr:col>
      <xdr:colOff>2752665</xdr:colOff>
      <xdr:row>28</xdr:row>
      <xdr:rowOff>30480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8358DA-6248-4ACE-B751-92BD79A24020}"/>
            </a:ext>
          </a:extLst>
        </xdr:cNvPr>
        <xdr:cNvSpPr txBox="1"/>
      </xdr:nvSpPr>
      <xdr:spPr>
        <a:xfrm>
          <a:off x="5400675" y="4543425"/>
          <a:ext cx="5299650" cy="10877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19</xdr:row>
      <xdr:rowOff>0</xdr:rowOff>
    </xdr:from>
    <xdr:to>
      <xdr:col>14</xdr:col>
      <xdr:colOff>2325972</xdr:colOff>
      <xdr:row>28</xdr:row>
      <xdr:rowOff>152400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D38A83-CD5A-4C31-AB40-008738D76DC4}"/>
            </a:ext>
          </a:extLst>
        </xdr:cNvPr>
        <xdr:cNvSpPr txBox="1"/>
      </xdr:nvSpPr>
      <xdr:spPr>
        <a:xfrm>
          <a:off x="8772525" y="3878580"/>
          <a:ext cx="4526247" cy="1798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domestic gas supply curve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you add more than one MINGAS process, you can buy the cheaper version first and then have to go to the next ones after. You can also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and import and export option. I have stuck to just 1 option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Gas with plenty of supply, it was 15000 first. Check Demo10 if unsure.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Act_BND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also set to the same. 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Changes seem to be: The price set in the MINGAS?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DemoS_010\VT_REG1_PRI_V10.xlsx" TargetMode="External"/><Relationship Id="rId1" Type="http://schemas.openxmlformats.org/officeDocument/2006/relationships/externalLinkPath" Target="/VEDA/VEDA_models/DemoS_010/VT_REG1_PR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E2" t="str">
            <v>GAS</v>
          </cell>
          <cell r="O2" t="str">
            <v>BIO</v>
          </cell>
          <cell r="P2" t="str">
            <v>HYD</v>
          </cell>
          <cell r="R2" t="str">
            <v>SOL</v>
          </cell>
          <cell r="Z2" t="str">
            <v>PJ</v>
          </cell>
        </row>
        <row r="3">
          <cell r="E3" t="str">
            <v>Natural Gas</v>
          </cell>
          <cell r="O3" t="str">
            <v>Biomass</v>
          </cell>
          <cell r="P3" t="str">
            <v>Hydro power</v>
          </cell>
          <cell r="R3" t="str">
            <v>Solar energy</v>
          </cell>
        </row>
        <row r="5">
          <cell r="E5">
            <v>3159.7988000000005</v>
          </cell>
        </row>
        <row r="6">
          <cell r="E6">
            <v>5316.6916000000001</v>
          </cell>
        </row>
        <row r="7">
          <cell r="E7">
            <v>-1006.5324000000001</v>
          </cell>
        </row>
        <row r="22">
          <cell r="E22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workbookViewId="0">
      <selection activeCell="C15" sqref="C15"/>
    </sheetView>
  </sheetViews>
  <sheetFormatPr defaultRowHeight="14.4" x14ac:dyDescent="0.3"/>
  <cols>
    <col min="1" max="1" width="2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7" width="13.33203125" customWidth="1"/>
    <col min="8" max="8" width="2" bestFit="1" customWidth="1"/>
    <col min="9" max="9" width="11.88671875" bestFit="1" customWidth="1"/>
    <col min="10" max="10" width="7.44140625" bestFit="1" customWidth="1"/>
    <col min="11" max="11" width="17.6640625" customWidth="1"/>
    <col min="12" max="12" width="40.5546875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</cols>
  <sheetData>
    <row r="1" spans="1:20" ht="28.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82</v>
      </c>
      <c r="H1" s="1"/>
    </row>
    <row r="2" spans="1:20" ht="15.6" x14ac:dyDescent="0.3">
      <c r="A2" s="1"/>
      <c r="B2" s="3"/>
      <c r="C2" s="3" t="str">
        <f>[1]EB1!O2</f>
        <v>BIO</v>
      </c>
      <c r="D2" s="3" t="str">
        <f>[1]EB1!O3</f>
        <v>Biomass</v>
      </c>
      <c r="E2" s="3" t="str">
        <f>[1]EB1!$Z$2</f>
        <v>PJ</v>
      </c>
      <c r="F2" s="3"/>
      <c r="G2" s="3">
        <v>8</v>
      </c>
      <c r="H2" s="1"/>
      <c r="I2" s="4" t="s">
        <v>5</v>
      </c>
      <c r="J2" s="4"/>
      <c r="K2" s="5"/>
      <c r="L2" s="5"/>
      <c r="M2" s="5"/>
      <c r="N2" s="5"/>
      <c r="O2" s="5"/>
      <c r="P2" s="5"/>
      <c r="Q2" s="5"/>
    </row>
    <row r="3" spans="1:20" ht="15.6" x14ac:dyDescent="0.3">
      <c r="A3" s="1"/>
      <c r="B3" s="3"/>
      <c r="C3" s="3" t="str">
        <f>[1]EB1!P2</f>
        <v>HYD</v>
      </c>
      <c r="D3" s="3" t="str">
        <f>[1]EB1!P3</f>
        <v>Hydro power</v>
      </c>
      <c r="E3" s="3" t="str">
        <f>[1]EB1!$Z$2</f>
        <v>PJ</v>
      </c>
      <c r="F3" s="3"/>
      <c r="G3" s="3">
        <v>20</v>
      </c>
      <c r="H3" s="1"/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T3" s="33" t="s">
        <v>73</v>
      </c>
    </row>
    <row r="4" spans="1:20" ht="22.2" thickBot="1" x14ac:dyDescent="0.35">
      <c r="A4" s="1"/>
      <c r="B4" s="3"/>
      <c r="C4" s="3" t="s">
        <v>15</v>
      </c>
      <c r="D4" s="3" t="s">
        <v>16</v>
      </c>
      <c r="E4" s="3" t="str">
        <f>[1]EB1!$Z$2</f>
        <v>PJ</v>
      </c>
      <c r="F4" s="3"/>
      <c r="G4" s="3">
        <v>30</v>
      </c>
      <c r="H4" s="1"/>
      <c r="I4" s="9" t="s">
        <v>17</v>
      </c>
      <c r="J4" s="9" t="s">
        <v>18</v>
      </c>
      <c r="K4" s="9" t="s">
        <v>19</v>
      </c>
      <c r="L4" s="9" t="s">
        <v>20</v>
      </c>
      <c r="M4" s="9" t="s">
        <v>10</v>
      </c>
      <c r="N4" s="9" t="s">
        <v>21</v>
      </c>
      <c r="O4" s="9" t="s">
        <v>22</v>
      </c>
      <c r="P4" s="9" t="s">
        <v>23</v>
      </c>
      <c r="Q4" s="9" t="s">
        <v>24</v>
      </c>
    </row>
    <row r="5" spans="1:20" ht="15.6" x14ac:dyDescent="0.3">
      <c r="A5" s="1"/>
      <c r="B5" s="3"/>
      <c r="C5" s="3" t="s">
        <v>25</v>
      </c>
      <c r="D5" s="3" t="s">
        <v>26</v>
      </c>
      <c r="E5" s="3" t="str">
        <f>[1]EB1!$Z$2</f>
        <v>PJ</v>
      </c>
      <c r="F5" s="3"/>
      <c r="G5" s="3">
        <v>45</v>
      </c>
      <c r="H5" s="1"/>
      <c r="I5" s="5" t="s">
        <v>27</v>
      </c>
      <c r="J5" s="10"/>
      <c r="K5" s="5" t="str">
        <f t="shared" ref="K5:L5" si="0">C4</f>
        <v>WINON</v>
      </c>
      <c r="L5" s="5" t="str">
        <f t="shared" si="0"/>
        <v>Onshore wind</v>
      </c>
      <c r="M5" s="5" t="str">
        <f>$E$2</f>
        <v>PJ</v>
      </c>
      <c r="N5" s="5"/>
      <c r="O5" s="5"/>
      <c r="P5" s="5"/>
      <c r="Q5" s="5"/>
    </row>
    <row r="6" spans="1:20" ht="15.6" x14ac:dyDescent="0.3">
      <c r="A6" s="1"/>
      <c r="B6" s="3"/>
      <c r="C6" s="3" t="str">
        <f>[1]EB1!R2</f>
        <v>SOL</v>
      </c>
      <c r="D6" s="3" t="str">
        <f>[1]EB1!R3</f>
        <v>Solar energy</v>
      </c>
      <c r="E6" s="3" t="str">
        <f>[1]EB1!$Z$2</f>
        <v>PJ</v>
      </c>
      <c r="F6" s="3"/>
      <c r="G6" s="3"/>
      <c r="H6" s="1"/>
      <c r="I6" s="5"/>
      <c r="J6" s="10"/>
      <c r="K6" t="s">
        <v>77</v>
      </c>
      <c r="L6" t="str">
        <f>$D$5&amp;G2</f>
        <v>Offshore wind8</v>
      </c>
      <c r="M6" s="5" t="str">
        <f t="shared" ref="M6:M10" si="1">$E$2</f>
        <v>PJ</v>
      </c>
      <c r="N6" s="5"/>
      <c r="O6" s="5"/>
      <c r="P6" s="5"/>
      <c r="Q6" s="5"/>
    </row>
    <row r="7" spans="1:20" ht="15.6" x14ac:dyDescent="0.3">
      <c r="A7" s="1"/>
      <c r="C7" s="11"/>
      <c r="D7" s="11"/>
      <c r="H7" s="1"/>
      <c r="I7" s="5"/>
      <c r="J7" s="10"/>
      <c r="K7" t="s">
        <v>79</v>
      </c>
      <c r="L7" t="str">
        <f t="shared" ref="L7:L9" si="2">$D$5&amp;G3</f>
        <v>Offshore wind20</v>
      </c>
      <c r="M7" s="5" t="str">
        <f t="shared" si="1"/>
        <v>PJ</v>
      </c>
      <c r="N7" s="5"/>
      <c r="O7" s="5"/>
      <c r="P7" s="5"/>
      <c r="Q7" s="5"/>
    </row>
    <row r="8" spans="1:20" ht="15.6" x14ac:dyDescent="0.3">
      <c r="A8" s="1"/>
      <c r="C8" s="11"/>
      <c r="D8" s="11"/>
      <c r="H8" s="1"/>
      <c r="I8" s="5"/>
      <c r="J8" s="10"/>
      <c r="K8" t="s">
        <v>81</v>
      </c>
      <c r="L8" t="str">
        <f t="shared" si="2"/>
        <v>Offshore wind30</v>
      </c>
      <c r="M8" s="5" t="str">
        <f t="shared" si="1"/>
        <v>PJ</v>
      </c>
      <c r="N8" s="5"/>
      <c r="O8" s="5"/>
      <c r="P8" s="5"/>
      <c r="Q8" s="5"/>
    </row>
    <row r="9" spans="1:20" x14ac:dyDescent="0.3">
      <c r="A9" s="1"/>
      <c r="H9" s="1"/>
      <c r="K9" s="5" t="str">
        <f>C6</f>
        <v>SOL</v>
      </c>
      <c r="L9" s="5" t="str">
        <f>D6</f>
        <v>Solar energy</v>
      </c>
      <c r="M9" s="5" t="str">
        <f t="shared" si="1"/>
        <v>PJ</v>
      </c>
    </row>
    <row r="10" spans="1:20" x14ac:dyDescent="0.3">
      <c r="A10" s="1"/>
      <c r="D10" s="12" t="s">
        <v>28</v>
      </c>
      <c r="E10" s="12"/>
      <c r="H10" s="1"/>
    </row>
    <row r="11" spans="1:20" x14ac:dyDescent="0.3">
      <c r="A11" s="1"/>
      <c r="B11" s="13" t="s">
        <v>30</v>
      </c>
      <c r="C11" s="14" t="s">
        <v>31</v>
      </c>
      <c r="D11" s="13" t="s">
        <v>32</v>
      </c>
      <c r="E11" s="15" t="s">
        <v>67</v>
      </c>
      <c r="F11" s="15" t="s">
        <v>33</v>
      </c>
      <c r="G11" s="15" t="s">
        <v>68</v>
      </c>
      <c r="H11" s="1"/>
    </row>
    <row r="12" spans="1:20" ht="22.2" thickBot="1" x14ac:dyDescent="0.35">
      <c r="A12" s="1"/>
      <c r="B12" s="16" t="s">
        <v>41</v>
      </c>
      <c r="C12" s="16" t="s">
        <v>42</v>
      </c>
      <c r="D12" s="16" t="s">
        <v>43</v>
      </c>
      <c r="E12" s="16"/>
      <c r="F12" s="16" t="s">
        <v>44</v>
      </c>
      <c r="G12" s="16" t="s">
        <v>45</v>
      </c>
      <c r="H12" s="1"/>
      <c r="I12" s="4" t="s">
        <v>29</v>
      </c>
      <c r="J12" s="4"/>
      <c r="K12" s="10"/>
      <c r="L12" s="10"/>
      <c r="M12" s="10"/>
      <c r="N12" s="10"/>
      <c r="O12" s="10"/>
      <c r="P12" s="10"/>
      <c r="Q12" s="10"/>
    </row>
    <row r="13" spans="1:20" ht="15" thickBot="1" x14ac:dyDescent="0.35">
      <c r="A13" s="1"/>
      <c r="B13" s="16" t="s">
        <v>54</v>
      </c>
      <c r="C13" s="17"/>
      <c r="D13" s="17"/>
      <c r="E13" s="17"/>
      <c r="F13" s="17" t="str">
        <f>$F$2&amp;"/"&amp;$E$2</f>
        <v>/PJ</v>
      </c>
      <c r="G13" s="17" t="str">
        <f>$E$2</f>
        <v>PJ</v>
      </c>
      <c r="H13" s="1"/>
      <c r="I13" s="6" t="s">
        <v>34</v>
      </c>
      <c r="J13" s="7" t="s">
        <v>7</v>
      </c>
      <c r="K13" s="6" t="s">
        <v>30</v>
      </c>
      <c r="L13" s="6" t="s">
        <v>35</v>
      </c>
      <c r="M13" s="6" t="s">
        <v>36</v>
      </c>
      <c r="N13" s="6" t="s">
        <v>37</v>
      </c>
      <c r="O13" s="6" t="s">
        <v>38</v>
      </c>
      <c r="P13" s="6" t="s">
        <v>39</v>
      </c>
      <c r="Q13" s="6" t="s">
        <v>40</v>
      </c>
    </row>
    <row r="14" spans="1:20" ht="22.2" thickBot="1" x14ac:dyDescent="0.35">
      <c r="A14" s="1"/>
      <c r="B14" s="5" t="str">
        <f>K16</f>
        <v>MINWINON</v>
      </c>
      <c r="C14" s="8"/>
      <c r="D14" s="5" t="str">
        <f>K5</f>
        <v>WINON</v>
      </c>
      <c r="E14" s="29">
        <v>2021</v>
      </c>
      <c r="F14" s="19"/>
      <c r="G14" s="19"/>
      <c r="H14" s="1"/>
      <c r="I14" s="9" t="s">
        <v>46</v>
      </c>
      <c r="J14" s="9" t="s">
        <v>18</v>
      </c>
      <c r="K14" s="9" t="s">
        <v>47</v>
      </c>
      <c r="L14" s="9" t="s">
        <v>48</v>
      </c>
      <c r="M14" s="9" t="s">
        <v>49</v>
      </c>
      <c r="N14" s="9" t="s">
        <v>50</v>
      </c>
      <c r="O14" s="9" t="s">
        <v>51</v>
      </c>
      <c r="P14" s="9" t="s">
        <v>52</v>
      </c>
      <c r="Q14" s="9" t="s">
        <v>53</v>
      </c>
    </row>
    <row r="15" spans="1:20" ht="15" thickBot="1" x14ac:dyDescent="0.35">
      <c r="A15" s="1"/>
      <c r="B15" t="s">
        <v>76</v>
      </c>
      <c r="D15" t="s">
        <v>77</v>
      </c>
      <c r="E15">
        <v>2021</v>
      </c>
      <c r="G15">
        <v>2.5</v>
      </c>
      <c r="H15" s="1"/>
      <c r="I15" s="9" t="s">
        <v>55</v>
      </c>
      <c r="J15" s="18"/>
      <c r="K15" s="18"/>
      <c r="L15" s="18"/>
      <c r="M15" s="18"/>
      <c r="N15" s="18"/>
      <c r="O15" s="18"/>
      <c r="P15" s="18"/>
      <c r="Q15" s="18"/>
    </row>
    <row r="16" spans="1:20" x14ac:dyDescent="0.3">
      <c r="A16" s="1"/>
      <c r="B16" t="s">
        <v>78</v>
      </c>
      <c r="D16" t="s">
        <v>79</v>
      </c>
      <c r="E16">
        <v>2021</v>
      </c>
      <c r="H16" s="1"/>
      <c r="I16" s="5" t="s">
        <v>62</v>
      </c>
      <c r="J16" s="10"/>
      <c r="K16" s="10" t="str">
        <f>$I$16&amp;C4</f>
        <v>MINWINON</v>
      </c>
      <c r="L16" s="20" t="str">
        <f>"Domestic Supply of "&amp;D4</f>
        <v>Domestic Supply of Onshore wind</v>
      </c>
      <c r="M16" s="10" t="str">
        <f>$E$2</f>
        <v>PJ</v>
      </c>
      <c r="N16" s="10" t="str">
        <f>$E$2&amp;"a"</f>
        <v>PJa</v>
      </c>
      <c r="O16" s="10"/>
      <c r="P16" s="10"/>
      <c r="Q16" s="10"/>
    </row>
    <row r="17" spans="1:17" x14ac:dyDescent="0.3">
      <c r="A17" s="1"/>
      <c r="B17" s="21" t="s">
        <v>80</v>
      </c>
      <c r="C17" s="8"/>
      <c r="D17" t="s">
        <v>81</v>
      </c>
      <c r="E17">
        <v>2021</v>
      </c>
      <c r="H17" s="1"/>
      <c r="I17" s="10"/>
      <c r="J17" s="10"/>
      <c r="K17" t="str">
        <f>$I$16&amp;K6</f>
        <v>MINWINOFF8</v>
      </c>
      <c r="L17" t="str">
        <f>"Domestic Supply of "&amp;$D$5&amp;" "&amp;G2</f>
        <v>Domestic Supply of Offshore wind 8</v>
      </c>
      <c r="M17" t="s">
        <v>56</v>
      </c>
      <c r="N17" t="s">
        <v>57</v>
      </c>
      <c r="O17" s="10"/>
      <c r="P17" s="10"/>
      <c r="Q17" s="10"/>
    </row>
    <row r="18" spans="1:17" x14ac:dyDescent="0.3">
      <c r="A18" s="1"/>
      <c r="B18" s="8" t="str">
        <f>K20</f>
        <v>MINSOL1</v>
      </c>
      <c r="C18" s="8"/>
      <c r="D18" s="8" t="str">
        <f>K9</f>
        <v>SOL</v>
      </c>
      <c r="E18" s="30">
        <v>2021</v>
      </c>
      <c r="H18" s="1"/>
      <c r="I18" s="10"/>
      <c r="J18" s="10"/>
      <c r="K18" t="str">
        <f t="shared" ref="K18:K19" si="3">$I$16&amp;K7</f>
        <v>MINWINOFF20</v>
      </c>
      <c r="L18" t="str">
        <f t="shared" ref="L18:L20" si="4">"Domestic Supply of "&amp;$D$5&amp;" "&amp;G3</f>
        <v>Domestic Supply of Offshore wind 20</v>
      </c>
      <c r="M18" t="s">
        <v>56</v>
      </c>
      <c r="N18" t="s">
        <v>57</v>
      </c>
      <c r="O18" s="10"/>
      <c r="P18" s="10"/>
      <c r="Q18" s="10"/>
    </row>
    <row r="19" spans="1:17" x14ac:dyDescent="0.3">
      <c r="A19" s="1"/>
      <c r="H19" s="1"/>
      <c r="I19" s="10"/>
      <c r="J19" s="10"/>
      <c r="K19" t="str">
        <f t="shared" si="3"/>
        <v>MINWINOFF30</v>
      </c>
      <c r="L19" t="str">
        <f t="shared" si="4"/>
        <v>Domestic Supply of Offshore wind 30</v>
      </c>
      <c r="M19" t="s">
        <v>56</v>
      </c>
      <c r="N19" t="s">
        <v>57</v>
      </c>
      <c r="O19" s="10"/>
      <c r="P19" s="10"/>
      <c r="Q19" s="10"/>
    </row>
    <row r="20" spans="1:17" x14ac:dyDescent="0.3">
      <c r="A20" s="1"/>
      <c r="H20" s="1"/>
      <c r="K20" s="10" t="str">
        <f>$I$16&amp;C6&amp;1</f>
        <v>MINSOL1</v>
      </c>
      <c r="L20" s="20" t="str">
        <f>"Domestic Supply of "&amp;D6</f>
        <v>Domestic Supply of Solar energy</v>
      </c>
      <c r="M20" s="10" t="str">
        <f>$E$2</f>
        <v>PJ</v>
      </c>
      <c r="N20" s="10" t="str">
        <f>$E$2&amp;"a"</f>
        <v>PJa</v>
      </c>
    </row>
    <row r="21" spans="1:17" x14ac:dyDescent="0.3">
      <c r="A21" s="1"/>
      <c r="H21" s="1"/>
    </row>
    <row r="22" spans="1:17" x14ac:dyDescent="0.3">
      <c r="A22" s="1"/>
      <c r="H22" s="1"/>
    </row>
    <row r="23" spans="1:17" x14ac:dyDescent="0.3">
      <c r="A23" s="1"/>
      <c r="H23" s="1"/>
    </row>
    <row r="24" spans="1:17" x14ac:dyDescent="0.3">
      <c r="A24" s="1"/>
      <c r="H24" s="1"/>
    </row>
    <row r="25" spans="1:17" x14ac:dyDescent="0.3">
      <c r="A25" s="1"/>
      <c r="B25" s="1"/>
      <c r="C25" s="1"/>
      <c r="D25" s="1"/>
      <c r="H25" s="1"/>
    </row>
    <row r="30" spans="1:17" x14ac:dyDescent="0.3">
      <c r="I30" t="s">
        <v>76</v>
      </c>
      <c r="K30" t="s">
        <v>77</v>
      </c>
      <c r="L30">
        <v>2021</v>
      </c>
    </row>
    <row r="31" spans="1:17" x14ac:dyDescent="0.3">
      <c r="I31" t="s">
        <v>78</v>
      </c>
      <c r="K31" t="s">
        <v>79</v>
      </c>
      <c r="L31">
        <v>2021</v>
      </c>
    </row>
    <row r="32" spans="1:17" x14ac:dyDescent="0.3">
      <c r="I32" s="21" t="s">
        <v>80</v>
      </c>
      <c r="J32" s="8"/>
      <c r="K32" t="s">
        <v>81</v>
      </c>
      <c r="L32">
        <v>2021</v>
      </c>
    </row>
    <row r="33" spans="9:12" x14ac:dyDescent="0.3">
      <c r="I33" s="22" t="s">
        <v>74</v>
      </c>
      <c r="J33" s="8"/>
      <c r="K33" t="s">
        <v>75</v>
      </c>
      <c r="L33">
        <v>2021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2BC8-25C1-4965-8240-28B07E75BEE2}">
  <dimension ref="B1:T33"/>
  <sheetViews>
    <sheetView tabSelected="1" workbookViewId="0">
      <selection activeCell="H14" sqref="H14"/>
    </sheetView>
  </sheetViews>
  <sheetFormatPr defaultRowHeight="14.4" x14ac:dyDescent="0.3"/>
  <cols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10" width="14.33203125" style="5" customWidth="1"/>
    <col min="11" max="11" width="2" bestFit="1" customWidth="1"/>
    <col min="12" max="12" width="13.6640625" customWidth="1"/>
    <col min="13" max="13" width="7.109375" customWidth="1"/>
    <col min="14" max="14" width="11.44140625" bestFit="1" customWidth="1"/>
    <col min="15" max="15" width="35" bestFit="1" customWidth="1"/>
    <col min="16" max="16" width="6.6640625" customWidth="1"/>
    <col min="17" max="17" width="11.5546875" customWidth="1"/>
    <col min="18" max="18" width="13" customWidth="1"/>
    <col min="19" max="19" width="15.109375" customWidth="1"/>
    <col min="20" max="20" width="7.5546875" bestFit="1" customWidth="1"/>
  </cols>
  <sheetData>
    <row r="1" spans="2:20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20" ht="15.6" x14ac:dyDescent="0.3">
      <c r="B2" s="3"/>
      <c r="C2" s="3" t="str">
        <f>[1]EB1!E2</f>
        <v>GAS</v>
      </c>
      <c r="D2" s="3" t="str">
        <f>[1]EB1!E3</f>
        <v>Natural Gas</v>
      </c>
      <c r="E2" s="3" t="str">
        <f>[1]EB1!Z2</f>
        <v>PJ</v>
      </c>
      <c r="F2" s="8" t="s">
        <v>66</v>
      </c>
      <c r="L2" s="4" t="s">
        <v>5</v>
      </c>
      <c r="M2" s="4"/>
      <c r="N2" s="5"/>
      <c r="O2" s="5"/>
      <c r="P2" s="5"/>
      <c r="Q2" s="5"/>
      <c r="R2" s="5"/>
      <c r="S2" s="5"/>
      <c r="T2" s="5"/>
    </row>
    <row r="3" spans="2:20" x14ac:dyDescent="0.3">
      <c r="L3" s="6" t="s">
        <v>71</v>
      </c>
      <c r="M3" s="7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6" t="s">
        <v>14</v>
      </c>
    </row>
    <row r="4" spans="2:20" ht="22.2" thickBot="1" x14ac:dyDescent="0.35">
      <c r="C4" s="8"/>
      <c r="L4" s="9" t="s">
        <v>17</v>
      </c>
      <c r="M4" s="9" t="s">
        <v>18</v>
      </c>
      <c r="N4" s="9" t="s">
        <v>19</v>
      </c>
      <c r="O4" s="9" t="s">
        <v>20</v>
      </c>
      <c r="P4" s="9" t="s">
        <v>10</v>
      </c>
      <c r="Q4" s="9" t="s">
        <v>21</v>
      </c>
      <c r="R4" s="9" t="s">
        <v>22</v>
      </c>
      <c r="S4" s="9" t="s">
        <v>23</v>
      </c>
      <c r="T4" s="9" t="s">
        <v>24</v>
      </c>
    </row>
    <row r="5" spans="2:20" x14ac:dyDescent="0.3">
      <c r="L5" s="5" t="s">
        <v>27</v>
      </c>
      <c r="M5" s="10"/>
      <c r="N5" s="5" t="str">
        <f>C2</f>
        <v>GAS</v>
      </c>
      <c r="O5" s="5" t="str">
        <f>D2</f>
        <v>Natural Gas</v>
      </c>
      <c r="P5" s="5" t="str">
        <f>$E$2</f>
        <v>PJ</v>
      </c>
      <c r="Q5" s="5"/>
      <c r="R5" s="10"/>
      <c r="S5" s="5"/>
      <c r="T5" s="5"/>
    </row>
    <row r="7" spans="2:20" x14ac:dyDescent="0.3">
      <c r="G7" s="12" t="s">
        <v>28</v>
      </c>
      <c r="H7"/>
      <c r="L7" s="4" t="s">
        <v>29</v>
      </c>
      <c r="M7" s="4"/>
      <c r="N7" s="10"/>
      <c r="O7" s="10"/>
      <c r="P7" s="10"/>
      <c r="Q7" s="10"/>
      <c r="R7" s="10"/>
      <c r="S7" s="10"/>
      <c r="T7" s="10"/>
    </row>
    <row r="8" spans="2:20" x14ac:dyDescent="0.3">
      <c r="B8" s="13" t="s">
        <v>30</v>
      </c>
      <c r="C8" s="14" t="s">
        <v>7</v>
      </c>
      <c r="D8" s="14" t="s">
        <v>31</v>
      </c>
      <c r="E8" s="13" t="s">
        <v>32</v>
      </c>
      <c r="F8" s="13" t="s">
        <v>64</v>
      </c>
      <c r="G8" s="13" t="s">
        <v>67</v>
      </c>
      <c r="H8" s="13" t="s">
        <v>69</v>
      </c>
      <c r="I8" s="13" t="s">
        <v>33</v>
      </c>
      <c r="J8" s="13" t="s">
        <v>68</v>
      </c>
      <c r="L8" s="6" t="s">
        <v>34</v>
      </c>
      <c r="M8" s="7" t="s">
        <v>7</v>
      </c>
      <c r="N8" s="6" t="s">
        <v>30</v>
      </c>
      <c r="O8" s="6" t="s">
        <v>35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</row>
    <row r="9" spans="2:20" ht="22.2" thickBot="1" x14ac:dyDescent="0.35">
      <c r="B9" s="16" t="s">
        <v>41</v>
      </c>
      <c r="C9" s="16"/>
      <c r="D9" s="16" t="s">
        <v>42</v>
      </c>
      <c r="E9" s="16" t="s">
        <v>43</v>
      </c>
      <c r="F9" s="16" t="s">
        <v>65</v>
      </c>
      <c r="G9" s="16"/>
      <c r="H9" s="16"/>
      <c r="I9" s="16" t="s">
        <v>44</v>
      </c>
      <c r="J9" s="16" t="s">
        <v>45</v>
      </c>
      <c r="L9" s="9" t="s">
        <v>46</v>
      </c>
      <c r="M9" s="9" t="s">
        <v>18</v>
      </c>
      <c r="N9" s="9" t="s">
        <v>47</v>
      </c>
      <c r="O9" s="9" t="s">
        <v>48</v>
      </c>
      <c r="P9" s="9" t="s">
        <v>49</v>
      </c>
      <c r="Q9" s="9" t="s">
        <v>50</v>
      </c>
      <c r="R9" s="9" t="s">
        <v>51</v>
      </c>
      <c r="S9" s="9" t="s">
        <v>52</v>
      </c>
      <c r="T9" s="9" t="s">
        <v>53</v>
      </c>
    </row>
    <row r="10" spans="2:20" ht="15" thickBot="1" x14ac:dyDescent="0.35">
      <c r="B10" s="16" t="s">
        <v>54</v>
      </c>
      <c r="C10" s="17"/>
      <c r="D10" s="17"/>
      <c r="E10" s="17"/>
      <c r="F10" s="17"/>
      <c r="G10" s="17"/>
      <c r="H10" s="17"/>
      <c r="I10" s="17" t="str">
        <f>$F$2&amp;"/"&amp;$E$2</f>
        <v>MEuro22/PJ</v>
      </c>
      <c r="J10" s="17" t="str">
        <f>$E$2</f>
        <v>PJ</v>
      </c>
      <c r="L10" s="9" t="s">
        <v>55</v>
      </c>
      <c r="M10" s="18"/>
      <c r="N10" s="18"/>
      <c r="O10" s="18"/>
      <c r="P10" s="18"/>
      <c r="Q10" s="18"/>
      <c r="R10" s="18"/>
      <c r="S10" s="18"/>
      <c r="T10" s="18"/>
    </row>
    <row r="11" spans="2:20" x14ac:dyDescent="0.3">
      <c r="B11" s="5" t="str">
        <f>N11</f>
        <v>MINGAS1</v>
      </c>
      <c r="D11" s="8"/>
      <c r="E11" s="5" t="str">
        <f>$N$5</f>
        <v>GAS</v>
      </c>
      <c r="F11" s="8" t="s">
        <v>66</v>
      </c>
      <c r="G11" s="8">
        <v>2022</v>
      </c>
      <c r="H11" s="8">
        <v>100</v>
      </c>
      <c r="I11" s="31">
        <v>3</v>
      </c>
      <c r="J11" s="8">
        <v>1000</v>
      </c>
      <c r="L11" s="5" t="s">
        <v>62</v>
      </c>
      <c r="M11" s="10"/>
      <c r="N11" s="10" t="str">
        <f>$L$11&amp;$C$2&amp;1</f>
        <v>MINGAS1</v>
      </c>
      <c r="O11" s="20" t="str">
        <f>"Domestic Supply of "&amp;$D$2&amp; " Step "&amp;RIGHT(N11,1)</f>
        <v>Domestic Supply of Natural Gas Step 1</v>
      </c>
      <c r="P11" s="10" t="str">
        <f>$E$2</f>
        <v>PJ</v>
      </c>
      <c r="Q11" s="10" t="str">
        <f>$E$2&amp;"a"</f>
        <v>PJa</v>
      </c>
      <c r="R11" s="10"/>
      <c r="S11" s="10" t="s">
        <v>70</v>
      </c>
      <c r="T11" s="10"/>
    </row>
    <row r="12" spans="2:20" x14ac:dyDescent="0.3">
      <c r="L12" s="32" t="s">
        <v>72</v>
      </c>
      <c r="R12" s="10"/>
      <c r="S12" s="10"/>
      <c r="T12" s="10"/>
    </row>
    <row r="13" spans="2:20" x14ac:dyDescent="0.3">
      <c r="R13" s="10"/>
      <c r="S13" s="10"/>
      <c r="T13" s="10"/>
    </row>
    <row r="14" spans="2:20" x14ac:dyDescent="0.3">
      <c r="R14" s="10"/>
      <c r="S14" s="10"/>
      <c r="T14" s="10"/>
    </row>
    <row r="15" spans="2:20" x14ac:dyDescent="0.3">
      <c r="R15" s="10"/>
      <c r="S15" s="10"/>
      <c r="T15" s="10"/>
    </row>
    <row r="16" spans="2:20" x14ac:dyDescent="0.3">
      <c r="E16" t="s">
        <v>63</v>
      </c>
    </row>
    <row r="17" spans="2:17" x14ac:dyDescent="0.3">
      <c r="B17" s="8"/>
      <c r="F17" s="26"/>
    </row>
    <row r="22" spans="2:17" x14ac:dyDescent="0.3">
      <c r="B22" s="27"/>
      <c r="C22" s="8" t="s">
        <v>58</v>
      </c>
    </row>
    <row r="23" spans="2:17" x14ac:dyDescent="0.3">
      <c r="B23" s="22"/>
      <c r="C23" s="28" t="s">
        <v>59</v>
      </c>
    </row>
    <row r="24" spans="2:17" x14ac:dyDescent="0.3">
      <c r="K24" s="8"/>
    </row>
    <row r="30" spans="2:17" x14ac:dyDescent="0.3">
      <c r="B30" s="8" t="str">
        <f>N30</f>
        <v>MINGAS2</v>
      </c>
      <c r="C30" s="8"/>
      <c r="D30" s="8" t="str">
        <f>$N$5</f>
        <v>GAS</v>
      </c>
      <c r="E30" s="23">
        <v>20000</v>
      </c>
      <c r="F30" s="24">
        <v>4.1399999999999997</v>
      </c>
      <c r="G30" s="25">
        <f>[1]EB1!$E$5*[1]EB1!E22</f>
        <v>1579.8994000000002</v>
      </c>
      <c r="L30" s="10"/>
      <c r="M30" s="10"/>
      <c r="N30" s="10" t="str">
        <f>$L$11&amp;$C$2&amp;2</f>
        <v>MINGAS2</v>
      </c>
      <c r="O30" s="20" t="str">
        <f>"Domestic Supply of "&amp;$D$2&amp; " Step "&amp;RIGHT(N30,1)</f>
        <v>Domestic Supply of Natural Gas Step 2</v>
      </c>
      <c r="P30" s="10" t="str">
        <f>$E$2</f>
        <v>PJ</v>
      </c>
      <c r="Q30" s="10" t="str">
        <f>$E$2&amp;"a"</f>
        <v>PJa</v>
      </c>
    </row>
    <row r="31" spans="2:17" x14ac:dyDescent="0.3">
      <c r="B31" s="8" t="str">
        <f>N31</f>
        <v>MINGAS3</v>
      </c>
      <c r="C31" s="8"/>
      <c r="D31" s="8" t="str">
        <f>$N$5</f>
        <v>GAS</v>
      </c>
      <c r="E31" s="24">
        <v>0</v>
      </c>
      <c r="F31" s="24">
        <v>5.4</v>
      </c>
      <c r="G31" s="23">
        <v>0</v>
      </c>
      <c r="L31" s="10"/>
      <c r="M31" s="10"/>
      <c r="N31" s="10" t="str">
        <f>$L$11&amp;$C$2&amp;3</f>
        <v>MINGAS3</v>
      </c>
      <c r="O31" s="20" t="str">
        <f>"Domestic Supply of "&amp;$D$2&amp; " Step "&amp;RIGHT(N31,1)</f>
        <v>Domestic Supply of Natural Gas Step 3</v>
      </c>
      <c r="P31" s="10" t="str">
        <f>$E$2</f>
        <v>PJ</v>
      </c>
      <c r="Q31" s="10" t="str">
        <f>$E$2&amp;"a"</f>
        <v>PJa</v>
      </c>
    </row>
    <row r="32" spans="2:17" x14ac:dyDescent="0.3">
      <c r="B32" s="8" t="str">
        <f>N32</f>
        <v>*IMPGAS1</v>
      </c>
      <c r="C32" s="8"/>
      <c r="D32" s="8" t="str">
        <f>$N$5</f>
        <v>GAS</v>
      </c>
      <c r="F32" s="24">
        <v>4.5</v>
      </c>
      <c r="G32" s="25">
        <f>[1]EB1!E6</f>
        <v>5316.6916000000001</v>
      </c>
      <c r="L32" s="10" t="s">
        <v>60</v>
      </c>
      <c r="M32" s="10"/>
      <c r="N32" s="10" t="str">
        <f>$L$32&amp;$C$2&amp;1</f>
        <v>*IMPGAS1</v>
      </c>
      <c r="O32" s="20" t="str">
        <f>"Import of "&amp;$D$2&amp; " Step "&amp;RIGHT(N32,1)</f>
        <v>Import of Natural Gas Step 1</v>
      </c>
      <c r="P32" s="10" t="str">
        <f>$E$2</f>
        <v>PJ</v>
      </c>
      <c r="Q32" s="10" t="str">
        <f>$E$2&amp;"a"</f>
        <v>PJa</v>
      </c>
    </row>
    <row r="33" spans="2:17" x14ac:dyDescent="0.3">
      <c r="B33" s="8" t="str">
        <f>N33</f>
        <v>*EXPGAS1</v>
      </c>
      <c r="C33" s="8" t="str">
        <f>$N$5</f>
        <v>GAS</v>
      </c>
      <c r="F33" s="24">
        <v>4.5</v>
      </c>
      <c r="G33" s="25">
        <f>-[1]EB1!E7</f>
        <v>1006.5324000000001</v>
      </c>
      <c r="L33" s="10" t="s">
        <v>61</v>
      </c>
      <c r="M33" s="10"/>
      <c r="N33" s="10" t="str">
        <f>$L$33&amp;$C$2&amp;1</f>
        <v>*EXPGAS1</v>
      </c>
      <c r="O33" s="20" t="str">
        <f>"Export of "&amp;$D$2&amp; " Step "&amp;RIGHT(N33,1)</f>
        <v>Export of Natural Gas Step 1</v>
      </c>
      <c r="P33" s="10" t="str">
        <f>$E$2</f>
        <v>PJ</v>
      </c>
      <c r="Q33" s="10" t="str">
        <f>$E$2&amp;"a"</f>
        <v>PJa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Pri_RNW</vt:lpstr>
      <vt:lpstr>Pri_GAS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2015-06-05T18:19:34Z</dcterms:created>
  <dcterms:modified xsi:type="dcterms:W3CDTF">2025-01-18T10:32:16Z</dcterms:modified>
</cp:coreProperties>
</file>