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F9E9A263-7557-4E2C-AC40-51C67F6FD714}" xr6:coauthVersionLast="47" xr6:coauthVersionMax="47" xr10:uidLastSave="{00000000-0000-0000-0000-000000000000}"/>
  <bookViews>
    <workbookView xWindow="-108" yWindow="-108" windowWidth="23256" windowHeight="12576" xr2:uid="{00000000-000D-0000-FFFF-FFFF00000000}"/>
  </bookViews>
  <sheets>
    <sheet name="PRI_ELC" sheetId="4" r:id="rId1"/>
    <sheet name="PRI_FuelSec" sheetId="7"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4" l="1"/>
  <c r="I18" i="4"/>
  <c r="J24" i="4"/>
  <c r="I30" i="4"/>
  <c r="J19" i="4"/>
  <c r="M19" i="4"/>
  <c r="I19" i="4"/>
  <c r="B18" i="4"/>
  <c r="W44" i="4"/>
  <c r="M18" i="4"/>
  <c r="AH44" i="4"/>
  <c r="K80" i="4"/>
  <c r="K81" i="4" s="1"/>
  <c r="I79" i="4"/>
  <c r="I80" i="4" s="1"/>
  <c r="I81" i="4" s="1"/>
  <c r="I82" i="4" s="1"/>
  <c r="I75" i="4"/>
  <c r="I76" i="4" s="1"/>
  <c r="I74" i="4"/>
  <c r="P68" i="4"/>
  <c r="K64" i="4"/>
  <c r="K65" i="4" s="1"/>
  <c r="K66" i="4" s="1"/>
  <c r="K67" i="4" s="1"/>
  <c r="I64" i="4"/>
  <c r="K61" i="4"/>
  <c r="K62" i="4" s="1"/>
  <c r="I61" i="4"/>
  <c r="I62" i="4" s="1"/>
  <c r="B17" i="4"/>
  <c r="C18" i="4"/>
  <c r="C17" i="4"/>
  <c r="I65" i="4" l="1"/>
  <c r="I66" i="4" s="1"/>
  <c r="I67" i="4" s="1"/>
  <c r="AF44" i="4"/>
  <c r="X44" i="4"/>
  <c r="I48" i="4"/>
  <c r="I49" i="4" s="1"/>
  <c r="I50" i="4" s="1"/>
  <c r="I51" i="4" s="1"/>
  <c r="I45" i="4"/>
  <c r="I46" i="4" s="1"/>
  <c r="I44" i="4"/>
  <c r="I41" i="4"/>
  <c r="I42" i="4" s="1"/>
  <c r="H10" i="7" l="1"/>
  <c r="G10" i="7" l="1"/>
  <c r="F9" i="7" l="1"/>
</calcChain>
</file>

<file path=xl/sharedStrings.xml><?xml version="1.0" encoding="utf-8"?>
<sst xmlns="http://schemas.openxmlformats.org/spreadsheetml/2006/main" count="302" uniqueCount="184">
  <si>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</si>
  <si>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</si>
  <si>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</si>
  <si>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</si>
  <si>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</si>
  <si>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</si>
  <si>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</si>
  <si>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</si>
  <si>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</si>
  <si>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</si>
  <si>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</si>
  <si>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</si>
  <si>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</si>
  <si>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</si>
  <si>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</si>
  <si>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</si>
  <si>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</si>
  <si>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</si>
  <si>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</si>
  <si>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</si>
  <si>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</si>
  <si>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</si>
  <si>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</si>
  <si>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</si>
  <si>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</si>
  <si>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</si>
  <si>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</si>
  <si>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</si>
  <si>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</si>
  <si>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</si>
  <si>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</si>
  <si>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</si>
  <si>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</si>
  <si>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</si>
  <si>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</si>
  <si>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</si>
  <si>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</si>
  <si>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</si>
  <si>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</si>
  <si>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</si>
  <si>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</si>
  <si>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</si>
  <si>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</si>
  <si>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</si>
  <si>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</si>
  <si>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</si>
  <si>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</si>
  <si>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</si>
  <si>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</si>
  <si>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</si>
  <si>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</si>
  <si>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</si>
  <si>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</si>
  <si>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</si>
  <si>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</si>
  <si>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</si>
  <si>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</si>
  <si>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</si>
  <si>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</si>
  <si>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</si>
  <si>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</si>
  <si>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</si>
  <si>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</si>
  <si>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</si>
  <si>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</si>
  <si>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</si>
  <si>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</si>
  <si>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</si>
  <si>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</si>
  <si>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</si>
  <si>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</si>
  <si>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</si>
  <si>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</si>
  <si>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</si>
  <si>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</si>
  <si>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</si>
  <si>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</si>
  <si>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</si>
  <si>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</si>
  <si>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</si>
  <si>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</si>
  <si>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</si>
  <si>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</si>
  <si>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</si>
  <si>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t>
  </si>
  <si>
    <t>Years</t>
  </si>
  <si>
    <t>(Act Unit/Cap Unit)</t>
  </si>
  <si>
    <t>ELE</t>
  </si>
  <si>
    <t>SEASON</t>
  </si>
  <si>
    <t>Commodity</t>
  </si>
  <si>
    <t>Deafult unit</t>
  </si>
  <si>
    <t>Currency</t>
  </si>
  <si>
    <t>Sector Fuel</t>
  </si>
  <si>
    <t>Investment cost</t>
  </si>
  <si>
    <t>*</t>
  </si>
  <si>
    <t>Year</t>
  </si>
  <si>
    <t>CAP2ACT</t>
  </si>
  <si>
    <t>Lifetime</t>
  </si>
  <si>
    <t>DACCS-ELC</t>
  </si>
  <si>
    <t>TOTCO2</t>
  </si>
  <si>
    <t>INPUT</t>
  </si>
  <si>
    <t>PRE</t>
  </si>
  <si>
    <t>Simplistic DACCS with electricity</t>
  </si>
  <si>
    <t>ACT_COST</t>
  </si>
  <si>
    <t>Mt</t>
  </si>
  <si>
    <t>Mta</t>
  </si>
  <si>
    <t>ELCWIND</t>
  </si>
  <si>
    <t>ELCRNW</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</si>
  <si>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</si>
  <si>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</si>
  <si>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</si>
  <si>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</si>
  <si>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</si>
  <si>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</si>
  <si>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</si>
  <si>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</si>
  <si>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</si>
  <si>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</si>
  <si>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</si>
  <si>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</si>
  <si>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</si>
  <si>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</si>
  <si>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</si>
  <si>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</si>
  <si>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</si>
  <si>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</si>
  <si>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</si>
  <si>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</si>
  <si>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</si>
  <si>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</si>
  <si>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</si>
  <si>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</si>
  <si>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</si>
  <si>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</si>
  <si>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</si>
  <si>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</si>
  <si>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</si>
  <si>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</si>
  <si>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</si>
  <si>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</si>
  <si>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</si>
  <si>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</si>
  <si>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</si>
  <si>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</si>
  <si>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</si>
  <si>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</si>
  <si>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</si>
  <si>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</si>
  <si>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</si>
  <si>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</si>
  <si>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</si>
  <si>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</si>
  <si>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</si>
  <si>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</si>
  <si>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</si>
  <si>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</si>
  <si>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</si>
  <si>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</si>
  <si>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</si>
  <si>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</si>
  <si>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</si>
  <si>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</si>
  <si>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</si>
  <si>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</si>
  <si>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</si>
  <si>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</si>
  <si>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ELCGAS</t>
  </si>
  <si>
    <t>Power Plants new - Natural Gas</t>
  </si>
  <si>
    <t>ELCTEGAS01</t>
  </si>
  <si>
    <t>M€/GW/year</t>
  </si>
  <si>
    <t>OLD</t>
  </si>
  <si>
    <t>YES</t>
  </si>
  <si>
    <t>ELERNWINDOFF45</t>
  </si>
  <si>
    <t>*ENV_ACT</t>
  </si>
  <si>
    <t>ELCWINOFF45</t>
  </si>
  <si>
    <t>ELERNWINDOFF8</t>
  </si>
  <si>
    <t>ELERNWINDOFF20</t>
  </si>
  <si>
    <t>ELERNWINDOFF30</t>
  </si>
  <si>
    <t>ELCWINOFF8</t>
  </si>
  <si>
    <t>ELCWINOFF20</t>
  </si>
  <si>
    <t>ELCWINOFF30</t>
  </si>
  <si>
    <t>Power Plants New - Wind Offshore 8,4 WTG</t>
  </si>
  <si>
    <t>Power Plants New - Wind Offshore 20 WTG</t>
  </si>
  <si>
    <t>Power Plants New - Wind Offshore 30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</si>
</sst>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Te\x\t"/>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1">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
      <patternFill patternType="solid">
        <fgColor theme="6" tint="0.79998168889431442"/>
        <bgColor indexed="64"/>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3">
    <xf numFmtId="0" fontId="0" fillId="0" borderId="0"/>
    <xf numFmtId="0" fontId="16" fillId="3" borderId="0" applyNumberFormat="0" applyBorder="0" applyAlignment="0" applyProtection="0"/>
    <xf numFmtId="0" fontId="17" fillId="4" borderId="0" applyNumberFormat="0" applyBorder="0" applyAlignment="0" applyProtection="0"/>
    <xf numFmtId="43" fontId="16" fillId="0" borderId="0" applyFont="0" applyFill="0" applyBorder="0" applyAlignment="0" applyProtection="0"/>
    <xf numFmtId="0" fontId="18" fillId="5" borderId="0" applyNumberFormat="0" applyBorder="0" applyAlignment="0" applyProtection="0"/>
    <xf numFmtId="0" fontId="10" fillId="0" borderId="0"/>
    <xf numFmtId="0" fontId="10" fillId="0" borderId="0"/>
    <xf numFmtId="0" fontId="10" fillId="0" borderId="0"/>
    <xf numFmtId="0" fontId="10" fillId="0" borderId="0"/>
    <xf numFmtId="0" fontId="16" fillId="0" borderId="0"/>
    <xf numFmtId="0" fontId="10" fillId="0" borderId="0"/>
    <xf numFmtId="0" fontId="8" fillId="0" borderId="0"/>
    <xf numFmtId="9" fontId="1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9" fontId="10" fillId="0" borderId="0" applyFont="0" applyFill="0" applyBorder="0" applyAlignment="0" applyProtection="0"/>
    <xf numFmtId="9" fontId="14"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10" fillId="0" borderId="0" applyFont="0" applyFill="0" applyBorder="0" applyAlignment="0" applyProtection="0"/>
    <xf numFmtId="0" fontId="10" fillId="0" borderId="0"/>
    <xf numFmtId="0" fontId="7" fillId="3" borderId="0" applyNumberFormat="0" applyBorder="0" applyAlignment="0" applyProtection="0"/>
    <xf numFmtId="0" fontId="17" fillId="9" borderId="0" applyNumberFormat="0" applyBorder="0" applyAlignment="0" applyProtection="0"/>
    <xf numFmtId="43" fontId="7" fillId="0" borderId="0" applyFont="0" applyFill="0" applyBorder="0" applyAlignment="0" applyProtection="0"/>
    <xf numFmtId="0" fontId="25" fillId="8" borderId="0" applyNumberFormat="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8" fillId="0" borderId="0"/>
    <xf numFmtId="43" fontId="5" fillId="0" borderId="0" applyFont="0" applyFill="0" applyBorder="0" applyAlignment="0" applyProtection="0"/>
    <xf numFmtId="9" fontId="28" fillId="0" borderId="0" applyFont="0" applyFill="0" applyBorder="0" applyAlignment="0" applyProtection="0"/>
    <xf numFmtId="0" fontId="4" fillId="0" borderId="0"/>
    <xf numFmtId="0" fontId="4" fillId="3" borderId="0" applyNumberFormat="0" applyBorder="0" applyAlignment="0" applyProtection="0"/>
    <xf numFmtId="0" fontId="3" fillId="0" borderId="0"/>
    <xf numFmtId="0" fontId="3" fillId="3" borderId="0" applyNumberFormat="0" applyBorder="0" applyAlignment="0" applyProtection="0"/>
    <xf numFmtId="0" fontId="2" fillId="0" borderId="0"/>
    <xf numFmtId="0" fontId="2" fillId="3" borderId="0" applyNumberFormat="0" applyBorder="0" applyAlignment="0" applyProtection="0"/>
  </cellStyleXfs>
  <cellXfs count="75">
    <xf numFmtId="0" fontId="0" fillId="0" borderId="0" xfId="0"/>
    <xf numFmtId="0" fontId="19" fillId="0" borderId="0" xfId="0" applyFont="1"/>
    <xf numFmtId="0" fontId="10" fillId="0" borderId="0" xfId="0" applyFont="1"/>
    <xf numFmtId="0" fontId="9" fillId="0" borderId="0" xfId="0" applyFont="1"/>
    <xf numFmtId="0" fontId="10" fillId="0" borderId="0" xfId="7" applyAlignment="1">
      <alignment horizontal="right"/>
    </xf>
    <xf numFmtId="0" fontId="9" fillId="0" borderId="0" xfId="7" applyFont="1" applyAlignment="1">
      <alignment horizontal="left"/>
    </xf>
    <xf numFmtId="0" fontId="10" fillId="0" borderId="0" xfId="7" applyAlignment="1">
      <alignment horizontal="left"/>
    </xf>
    <xf numFmtId="0" fontId="17" fillId="4" borderId="0" xfId="2"/>
    <xf numFmtId="0" fontId="20" fillId="0" borderId="0" xfId="4" applyFont="1" applyFill="1"/>
    <xf numFmtId="0" fontId="20" fillId="6" borderId="0" xfId="4" applyFont="1" applyFill="1"/>
    <xf numFmtId="0" fontId="21" fillId="3" borderId="1" xfId="1" applyFont="1" applyBorder="1" applyAlignment="1">
      <alignment horizontal="left" wrapText="1"/>
    </xf>
    <xf numFmtId="0" fontId="21" fillId="3" borderId="2" xfId="1" applyFont="1" applyBorder="1" applyAlignment="1">
      <alignment horizontal="left" wrapText="1"/>
    </xf>
    <xf numFmtId="0" fontId="11" fillId="2" borderId="2" xfId="7" applyFont="1" applyFill="1" applyBorder="1" applyAlignment="1">
      <alignment horizontal="left" vertical="center"/>
    </xf>
    <xf numFmtId="0" fontId="20" fillId="6" borderId="0" xfId="4" applyFont="1" applyFill="1" applyAlignment="1">
      <alignment wrapText="1"/>
    </xf>
    <xf numFmtId="0" fontId="11" fillId="2" borderId="2" xfId="7" applyFont="1" applyFill="1" applyBorder="1" applyAlignment="1">
      <alignment horizontal="right" vertical="center" wrapText="1"/>
    </xf>
    <xf numFmtId="0" fontId="11" fillId="2" borderId="2" xfId="7" applyFont="1" applyFill="1" applyBorder="1" applyAlignment="1">
      <alignment horizontal="right" vertical="center"/>
    </xf>
    <xf numFmtId="0" fontId="21" fillId="3" borderId="2" xfId="1" applyFont="1" applyBorder="1" applyAlignment="1">
      <alignment horizontal="right" wrapText="1"/>
    </xf>
    <xf numFmtId="0" fontId="21" fillId="3" borderId="3" xfId="1" applyFont="1" applyBorder="1" applyAlignment="1">
      <alignment horizontal="right" wrapText="1"/>
    </xf>
    <xf numFmtId="0" fontId="21" fillId="3" borderId="1" xfId="1" applyFont="1" applyBorder="1" applyAlignment="1">
      <alignment horizontal="right" wrapText="1"/>
    </xf>
    <xf numFmtId="0" fontId="21" fillId="3" borderId="4" xfId="1" applyFont="1" applyBorder="1" applyAlignment="1">
      <alignment horizontal="right" wrapText="1"/>
    </xf>
    <xf numFmtId="0" fontId="0" fillId="0" borderId="0" xfId="0" applyAlignment="1">
      <alignment wrapText="1"/>
    </xf>
    <xf numFmtId="0" fontId="17" fillId="4" borderId="0" xfId="2" applyAlignment="1">
      <alignment wrapText="1"/>
    </xf>
    <xf numFmtId="0" fontId="10" fillId="0" borderId="0" xfId="5"/>
    <xf numFmtId="0" fontId="22" fillId="0" borderId="0" xfId="5" applyFont="1"/>
    <xf numFmtId="1" fontId="10" fillId="0" borderId="0" xfId="5" applyNumberFormat="1"/>
    <xf numFmtId="2" fontId="10" fillId="0" borderId="0" xfId="5" applyNumberFormat="1"/>
    <xf numFmtId="0" fontId="23" fillId="0" borderId="0" xfId="4" applyFont="1" applyFill="1"/>
    <xf numFmtId="0" fontId="24" fillId="0" borderId="0" xfId="2" applyFont="1" applyFill="1" applyAlignment="1">
      <alignment wrapText="1"/>
    </xf>
    <xf numFmtId="0" fontId="10" fillId="0" borderId="0" xfId="5" applyAlignment="1">
      <alignment wrapText="1"/>
    </xf>
    <xf numFmtId="0" fontId="11" fillId="2" borderId="2" xfId="7" applyFont="1" applyFill="1" applyBorder="1" applyAlignment="1">
      <alignment horizontal="left" vertical="center" wrapText="1"/>
    </xf>
    <xf numFmtId="0" fontId="21" fillId="3" borderId="1" xfId="1" applyFont="1" applyBorder="1" applyAlignment="1">
      <alignment horizontal="center" wrapText="1"/>
    </xf>
    <xf numFmtId="0" fontId="11" fillId="0" borderId="0" xfId="0" applyFont="1" applyAlignment="1">
      <alignment horizontal="left"/>
    </xf>
    <xf numFmtId="166" fontId="9" fillId="0" borderId="0" xfId="0" applyNumberFormat="1" applyFont="1"/>
    <xf numFmtId="166" fontId="10" fillId="0" borderId="0" xfId="0" applyNumberFormat="1" applyFont="1"/>
    <xf numFmtId="166" fontId="11" fillId="2" borderId="2" xfId="0" applyNumberFormat="1" applyFont="1" applyFill="1" applyBorder="1" applyAlignment="1">
      <alignment horizontal="left"/>
    </xf>
    <xf numFmtId="166" fontId="11" fillId="2" borderId="3" xfId="0" applyNumberFormat="1" applyFont="1" applyFill="1" applyBorder="1" applyAlignment="1">
      <alignment horizontal="left"/>
    </xf>
    <xf numFmtId="166" fontId="21" fillId="3" borderId="1" xfId="1" applyNumberFormat="1" applyFont="1" applyBorder="1" applyAlignment="1">
      <alignment horizontal="left" wrapText="1"/>
    </xf>
    <xf numFmtId="166" fontId="0" fillId="0" borderId="0" xfId="0" applyNumberFormat="1"/>
    <xf numFmtId="166" fontId="9" fillId="0" borderId="0" xfId="5" applyNumberFormat="1" applyFont="1"/>
    <xf numFmtId="166" fontId="10" fillId="0" borderId="0" xfId="5" applyNumberFormat="1"/>
    <xf numFmtId="166" fontId="11" fillId="2" borderId="2" xfId="5" applyNumberFormat="1" applyFont="1" applyFill="1" applyBorder="1" applyAlignment="1">
      <alignment horizontal="left"/>
    </xf>
    <xf numFmtId="166" fontId="11" fillId="2" borderId="3" xfId="5" applyNumberFormat="1" applyFont="1" applyFill="1" applyBorder="1" applyAlignment="1">
      <alignment horizontal="left"/>
    </xf>
    <xf numFmtId="0" fontId="10" fillId="0" borderId="0" xfId="5" applyAlignment="1">
      <alignment horizontal="center"/>
    </xf>
    <xf numFmtId="0" fontId="11" fillId="2" borderId="2" xfId="7" applyFont="1" applyFill="1" applyBorder="1" applyAlignment="1">
      <alignment horizontal="center" vertical="center"/>
    </xf>
    <xf numFmtId="0" fontId="11" fillId="2" borderId="2" xfId="7" applyFont="1" applyFill="1" applyBorder="1" applyAlignment="1">
      <alignment horizontal="center" vertical="center" wrapText="1"/>
    </xf>
    <xf numFmtId="1" fontId="10" fillId="0" borderId="0" xfId="5" applyNumberFormat="1" applyAlignment="1">
      <alignment horizontal="center"/>
    </xf>
    <xf numFmtId="0" fontId="10" fillId="7" borderId="5" xfId="5" applyFill="1" applyBorder="1"/>
    <xf numFmtId="0" fontId="10" fillId="7" borderId="3" xfId="5" applyFill="1" applyBorder="1"/>
    <xf numFmtId="0" fontId="10" fillId="7" borderId="6" xfId="5" applyFill="1" applyBorder="1"/>
    <xf numFmtId="0" fontId="10" fillId="7" borderId="7" xfId="5" applyFill="1" applyBorder="1"/>
    <xf numFmtId="0" fontId="10" fillId="7" borderId="2" xfId="5" applyFill="1" applyBorder="1"/>
    <xf numFmtId="0" fontId="10" fillId="7" borderId="8" xfId="5" applyFill="1" applyBorder="1"/>
    <xf numFmtId="0" fontId="10" fillId="7" borderId="9" xfId="5" applyFill="1" applyBorder="1"/>
    <xf numFmtId="0" fontId="10" fillId="7" borderId="0" xfId="5" applyFill="1"/>
    <xf numFmtId="0" fontId="10" fillId="7" borderId="10" xfId="5" applyFill="1" applyBorder="1"/>
    <xf numFmtId="0" fontId="10" fillId="7" borderId="11" xfId="5" applyFill="1" applyBorder="1"/>
    <xf numFmtId="0" fontId="10" fillId="7" borderId="12" xfId="5" applyFill="1" applyBorder="1"/>
    <xf numFmtId="0" fontId="10" fillId="7" borderId="13" xfId="5" applyFill="1" applyBorder="1"/>
    <xf numFmtId="0" fontId="27" fillId="7" borderId="9" xfId="0" applyFont="1" applyFill="1" applyBorder="1"/>
    <xf numFmtId="0" fontId="0" fillId="7" borderId="0" xfId="0" applyFill="1"/>
    <xf numFmtId="0" fontId="27" fillId="7" borderId="0" xfId="0" applyFont="1" applyFill="1"/>
    <xf numFmtId="0" fontId="0" fillId="7" borderId="9" xfId="0" applyFill="1" applyBorder="1"/>
    <xf numFmtId="0" fontId="0" fillId="7" borderId="10" xfId="0" applyFill="1" applyBorder="1"/>
    <xf numFmtId="0" fontId="11" fillId="7" borderId="0" xfId="5" applyFont="1" applyFill="1"/>
    <xf numFmtId="0" fontId="11"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9" fillId="0" borderId="0" xfId="37" applyFont="1"/>
    <xf numFmtId="0" fontId="5" fillId="0" borderId="0" xfId="37"/>
    <xf numFmtId="2" fontId="5" fillId="0" borderId="0" xfId="37" applyNumberFormat="1"/>
    <xf numFmtId="166" fontId="5" fillId="0" borderId="0" xfId="37" applyNumberFormat="1"/>
    <xf numFmtId="2" fontId="3" fillId="10" borderId="0" xfId="49" applyNumberFormat="1" applyFill="1"/>
    <xf numFmtId="0" fontId="2" fillId="10" borderId="0" xfId="51" applyFill="1"/>
    <xf numFmtId="0" fontId="1" fillId="10" borderId="0" xfId="51" applyFont="1" applyFill="1"/>
  </cellXfs>
  <cellStyles count="53">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20 % - Farve5 6" xfId="52" xr:uid="{F2E84A5F-13F5-47BB-BEC9-CC64879C4939}"/>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xfId="51" xr:uid="{E3D3CD42-8373-46A8-8172-4A75C48FCCB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30</xdr:row>
      <xdr:rowOff>38100</xdr:rowOff>
    </xdr:from>
    <xdr:to>
      <xdr:col>7</xdr:col>
      <xdr:colOff>304800</xdr:colOff>
      <xdr:row>62</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533400</xdr:colOff>
      <xdr:row>25</xdr:row>
      <xdr:rowOff>175260</xdr:rowOff>
    </xdr:from>
    <xdr:to>
      <xdr:col>13</xdr:col>
      <xdr:colOff>38100</xdr:colOff>
      <xdr:row>37</xdr:row>
      <xdr:rowOff>137160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328660" y="3992880"/>
          <a:ext cx="2956560" cy="20040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26</xdr:row>
      <xdr:rowOff>45720</xdr:rowOff>
    </xdr:from>
    <xdr:to>
      <xdr:col>17</xdr:col>
      <xdr:colOff>274320</xdr:colOff>
      <xdr:row>39</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7"/>
  <sheetViews>
    <sheetView tabSelected="1" zoomScale="78" zoomScaleNormal="100" workbookViewId="0">
      <selection activeCell="G12" sqref="G12"/>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1"/>
      <c r="S2" s="31"/>
      <c r="T2" s="31"/>
      <c r="U2" s="31"/>
      <c r="V2" s="31"/>
      <c r="W2" s="31"/>
      <c r="X2" s="31"/>
      <c r="Y2" s="31"/>
      <c r="Z2" s="31"/>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32" t="s">
        <v>7</v>
      </c>
      <c r="T4" s="32"/>
      <c r="U4" s="33"/>
      <c r="V4" s="33"/>
      <c r="W4" s="33"/>
      <c r="X4" s="33"/>
      <c r="Y4" s="33"/>
      <c r="Z4" s="33"/>
      <c r="AA4" s="33"/>
    </row>
    <row r="5" spans="1:36" x14ac:dyDescent="0.25">
      <c r="S5" s="34" t="s">
        <v>8</v>
      </c>
      <c r="T5" s="35" t="s">
        <v>56</v>
      </c>
      <c r="U5" s="34" t="s">
        <v>6</v>
      </c>
      <c r="V5" s="34" t="s">
        <v>9</v>
      </c>
      <c r="W5" s="34" t="s">
        <v>10</v>
      </c>
      <c r="X5" s="34" t="s">
        <v>11</v>
      </c>
      <c r="Y5" s="34" t="s">
        <v>12</v>
      </c>
      <c r="Z5" s="34" t="s">
        <v>13</v>
      </c>
      <c r="AA5" s="34" t="s">
        <v>14</v>
      </c>
    </row>
    <row r="6" spans="1:36" ht="24" customHeight="1" thickBot="1" x14ac:dyDescent="0.35">
      <c r="B6" s="27" t="s">
        <v>57</v>
      </c>
      <c r="C6" s="7" t="s">
        <v>58</v>
      </c>
      <c r="D6" s="7" t="s">
        <v>59</v>
      </c>
      <c r="E6" s="7" t="s">
        <v>60</v>
      </c>
      <c r="F6" s="7" t="s">
        <v>61</v>
      </c>
      <c r="H6" s="8"/>
      <c r="S6" s="36" t="s">
        <v>62</v>
      </c>
      <c r="T6" s="36" t="s">
        <v>63</v>
      </c>
      <c r="U6" s="36" t="s">
        <v>24</v>
      </c>
      <c r="V6" s="36" t="s">
        <v>25</v>
      </c>
      <c r="W6" s="36" t="s">
        <v>10</v>
      </c>
      <c r="X6" s="36" t="s">
        <v>64</v>
      </c>
      <c r="Y6" s="36" t="s">
        <v>65</v>
      </c>
      <c r="Z6" s="36" t="s">
        <v>26</v>
      </c>
      <c r="AA6" s="36" t="s">
        <v>27</v>
      </c>
    </row>
    <row r="7" spans="1:36" ht="15.6" x14ac:dyDescent="0.3">
      <c r="B7" s="26" t="s">
        <v>66</v>
      </c>
      <c r="C7" s="9" t="s">
        <v>67</v>
      </c>
      <c r="D7" s="9" t="s">
        <v>68</v>
      </c>
      <c r="E7" s="9" t="s">
        <v>69</v>
      </c>
      <c r="F7" s="9" t="s">
        <v>55</v>
      </c>
      <c r="H7" s="8"/>
      <c r="S7" s="33"/>
      <c r="T7" s="37"/>
      <c r="U7" s="33"/>
      <c r="V7" s="33"/>
      <c r="W7" s="33"/>
      <c r="X7" s="33"/>
      <c r="Y7" s="33"/>
      <c r="Z7" s="33"/>
      <c r="AA7" s="33"/>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95</v>
      </c>
      <c r="F11" s="14" t="s">
        <v>15</v>
      </c>
      <c r="G11" s="15" t="s">
        <v>17</v>
      </c>
      <c r="H11" s="15" t="s">
        <v>35</v>
      </c>
      <c r="I11" s="15" t="s">
        <v>39</v>
      </c>
      <c r="J11" s="15" t="s">
        <v>5</v>
      </c>
      <c r="K11" s="15" t="s">
        <v>36</v>
      </c>
      <c r="L11" s="14" t="s">
        <v>71</v>
      </c>
      <c r="M11" s="14" t="s">
        <v>164</v>
      </c>
      <c r="N11" s="14" t="s">
        <v>128</v>
      </c>
      <c r="O11" s="14" t="s">
        <v>173</v>
      </c>
      <c r="P11" s="14" t="s">
        <v>96</v>
      </c>
      <c r="Q11" s="14" t="s">
        <v>72</v>
      </c>
    </row>
    <row r="12" spans="1:36" ht="20.399999999999999" customHeight="1" x14ac:dyDescent="0.25">
      <c r="B12" s="11" t="s">
        <v>73</v>
      </c>
      <c r="C12" s="11" t="s">
        <v>33</v>
      </c>
      <c r="D12" s="11" t="s">
        <v>34</v>
      </c>
      <c r="E12" s="11"/>
      <c r="F12" s="16"/>
      <c r="G12" s="16" t="s">
        <v>37</v>
      </c>
      <c r="H12" s="17" t="s">
        <v>74</v>
      </c>
      <c r="I12" s="16" t="s">
        <v>75</v>
      </c>
      <c r="J12" s="16" t="s">
        <v>40</v>
      </c>
      <c r="K12" s="16" t="s">
        <v>41</v>
      </c>
      <c r="L12" s="16" t="s">
        <v>97</v>
      </c>
      <c r="M12" s="16" t="s">
        <v>165</v>
      </c>
      <c r="N12" s="16" t="s">
        <v>125</v>
      </c>
      <c r="O12" s="16" t="s">
        <v>77</v>
      </c>
      <c r="P12" s="16" t="s">
        <v>38</v>
      </c>
      <c r="Q12" s="16" t="s">
        <v>78</v>
      </c>
      <c r="S12" s="3"/>
      <c r="T12" s="3"/>
    </row>
    <row r="13" spans="1:36" ht="21.6" thickBot="1" x14ac:dyDescent="0.3">
      <c r="B13" s="10" t="s">
        <v>82</v>
      </c>
      <c r="C13" s="10"/>
      <c r="D13" s="10"/>
      <c r="E13" s="10"/>
      <c r="F13" s="18"/>
      <c r="G13" s="18"/>
      <c r="H13" s="19"/>
      <c r="I13" s="18" t="s">
        <v>83</v>
      </c>
      <c r="J13" s="18" t="s">
        <v>169</v>
      </c>
      <c r="K13" s="18" t="s">
        <v>84</v>
      </c>
      <c r="L13" s="18" t="s">
        <v>85</v>
      </c>
      <c r="M13" s="18" t="s">
        <v>85</v>
      </c>
      <c r="N13" s="18" t="s">
        <v>126</v>
      </c>
      <c r="O13" s="18" t="s">
        <v>70</v>
      </c>
      <c r="P13" s="18" t="s">
        <v>86</v>
      </c>
      <c r="Q13" s="18"/>
      <c r="S13" s="32" t="s">
        <v>18</v>
      </c>
      <c r="T13" s="32"/>
      <c r="U13" s="33"/>
      <c r="V13" s="33"/>
      <c r="W13" s="33"/>
      <c r="X13" s="33"/>
      <c r="Y13" s="33"/>
      <c r="Z13" s="33"/>
      <c r="AA13" s="33"/>
    </row>
    <row r="14" spans="1:36" ht="14.4" x14ac:dyDescent="0.3">
      <c r="B14" s="22" t="s">
        <v>175</v>
      </c>
      <c r="C14" s="22" t="s">
        <v>178</v>
      </c>
      <c r="D14" s="22" t="s">
        <v>49</v>
      </c>
      <c r="E14" s="22">
        <v>2015</v>
      </c>
      <c r="F14" s="24">
        <v>2022</v>
      </c>
      <c r="G14" s="25">
        <v>1</v>
      </c>
      <c r="H14" s="25">
        <v>0.48</v>
      </c>
      <c r="I14" s="73">
        <v>1900</v>
      </c>
      <c r="J14" s="74">
        <v>57</v>
      </c>
      <c r="K14" s="72">
        <v>1.19</v>
      </c>
      <c r="L14" s="22">
        <v>30</v>
      </c>
      <c r="M14" s="22">
        <v>4</v>
      </c>
      <c r="P14" s="22">
        <v>31.536000000000001</v>
      </c>
      <c r="Q14" s="22">
        <v>1</v>
      </c>
      <c r="S14" s="34" t="s">
        <v>16</v>
      </c>
      <c r="T14" s="35" t="s">
        <v>56</v>
      </c>
      <c r="U14" s="34" t="s">
        <v>1</v>
      </c>
      <c r="V14" s="34" t="s">
        <v>2</v>
      </c>
      <c r="W14" s="34" t="s">
        <v>19</v>
      </c>
      <c r="X14" s="34" t="s">
        <v>20</v>
      </c>
      <c r="Y14" s="34" t="s">
        <v>21</v>
      </c>
      <c r="Z14" s="34" t="s">
        <v>22</v>
      </c>
      <c r="AA14" s="34" t="s">
        <v>23</v>
      </c>
    </row>
    <row r="15" spans="1:36" ht="18.600000000000001" customHeight="1" thickBot="1" x14ac:dyDescent="0.35">
      <c r="B15" s="22" t="s">
        <v>176</v>
      </c>
      <c r="C15" s="22" t="s">
        <v>179</v>
      </c>
      <c r="D15" s="22" t="s">
        <v>49</v>
      </c>
      <c r="E15" s="22">
        <v>2015</v>
      </c>
      <c r="F15" s="24">
        <v>2022</v>
      </c>
      <c r="G15" s="25">
        <v>1</v>
      </c>
      <c r="H15" s="25">
        <v>0.48</v>
      </c>
      <c r="I15" s="73">
        <v>2060</v>
      </c>
      <c r="J15" s="74">
        <v>61.8</v>
      </c>
      <c r="K15" s="73">
        <v>1.3755552382765401</v>
      </c>
      <c r="L15" s="22">
        <v>30</v>
      </c>
      <c r="M15" s="22">
        <v>4</v>
      </c>
      <c r="P15" s="22">
        <v>31.536000000000001</v>
      </c>
      <c r="Q15" s="22">
        <v>1</v>
      </c>
      <c r="S15" s="36" t="s">
        <v>79</v>
      </c>
      <c r="T15" s="36" t="s">
        <v>63</v>
      </c>
      <c r="U15" s="36" t="s">
        <v>28</v>
      </c>
      <c r="V15" s="36" t="s">
        <v>29</v>
      </c>
      <c r="W15" s="36" t="s">
        <v>30</v>
      </c>
      <c r="X15" s="36" t="s">
        <v>31</v>
      </c>
      <c r="Y15" s="36" t="s">
        <v>80</v>
      </c>
      <c r="Z15" s="36" t="s">
        <v>81</v>
      </c>
      <c r="AA15" s="36" t="s">
        <v>32</v>
      </c>
    </row>
    <row r="16" spans="1:36" ht="14.4" x14ac:dyDescent="0.3">
      <c r="B16" s="22" t="s">
        <v>177</v>
      </c>
      <c r="C16" s="22" t="s">
        <v>180</v>
      </c>
      <c r="D16" s="22" t="s">
        <v>49</v>
      </c>
      <c r="E16" s="22">
        <v>2015</v>
      </c>
      <c r="F16" s="24">
        <v>2022</v>
      </c>
      <c r="G16" s="25">
        <v>1</v>
      </c>
      <c r="H16" s="25">
        <v>0.48</v>
      </c>
      <c r="I16" s="73">
        <v>2180</v>
      </c>
      <c r="J16" s="74">
        <v>65.399999999999991</v>
      </c>
      <c r="K16" s="73">
        <v>1.726314157819919</v>
      </c>
      <c r="L16" s="22">
        <v>30</v>
      </c>
      <c r="M16" s="22">
        <v>4</v>
      </c>
      <c r="P16" s="22">
        <v>31.536000000000001</v>
      </c>
      <c r="Q16" s="22">
        <v>1</v>
      </c>
      <c r="S16" s="37" t="s">
        <v>87</v>
      </c>
      <c r="T16" s="37"/>
      <c r="U16" t="s">
        <v>131</v>
      </c>
      <c r="V16" s="2" t="s">
        <v>133</v>
      </c>
      <c r="W16" t="s">
        <v>52</v>
      </c>
      <c r="X16" t="s">
        <v>53</v>
      </c>
      <c r="Y16" t="s">
        <v>129</v>
      </c>
      <c r="Z16" s="37"/>
      <c r="AA16" s="37" t="s">
        <v>171</v>
      </c>
    </row>
    <row r="17" spans="2:27" x14ac:dyDescent="0.25">
      <c r="B17" s="22" t="str">
        <f>U20</f>
        <v>ELERNWINDON</v>
      </c>
      <c r="C17" s="22" t="str">
        <f>[2]Sector_Fuels_ELC!$C$18</f>
        <v>ELCWINON</v>
      </c>
      <c r="D17" s="22" t="s">
        <v>49</v>
      </c>
      <c r="E17" s="22">
        <v>2020</v>
      </c>
      <c r="F17" s="24">
        <v>2022</v>
      </c>
      <c r="G17" s="25">
        <v>1</v>
      </c>
      <c r="H17" s="25">
        <v>0.35</v>
      </c>
      <c r="I17" s="22">
        <v>1150</v>
      </c>
      <c r="J17" s="25">
        <v>23</v>
      </c>
      <c r="K17" s="25">
        <f>K14</f>
        <v>1.19</v>
      </c>
      <c r="L17" s="22">
        <v>30</v>
      </c>
      <c r="M17" s="22">
        <v>2</v>
      </c>
      <c r="P17" s="22">
        <v>31.536000000000001</v>
      </c>
      <c r="Q17" s="22">
        <v>1</v>
      </c>
      <c r="S17" s="33"/>
      <c r="U17" s="22" t="s">
        <v>175</v>
      </c>
      <c r="V17" s="2" t="s">
        <v>181</v>
      </c>
      <c r="W17" t="s">
        <v>52</v>
      </c>
      <c r="X17" t="s">
        <v>53</v>
      </c>
      <c r="Y17" t="s">
        <v>129</v>
      </c>
      <c r="AA17" s="37" t="s">
        <v>171</v>
      </c>
    </row>
    <row r="18" spans="2:27" x14ac:dyDescent="0.25">
      <c r="B18" s="22" t="str">
        <f>U16</f>
        <v>ELERNWSUN01</v>
      </c>
      <c r="C18" s="22" t="str">
        <f>[2]Sector_Fuels_ELC!$C$20</f>
        <v>ELCSOL</v>
      </c>
      <c r="D18" s="22" t="s">
        <v>49</v>
      </c>
      <c r="E18" s="22">
        <v>2020</v>
      </c>
      <c r="F18" s="24">
        <v>2022</v>
      </c>
      <c r="G18" s="25">
        <v>1</v>
      </c>
      <c r="H18" s="25">
        <v>0.12</v>
      </c>
      <c r="I18" s="25">
        <f>450-J18</f>
        <v>447</v>
      </c>
      <c r="J18" s="25">
        <v>3</v>
      </c>
      <c r="K18" s="25"/>
      <c r="L18" s="22">
        <v>30</v>
      </c>
      <c r="M18" s="22">
        <f>1</f>
        <v>1</v>
      </c>
      <c r="P18" s="22">
        <v>31.536000000000001</v>
      </c>
      <c r="Q18" s="22">
        <v>1</v>
      </c>
      <c r="U18" s="22" t="s">
        <v>176</v>
      </c>
      <c r="V18" s="2" t="s">
        <v>182</v>
      </c>
      <c r="W18" t="s">
        <v>52</v>
      </c>
      <c r="X18" t="s">
        <v>53</v>
      </c>
      <c r="Y18" t="s">
        <v>129</v>
      </c>
      <c r="AA18" s="37" t="s">
        <v>171</v>
      </c>
    </row>
    <row r="19" spans="2:27" ht="13.5" customHeight="1" x14ac:dyDescent="0.3">
      <c r="B19" s="22" t="s">
        <v>168</v>
      </c>
      <c r="C19" s="22" t="s">
        <v>166</v>
      </c>
      <c r="D19" s="39" t="s">
        <v>49</v>
      </c>
      <c r="E19" s="22">
        <v>2020</v>
      </c>
      <c r="F19" s="22">
        <v>2022</v>
      </c>
      <c r="G19" s="70">
        <v>0.49</v>
      </c>
      <c r="H19" s="25">
        <v>1</v>
      </c>
      <c r="I19" s="25">
        <f>494.7</f>
        <v>494.7</v>
      </c>
      <c r="J19" s="25">
        <f>6.5</f>
        <v>6.5</v>
      </c>
      <c r="K19" s="22">
        <v>1.66</v>
      </c>
      <c r="L19" s="25">
        <v>25</v>
      </c>
      <c r="M19" s="22">
        <f>1</f>
        <v>1</v>
      </c>
      <c r="O19" s="69"/>
      <c r="P19" s="22">
        <v>31.536000000000001</v>
      </c>
      <c r="Q19" s="22">
        <v>1</v>
      </c>
      <c r="U19" s="22" t="s">
        <v>177</v>
      </c>
      <c r="V19" s="2" t="s">
        <v>183</v>
      </c>
      <c r="W19" t="s">
        <v>52</v>
      </c>
      <c r="X19" t="s">
        <v>53</v>
      </c>
      <c r="Y19" t="s">
        <v>129</v>
      </c>
      <c r="AA19" s="37" t="s">
        <v>171</v>
      </c>
    </row>
    <row r="20" spans="2:27" x14ac:dyDescent="0.25">
      <c r="U20" s="2" t="s">
        <v>130</v>
      </c>
      <c r="V20" s="2" t="s">
        <v>132</v>
      </c>
      <c r="W20" s="2" t="s">
        <v>52</v>
      </c>
      <c r="X20" s="2" t="s">
        <v>53</v>
      </c>
      <c r="Y20" t="s">
        <v>129</v>
      </c>
      <c r="AA20" s="37" t="s">
        <v>171</v>
      </c>
    </row>
    <row r="21" spans="2:27" x14ac:dyDescent="0.25">
      <c r="U21" s="68" t="s">
        <v>168</v>
      </c>
      <c r="V21" s="68" t="s">
        <v>167</v>
      </c>
      <c r="W21" s="68" t="s">
        <v>52</v>
      </c>
      <c r="X21" s="68" t="s">
        <v>53</v>
      </c>
      <c r="Y21" s="68" t="s">
        <v>129</v>
      </c>
      <c r="AA21" s="37" t="s">
        <v>171</v>
      </c>
    </row>
    <row r="22" spans="2:27" x14ac:dyDescent="0.25">
      <c r="AA22" s="37"/>
    </row>
    <row r="24" spans="2:27" x14ac:dyDescent="0.25">
      <c r="J24" s="22">
        <f>(57.3-50)/3</f>
        <v>2.4333333333333322</v>
      </c>
    </row>
    <row r="26" spans="2:27" x14ac:dyDescent="0.25">
      <c r="I26" s="25">
        <v>1.74</v>
      </c>
    </row>
    <row r="27" spans="2:27" ht="14.4" x14ac:dyDescent="0.3">
      <c r="G27" s="25"/>
      <c r="H27" s="25"/>
      <c r="I27" s="25">
        <v>1.74</v>
      </c>
      <c r="J27" s="25"/>
      <c r="K27" s="25"/>
      <c r="N27" s="24"/>
      <c r="P27" s="25"/>
      <c r="S27" s="71"/>
      <c r="T27" s="71"/>
    </row>
    <row r="28" spans="2:27" x14ac:dyDescent="0.25">
      <c r="G28" s="25"/>
      <c r="H28" s="25"/>
      <c r="I28" s="25">
        <v>1.74</v>
      </c>
      <c r="J28" s="25"/>
      <c r="K28" s="25"/>
      <c r="N28" s="24"/>
      <c r="P28" s="25"/>
    </row>
    <row r="29" spans="2:27" x14ac:dyDescent="0.25">
      <c r="G29" s="25"/>
      <c r="I29" s="25">
        <v>1.74</v>
      </c>
      <c r="N29" s="24"/>
      <c r="R29" s="37"/>
      <c r="S29" s="37"/>
      <c r="T29" s="37"/>
    </row>
    <row r="30" spans="2:27" x14ac:dyDescent="0.25">
      <c r="I30" s="25">
        <f>0.58</f>
        <v>0.57999999999999996</v>
      </c>
      <c r="T30" s="37"/>
    </row>
    <row r="31" spans="2:27" x14ac:dyDescent="0.25">
      <c r="I31" s="25"/>
      <c r="T31" s="37"/>
    </row>
    <row r="39" spans="9:38" x14ac:dyDescent="0.25">
      <c r="I39" s="46" t="s">
        <v>114</v>
      </c>
      <c r="J39" s="47"/>
      <c r="K39" s="47"/>
      <c r="L39" s="47"/>
      <c r="M39" s="47"/>
      <c r="N39" s="48"/>
    </row>
    <row r="40" spans="9:38" x14ac:dyDescent="0.25">
      <c r="I40" s="49">
        <v>1150000</v>
      </c>
      <c r="J40" s="50" t="s">
        <v>113</v>
      </c>
      <c r="K40" s="50"/>
      <c r="L40" s="50"/>
      <c r="M40" s="50"/>
      <c r="N40" s="51"/>
    </row>
    <row r="41" spans="9:38" x14ac:dyDescent="0.25">
      <c r="I41" s="52">
        <f>I40/10^6</f>
        <v>1.1499999999999999</v>
      </c>
      <c r="J41" s="53" t="s">
        <v>111</v>
      </c>
      <c r="K41" s="53"/>
      <c r="L41" s="53"/>
      <c r="M41" s="53"/>
      <c r="N41" s="54"/>
    </row>
    <row r="42" spans="9:38" x14ac:dyDescent="0.25">
      <c r="I42" s="52">
        <f>I41*1000</f>
        <v>1150</v>
      </c>
      <c r="J42" s="53" t="s">
        <v>112</v>
      </c>
      <c r="K42" s="53"/>
      <c r="L42" s="53"/>
      <c r="M42" s="53"/>
      <c r="N42" s="54"/>
    </row>
    <row r="43" spans="9:38" x14ac:dyDescent="0.25">
      <c r="I43" s="49">
        <v>1</v>
      </c>
      <c r="J43" s="50" t="s">
        <v>115</v>
      </c>
      <c r="K43" s="50"/>
      <c r="L43" s="50"/>
      <c r="M43" s="50"/>
      <c r="N43" s="51"/>
    </row>
    <row r="44" spans="9:38" x14ac:dyDescent="0.25">
      <c r="I44" s="52">
        <f>3.6*10^-6</f>
        <v>3.5999999999999998E-6</v>
      </c>
      <c r="J44" s="53" t="s">
        <v>117</v>
      </c>
      <c r="K44" s="53"/>
      <c r="L44" s="53"/>
      <c r="M44" s="53"/>
      <c r="N44" s="54"/>
      <c r="W44" s="22" t="str">
        <f>W45</f>
        <v>ELERNWSUN02</v>
      </c>
      <c r="X44" s="22" t="str">
        <f>[3]Sector_Fuels_ELC!$C$20</f>
        <v>ELCSOL</v>
      </c>
      <c r="Y44" s="22" t="s">
        <v>49</v>
      </c>
      <c r="Z44" s="22">
        <v>2015</v>
      </c>
      <c r="AA44" s="22">
        <v>2022</v>
      </c>
      <c r="AB44" s="25">
        <v>1</v>
      </c>
      <c r="AC44" s="25">
        <v>0.3</v>
      </c>
      <c r="AD44" s="22">
        <v>450</v>
      </c>
      <c r="AE44" s="22">
        <v>0.2</v>
      </c>
      <c r="AF44" s="25">
        <f>0.5</f>
        <v>0.5</v>
      </c>
      <c r="AG44" s="22">
        <v>25</v>
      </c>
      <c r="AH44" s="22">
        <f>1</f>
        <v>1</v>
      </c>
      <c r="AI44" s="22"/>
      <c r="AJ44" s="22"/>
      <c r="AK44" s="22">
        <v>31.536000000000001</v>
      </c>
      <c r="AL44" s="25">
        <v>1</v>
      </c>
    </row>
    <row r="45" spans="9:38" x14ac:dyDescent="0.25">
      <c r="I45" s="52">
        <f>277777.777777777</f>
        <v>277777.777777777</v>
      </c>
      <c r="J45" s="53" t="s">
        <v>116</v>
      </c>
      <c r="K45" s="53"/>
      <c r="L45" s="53"/>
      <c r="M45" s="53"/>
      <c r="N45" s="54"/>
      <c r="W45" t="s">
        <v>127</v>
      </c>
      <c r="X45" s="2" t="s">
        <v>133</v>
      </c>
      <c r="Y45" t="s">
        <v>52</v>
      </c>
      <c r="Z45" t="s">
        <v>53</v>
      </c>
      <c r="AA45" s="2" t="s">
        <v>129</v>
      </c>
      <c r="AC45" s="37"/>
    </row>
    <row r="46" spans="9:38" x14ac:dyDescent="0.25">
      <c r="I46" s="55">
        <f>(I45*4.3)/10^6</f>
        <v>1.1944444444444411</v>
      </c>
      <c r="J46" s="56" t="s">
        <v>118</v>
      </c>
      <c r="K46" s="56" t="s">
        <v>119</v>
      </c>
      <c r="L46" s="56"/>
      <c r="M46" s="56"/>
      <c r="N46" s="57"/>
    </row>
    <row r="47" spans="9:38" x14ac:dyDescent="0.25">
      <c r="I47" s="49">
        <v>0.21</v>
      </c>
      <c r="J47" s="50" t="s">
        <v>120</v>
      </c>
      <c r="K47" s="50"/>
      <c r="L47" s="50"/>
      <c r="M47" s="50"/>
      <c r="N47" s="51"/>
    </row>
    <row r="48" spans="9:38" x14ac:dyDescent="0.25">
      <c r="I48" s="52">
        <f>I47*1000</f>
        <v>210</v>
      </c>
      <c r="J48" s="53" t="s">
        <v>121</v>
      </c>
      <c r="K48" s="53"/>
      <c r="L48" s="53"/>
      <c r="M48" s="53"/>
      <c r="N48" s="54"/>
    </row>
    <row r="49" spans="9:16" x14ac:dyDescent="0.25">
      <c r="I49" s="52">
        <f>I48*1000</f>
        <v>210000</v>
      </c>
      <c r="J49" s="53" t="s">
        <v>122</v>
      </c>
      <c r="K49" s="53"/>
      <c r="L49" s="53"/>
      <c r="M49" s="53"/>
      <c r="N49" s="54"/>
    </row>
    <row r="50" spans="9:16" x14ac:dyDescent="0.25">
      <c r="I50" s="52">
        <f>I49*1000</f>
        <v>210000000</v>
      </c>
      <c r="J50" s="53" t="s">
        <v>123</v>
      </c>
      <c r="K50" s="53"/>
      <c r="L50" s="53"/>
      <c r="M50" s="53"/>
      <c r="N50" s="54"/>
    </row>
    <row r="51" spans="9:16" x14ac:dyDescent="0.25">
      <c r="I51" s="52">
        <f>I50/10^6</f>
        <v>210</v>
      </c>
      <c r="J51" s="53" t="s">
        <v>124</v>
      </c>
      <c r="K51" s="53"/>
      <c r="L51" s="53"/>
      <c r="M51" s="53"/>
      <c r="N51" s="54"/>
    </row>
    <row r="52" spans="9:16" x14ac:dyDescent="0.25">
      <c r="I52" s="55"/>
      <c r="J52" s="56"/>
      <c r="K52" s="56"/>
      <c r="L52" s="56"/>
      <c r="M52" s="56"/>
      <c r="N52" s="57"/>
    </row>
    <row r="57" spans="9:16" x14ac:dyDescent="0.25">
      <c r="I57" s="22" t="s">
        <v>170</v>
      </c>
    </row>
    <row r="58" spans="9:16" x14ac:dyDescent="0.25">
      <c r="I58" s="49" t="s">
        <v>134</v>
      </c>
      <c r="J58" s="50"/>
      <c r="K58" s="50"/>
      <c r="L58" s="50"/>
      <c r="M58" s="50"/>
      <c r="N58" s="50"/>
      <c r="O58" s="50"/>
      <c r="P58" s="51"/>
    </row>
    <row r="59" spans="9:16" ht="14.4" x14ac:dyDescent="0.3">
      <c r="I59" s="58" t="s">
        <v>135</v>
      </c>
      <c r="J59" s="59"/>
      <c r="K59" s="60" t="s">
        <v>136</v>
      </c>
      <c r="L59" s="59"/>
      <c r="M59" s="59"/>
      <c r="N59" s="53"/>
      <c r="O59" s="53"/>
      <c r="P59" s="54"/>
    </row>
    <row r="60" spans="9:16" x14ac:dyDescent="0.25">
      <c r="I60" s="52">
        <v>2000000</v>
      </c>
      <c r="J60" s="53" t="s">
        <v>113</v>
      </c>
      <c r="K60" s="52">
        <v>1200000</v>
      </c>
      <c r="L60" s="53" t="s">
        <v>113</v>
      </c>
      <c r="M60" s="53"/>
      <c r="N60" s="53" t="s">
        <v>137</v>
      </c>
      <c r="O60" s="53"/>
      <c r="P60" s="54"/>
    </row>
    <row r="61" spans="9:16" x14ac:dyDescent="0.25">
      <c r="I61" s="52">
        <f>I60/10^6</f>
        <v>2</v>
      </c>
      <c r="J61" s="53" t="s">
        <v>111</v>
      </c>
      <c r="K61" s="52">
        <f>K60/10^6</f>
        <v>1.2</v>
      </c>
      <c r="L61" s="53" t="s">
        <v>111</v>
      </c>
      <c r="M61" s="53"/>
      <c r="N61" s="53" t="s">
        <v>138</v>
      </c>
      <c r="O61" s="53"/>
      <c r="P61" s="54"/>
    </row>
    <row r="62" spans="9:16" x14ac:dyDescent="0.25">
      <c r="I62" s="52">
        <f>I61*1000</f>
        <v>2000</v>
      </c>
      <c r="J62" s="53" t="s">
        <v>112</v>
      </c>
      <c r="K62" s="52">
        <f>K61*1000</f>
        <v>1200</v>
      </c>
      <c r="L62" s="53" t="s">
        <v>112</v>
      </c>
      <c r="M62" s="53"/>
      <c r="N62" s="53"/>
      <c r="O62" s="53"/>
      <c r="P62" s="54"/>
    </row>
    <row r="63" spans="9:16" ht="14.4" x14ac:dyDescent="0.3">
      <c r="I63" s="58" t="s">
        <v>139</v>
      </c>
      <c r="J63" s="59"/>
      <c r="K63" s="60" t="s">
        <v>140</v>
      </c>
      <c r="L63" s="59"/>
      <c r="M63" s="59"/>
      <c r="N63" s="53"/>
      <c r="O63" s="53"/>
      <c r="P63" s="54"/>
    </row>
    <row r="64" spans="9:16" x14ac:dyDescent="0.25">
      <c r="I64" s="61">
        <f>81</f>
        <v>81</v>
      </c>
      <c r="J64" s="59" t="s">
        <v>141</v>
      </c>
      <c r="K64" s="59">
        <f>23424</f>
        <v>23424</v>
      </c>
      <c r="L64" s="59" t="s">
        <v>142</v>
      </c>
      <c r="M64" s="59"/>
      <c r="N64" s="53" t="s">
        <v>143</v>
      </c>
      <c r="O64" s="53"/>
      <c r="P64" s="54"/>
    </row>
    <row r="65" spans="9:16" x14ac:dyDescent="0.25">
      <c r="I65" s="61">
        <f>I64/P68</f>
        <v>71.05263157894737</v>
      </c>
      <c r="J65" s="59" t="s">
        <v>144</v>
      </c>
      <c r="K65" s="59">
        <f>K64/10^6</f>
        <v>2.3424E-2</v>
      </c>
      <c r="L65" s="59" t="s">
        <v>145</v>
      </c>
      <c r="M65" s="59"/>
      <c r="N65" s="53" t="s">
        <v>146</v>
      </c>
      <c r="O65" s="53"/>
      <c r="P65" s="54"/>
    </row>
    <row r="66" spans="9:16" x14ac:dyDescent="0.25">
      <c r="I66" s="61">
        <f>(I65*1000000)/10^6</f>
        <v>71.05263157894737</v>
      </c>
      <c r="J66" s="59" t="s">
        <v>147</v>
      </c>
      <c r="K66" s="59">
        <f>K65*1000</f>
        <v>23.423999999999999</v>
      </c>
      <c r="L66" s="59" t="s">
        <v>147</v>
      </c>
      <c r="M66" s="59"/>
      <c r="N66" s="53" t="s">
        <v>148</v>
      </c>
      <c r="O66" s="53"/>
      <c r="P66" s="54"/>
    </row>
    <row r="67" spans="9:16" x14ac:dyDescent="0.25">
      <c r="I67" s="61">
        <f>I66/AK44</f>
        <v>2.2530641672674836</v>
      </c>
      <c r="J67" s="59" t="s">
        <v>149</v>
      </c>
      <c r="K67" s="59">
        <f>K66/P19</f>
        <v>0.74277016742770163</v>
      </c>
      <c r="L67" s="59" t="s">
        <v>150</v>
      </c>
      <c r="M67" s="59"/>
      <c r="N67" s="53" t="s">
        <v>151</v>
      </c>
      <c r="O67" s="53"/>
      <c r="P67" s="54"/>
    </row>
    <row r="68" spans="9:16" ht="14.4" x14ac:dyDescent="0.3">
      <c r="I68" s="58" t="s">
        <v>152</v>
      </c>
      <c r="J68" s="59"/>
      <c r="K68" s="60" t="s">
        <v>153</v>
      </c>
      <c r="L68" s="59"/>
      <c r="M68" s="59"/>
      <c r="N68" s="59" t="s">
        <v>154</v>
      </c>
      <c r="O68" s="59"/>
      <c r="P68" s="62">
        <f>1.14</f>
        <v>1.1399999999999999</v>
      </c>
    </row>
    <row r="69" spans="9:16" x14ac:dyDescent="0.25">
      <c r="I69" s="61"/>
      <c r="J69" s="59"/>
      <c r="K69" s="59"/>
      <c r="L69" s="59"/>
      <c r="M69" s="59"/>
      <c r="N69" s="59"/>
      <c r="O69" s="59"/>
      <c r="P69" s="62"/>
    </row>
    <row r="70" spans="9:16" x14ac:dyDescent="0.25">
      <c r="I70" s="61"/>
      <c r="J70" s="59"/>
      <c r="K70" s="59"/>
      <c r="L70" s="59"/>
      <c r="M70" s="59"/>
      <c r="N70" s="59"/>
      <c r="O70" s="59"/>
      <c r="P70" s="62"/>
    </row>
    <row r="71" spans="9:16" x14ac:dyDescent="0.25">
      <c r="I71" s="61"/>
      <c r="J71" s="59"/>
      <c r="K71" s="59"/>
      <c r="L71" s="59"/>
      <c r="M71" s="59"/>
      <c r="N71" s="59"/>
      <c r="O71" s="59"/>
      <c r="P71" s="62"/>
    </row>
    <row r="72" spans="9:16" x14ac:dyDescent="0.25">
      <c r="I72" s="61"/>
      <c r="J72" s="59"/>
      <c r="K72" s="59"/>
      <c r="L72" s="59"/>
      <c r="M72" s="59"/>
      <c r="N72" s="59"/>
      <c r="O72" s="59"/>
      <c r="P72" s="62"/>
    </row>
    <row r="73" spans="9:16" x14ac:dyDescent="0.25">
      <c r="I73" s="52">
        <v>1</v>
      </c>
      <c r="J73" s="53" t="s">
        <v>115</v>
      </c>
      <c r="K73" s="53"/>
      <c r="L73" s="53"/>
      <c r="M73" s="53"/>
      <c r="N73" s="53"/>
      <c r="O73" s="53"/>
      <c r="P73" s="54"/>
    </row>
    <row r="74" spans="9:16" x14ac:dyDescent="0.25">
      <c r="I74" s="52">
        <f>3.6*10^-6</f>
        <v>3.5999999999999998E-6</v>
      </c>
      <c r="J74" s="53" t="s">
        <v>117</v>
      </c>
      <c r="K74" s="53"/>
      <c r="L74" s="53"/>
      <c r="M74" s="53"/>
      <c r="N74" s="53"/>
      <c r="O74" s="53"/>
      <c r="P74" s="54"/>
    </row>
    <row r="75" spans="9:16" x14ac:dyDescent="0.25">
      <c r="I75" s="52">
        <f>277777.777777777</f>
        <v>277777.777777777</v>
      </c>
      <c r="J75" s="53" t="s">
        <v>116</v>
      </c>
      <c r="K75" s="53"/>
      <c r="L75" s="53"/>
      <c r="M75" s="53"/>
      <c r="N75" s="53"/>
      <c r="O75" s="53"/>
      <c r="P75" s="54"/>
    </row>
    <row r="76" spans="9:16" x14ac:dyDescent="0.25">
      <c r="I76" s="52">
        <f>(I75*4.3)/10^6</f>
        <v>1.1944444444444411</v>
      </c>
      <c r="J76" s="53" t="s">
        <v>118</v>
      </c>
      <c r="K76" s="53" t="s">
        <v>155</v>
      </c>
      <c r="L76" s="53"/>
      <c r="M76" s="53"/>
      <c r="N76" s="53"/>
      <c r="O76" s="53"/>
      <c r="P76" s="54"/>
    </row>
    <row r="77" spans="9:16" ht="14.4" x14ac:dyDescent="0.3">
      <c r="I77" s="58" t="s">
        <v>156</v>
      </c>
      <c r="J77" s="59"/>
      <c r="K77" s="59" t="s">
        <v>157</v>
      </c>
      <c r="L77" s="59"/>
      <c r="M77" s="59"/>
      <c r="N77" s="59"/>
      <c r="O77" s="59"/>
      <c r="P77" s="62"/>
    </row>
    <row r="78" spans="9:16" x14ac:dyDescent="0.25">
      <c r="I78" s="52">
        <v>0.21</v>
      </c>
      <c r="J78" s="53" t="s">
        <v>120</v>
      </c>
      <c r="K78" s="53" t="s">
        <v>158</v>
      </c>
      <c r="L78" s="53"/>
      <c r="M78" s="53"/>
      <c r="N78" s="53"/>
      <c r="O78" s="53"/>
      <c r="P78" s="54"/>
    </row>
    <row r="79" spans="9:16" x14ac:dyDescent="0.25">
      <c r="I79" s="52">
        <f>I78*1000</f>
        <v>210</v>
      </c>
      <c r="J79" s="53" t="s">
        <v>121</v>
      </c>
      <c r="K79" s="63" t="s">
        <v>159</v>
      </c>
      <c r="L79" s="53"/>
      <c r="M79" s="53"/>
      <c r="N79" s="53"/>
      <c r="O79" s="53"/>
      <c r="P79" s="54"/>
    </row>
    <row r="80" spans="9:16" x14ac:dyDescent="0.25">
      <c r="I80" s="52">
        <f>I79*1000</f>
        <v>210000</v>
      </c>
      <c r="J80" s="53" t="s">
        <v>122</v>
      </c>
      <c r="K80" s="53">
        <f>0.45</f>
        <v>0.45</v>
      </c>
      <c r="L80" s="53" t="s">
        <v>160</v>
      </c>
      <c r="M80" s="53"/>
      <c r="N80" s="53" t="s">
        <v>161</v>
      </c>
      <c r="O80" s="53"/>
      <c r="P80" s="54"/>
    </row>
    <row r="81" spans="2:16" x14ac:dyDescent="0.25">
      <c r="I81" s="52">
        <f>I80*1000</f>
        <v>210000000</v>
      </c>
      <c r="J81" s="53" t="s">
        <v>123</v>
      </c>
      <c r="K81" s="53">
        <f>K80*1000</f>
        <v>450</v>
      </c>
      <c r="L81" s="53" t="s">
        <v>124</v>
      </c>
      <c r="M81" s="53"/>
      <c r="N81" s="53"/>
      <c r="O81" s="53"/>
      <c r="P81" s="54"/>
    </row>
    <row r="82" spans="2:16" x14ac:dyDescent="0.25">
      <c r="I82" s="52">
        <f>I81/10^6</f>
        <v>210</v>
      </c>
      <c r="J82" s="53" t="s">
        <v>124</v>
      </c>
      <c r="K82" s="53"/>
      <c r="L82" s="53"/>
      <c r="M82" s="53"/>
      <c r="N82" s="53"/>
      <c r="O82" s="53"/>
      <c r="P82" s="54"/>
    </row>
    <row r="83" spans="2:16" x14ac:dyDescent="0.25">
      <c r="I83" s="64" t="s">
        <v>162</v>
      </c>
      <c r="J83" s="53"/>
      <c r="K83" s="53"/>
      <c r="L83" s="53"/>
      <c r="M83" s="53"/>
      <c r="N83" s="53"/>
      <c r="O83" s="53"/>
      <c r="P83" s="54"/>
    </row>
    <row r="84" spans="2:16" x14ac:dyDescent="0.25">
      <c r="I84" s="61" t="s">
        <v>163</v>
      </c>
      <c r="J84" s="59"/>
      <c r="K84" s="59"/>
      <c r="L84" s="59"/>
      <c r="M84" s="59"/>
      <c r="N84" s="59"/>
      <c r="O84" s="59"/>
      <c r="P84" s="62"/>
    </row>
    <row r="85" spans="2:16" x14ac:dyDescent="0.25">
      <c r="I85" s="65"/>
      <c r="J85" s="66"/>
      <c r="K85" s="66"/>
      <c r="L85" s="66"/>
      <c r="M85" s="66"/>
      <c r="N85" s="66"/>
      <c r="O85" s="66"/>
      <c r="P85" s="67"/>
    </row>
    <row r="87" spans="2:16" x14ac:dyDescent="0.25">
      <c r="B87" s="22" t="s">
        <v>172</v>
      </c>
      <c r="C87" s="22" t="s">
        <v>174</v>
      </c>
      <c r="D87" s="22" t="s">
        <v>49</v>
      </c>
      <c r="E87" s="22">
        <v>2015</v>
      </c>
      <c r="F87" s="22">
        <v>2022</v>
      </c>
      <c r="G87" s="22">
        <v>1</v>
      </c>
      <c r="H87" s="22">
        <v>0.48</v>
      </c>
      <c r="I87" s="22">
        <v>2071</v>
      </c>
      <c r="J87" s="22">
        <v>62.1</v>
      </c>
      <c r="K87" s="22">
        <v>1.29</v>
      </c>
      <c r="L87" s="22">
        <v>30</v>
      </c>
      <c r="M87" s="22">
        <v>4</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89</v>
      </c>
      <c r="D1" s="7" t="s">
        <v>44</v>
      </c>
      <c r="E1" s="7"/>
      <c r="F1" s="7" t="s">
        <v>90</v>
      </c>
      <c r="G1" s="7"/>
      <c r="H1" s="7"/>
      <c r="I1" s="7" t="s">
        <v>91</v>
      </c>
      <c r="J1" s="7" t="s">
        <v>48</v>
      </c>
    </row>
    <row r="2" spans="2:20" ht="15.6" x14ac:dyDescent="0.3">
      <c r="B2" s="9"/>
      <c r="C2" s="9"/>
      <c r="D2" s="9" t="s">
        <v>92</v>
      </c>
      <c r="E2" s="9"/>
      <c r="F2" s="9" t="s">
        <v>52</v>
      </c>
      <c r="G2" s="9"/>
      <c r="H2" s="9"/>
      <c r="I2" s="9" t="s">
        <v>54</v>
      </c>
      <c r="J2" s="9" t="s">
        <v>55</v>
      </c>
      <c r="L2" s="38" t="s">
        <v>109</v>
      </c>
      <c r="M2" s="38"/>
      <c r="N2" s="39"/>
      <c r="O2" s="39"/>
      <c r="P2" s="39"/>
      <c r="Q2" s="39"/>
      <c r="R2" s="39"/>
      <c r="S2" s="39"/>
      <c r="T2" s="39"/>
    </row>
    <row r="3" spans="2:20" x14ac:dyDescent="0.25">
      <c r="L3" s="40" t="s">
        <v>8</v>
      </c>
      <c r="M3" s="41" t="s">
        <v>56</v>
      </c>
      <c r="N3" s="40" t="s">
        <v>6</v>
      </c>
      <c r="O3" s="40" t="s">
        <v>9</v>
      </c>
      <c r="P3" s="40" t="s">
        <v>10</v>
      </c>
      <c r="Q3" s="40" t="s">
        <v>11</v>
      </c>
      <c r="R3" s="40" t="s">
        <v>12</v>
      </c>
      <c r="S3" s="40" t="s">
        <v>13</v>
      </c>
      <c r="T3" s="40" t="s">
        <v>14</v>
      </c>
    </row>
    <row r="4" spans="2:20" ht="32.4" thickBot="1" x14ac:dyDescent="0.35">
      <c r="B4" s="8"/>
      <c r="C4" s="8"/>
      <c r="D4" s="8"/>
      <c r="E4" s="8"/>
      <c r="I4" s="8"/>
      <c r="L4" s="36" t="s">
        <v>62</v>
      </c>
      <c r="M4" s="36" t="s">
        <v>63</v>
      </c>
      <c r="N4" s="36" t="s">
        <v>24</v>
      </c>
      <c r="O4" s="36" t="s">
        <v>25</v>
      </c>
      <c r="P4" s="36" t="s">
        <v>10</v>
      </c>
      <c r="Q4" s="36" t="s">
        <v>64</v>
      </c>
      <c r="R4" s="36" t="s">
        <v>65</v>
      </c>
      <c r="S4" s="36" t="s">
        <v>26</v>
      </c>
      <c r="T4" s="36" t="s">
        <v>27</v>
      </c>
    </row>
    <row r="5" spans="2:20" x14ac:dyDescent="0.25">
      <c r="O5" s="28"/>
    </row>
    <row r="6" spans="2:20" x14ac:dyDescent="0.25">
      <c r="D6" s="5" t="s">
        <v>110</v>
      </c>
      <c r="E6" s="5"/>
      <c r="F6" s="5"/>
      <c r="G6" s="5"/>
      <c r="H6" s="5"/>
      <c r="L6" s="38" t="s">
        <v>108</v>
      </c>
      <c r="M6" s="38"/>
      <c r="N6" s="39"/>
      <c r="O6" s="39"/>
      <c r="P6" s="39"/>
      <c r="Q6" s="39"/>
      <c r="R6" s="39"/>
      <c r="S6" s="39"/>
      <c r="T6" s="39"/>
    </row>
    <row r="7" spans="2:20" x14ac:dyDescent="0.25">
      <c r="B7" s="12" t="s">
        <v>1</v>
      </c>
      <c r="C7" s="12" t="s">
        <v>3</v>
      </c>
      <c r="D7" s="12" t="s">
        <v>4</v>
      </c>
      <c r="E7" s="12" t="s">
        <v>15</v>
      </c>
      <c r="F7" s="29" t="s">
        <v>39</v>
      </c>
      <c r="G7" s="43" t="s">
        <v>5</v>
      </c>
      <c r="H7" s="12" t="s">
        <v>103</v>
      </c>
      <c r="I7" s="44" t="s">
        <v>100</v>
      </c>
      <c r="J7" s="29" t="s">
        <v>71</v>
      </c>
      <c r="L7" s="40" t="s">
        <v>16</v>
      </c>
      <c r="M7" s="41" t="s">
        <v>56</v>
      </c>
      <c r="N7" s="40" t="s">
        <v>1</v>
      </c>
      <c r="O7" s="40" t="s">
        <v>2</v>
      </c>
      <c r="P7" s="40" t="s">
        <v>19</v>
      </c>
      <c r="Q7" s="40" t="s">
        <v>20</v>
      </c>
      <c r="R7" s="40" t="s">
        <v>21</v>
      </c>
      <c r="S7" s="40" t="s">
        <v>22</v>
      </c>
      <c r="T7" s="40" t="s">
        <v>23</v>
      </c>
    </row>
    <row r="8" spans="2:20" ht="42" thickBot="1" x14ac:dyDescent="0.3">
      <c r="B8" s="11" t="s">
        <v>73</v>
      </c>
      <c r="C8" s="11" t="s">
        <v>33</v>
      </c>
      <c r="D8" s="11" t="s">
        <v>34</v>
      </c>
      <c r="E8" s="11"/>
      <c r="F8" s="11" t="s">
        <v>93</v>
      </c>
      <c r="G8" s="11"/>
      <c r="H8" s="11"/>
      <c r="I8" s="11" t="s">
        <v>37</v>
      </c>
      <c r="J8" s="11" t="s">
        <v>76</v>
      </c>
      <c r="L8" s="36" t="s">
        <v>79</v>
      </c>
      <c r="M8" s="36" t="s">
        <v>63</v>
      </c>
      <c r="N8" s="36" t="s">
        <v>28</v>
      </c>
      <c r="O8" s="36" t="s">
        <v>29</v>
      </c>
      <c r="P8" s="36" t="s">
        <v>30</v>
      </c>
      <c r="Q8" s="36" t="s">
        <v>31</v>
      </c>
      <c r="R8" s="36" t="s">
        <v>80</v>
      </c>
      <c r="S8" s="36" t="s">
        <v>81</v>
      </c>
      <c r="T8" s="36" t="s">
        <v>32</v>
      </c>
    </row>
    <row r="9" spans="2:20" ht="13.8" thickBot="1" x14ac:dyDescent="0.3">
      <c r="B9" s="10" t="s">
        <v>82</v>
      </c>
      <c r="C9" s="10"/>
      <c r="D9" s="10"/>
      <c r="E9" s="10"/>
      <c r="F9" s="30" t="str">
        <f>I2&amp;"/"&amp;$F$2</f>
        <v>M€/PJ</v>
      </c>
      <c r="G9" s="30"/>
      <c r="H9" s="30"/>
      <c r="I9" s="30"/>
      <c r="J9" s="30" t="s">
        <v>85</v>
      </c>
      <c r="L9" s="36" t="s">
        <v>94</v>
      </c>
      <c r="M9" s="36"/>
      <c r="N9" s="36"/>
      <c r="O9" s="36"/>
      <c r="P9" s="36"/>
      <c r="Q9" s="36"/>
      <c r="R9" s="36"/>
      <c r="S9" s="36"/>
      <c r="T9" s="36"/>
    </row>
    <row r="10" spans="2:20" x14ac:dyDescent="0.25">
      <c r="B10" s="22" t="s">
        <v>106</v>
      </c>
      <c r="C10" s="22" t="s">
        <v>107</v>
      </c>
      <c r="D10" s="22" t="s">
        <v>49</v>
      </c>
      <c r="E10" s="42">
        <v>2030</v>
      </c>
      <c r="F10" s="45">
        <v>900</v>
      </c>
      <c r="G10" s="45">
        <f>F10*0.04</f>
        <v>36</v>
      </c>
      <c r="H10" s="45">
        <f>22+7</f>
        <v>29</v>
      </c>
      <c r="I10" s="25"/>
      <c r="J10" s="42">
        <v>25</v>
      </c>
      <c r="L10" s="22" t="s">
        <v>101</v>
      </c>
      <c r="N10" s="22" t="s">
        <v>98</v>
      </c>
      <c r="O10" s="20" t="s">
        <v>102</v>
      </c>
      <c r="P10" s="22" t="s">
        <v>104</v>
      </c>
      <c r="Q10" s="22" t="s">
        <v>105</v>
      </c>
      <c r="R10" s="22" t="s">
        <v>88</v>
      </c>
      <c r="S10" s="22" t="s">
        <v>99</v>
      </c>
    </row>
    <row r="11" spans="2:20" x14ac:dyDescent="0.25">
      <c r="F11" s="25"/>
      <c r="G11" s="25"/>
      <c r="H11" s="25"/>
      <c r="I11" s="45">
        <v>6</v>
      </c>
      <c r="N11"/>
      <c r="O11"/>
      <c r="P11"/>
      <c r="Q11"/>
    </row>
    <row r="12" spans="2:20" x14ac:dyDescent="0.25">
      <c r="I12" s="25"/>
      <c r="O12" s="28"/>
    </row>
    <row r="13" spans="2:20" x14ac:dyDescent="0.25">
      <c r="I13" s="25"/>
      <c r="O13" s="28"/>
    </row>
    <row r="14" spans="2:20" x14ac:dyDescent="0.25">
      <c r="I14" s="25"/>
      <c r="O14" s="28"/>
    </row>
    <row r="15" spans="2:20" x14ac:dyDescent="0.25">
      <c r="I15" s="25"/>
      <c r="N15"/>
      <c r="O15" s="20"/>
      <c r="P15"/>
      <c r="Q15"/>
    </row>
    <row r="16" spans="2:20" x14ac:dyDescent="0.25">
      <c r="I16" s="25"/>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PRI_ELC</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Rehfeld Moshøj</cp:lastModifiedBy>
  <dcterms:created xsi:type="dcterms:W3CDTF">2005-06-03T09:41:13Z</dcterms:created>
  <dcterms:modified xsi:type="dcterms:W3CDTF">2025-01-27T14:36:17Z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