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VEDA\VEDA_models\KModel_04\"/>
    </mc:Choice>
  </mc:AlternateContent>
  <xr:revisionPtr revIDLastSave="0" documentId="13_ncr:1_{DBB6EAB1-5872-4CF2-AD07-EE594FD9E8E9}" xr6:coauthVersionLast="47" xr6:coauthVersionMax="47" xr10:uidLastSave="{00000000-0000-0000-0000-000000000000}"/>
  <bookViews>
    <workbookView xWindow="-108" yWindow="-108" windowWidth="23256" windowHeight="12576" xr2:uid="{00000000-000D-0000-FFFF-FFFF00000000}"/>
  </bookViews>
  <sheets>
    <sheet name="Sector_Fuels_ELC" sheetId="1" r:id="rId1"/>
    <sheet name="Con_ELC" sheetId="2" r:id="rId2"/>
    <sheet name="Emi"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3" l="1"/>
  <c r="L14" i="3"/>
  <c r="L13" i="3"/>
  <c r="O20" i="1"/>
  <c r="P20" i="1"/>
  <c r="O21" i="1"/>
  <c r="P21" i="1"/>
  <c r="N20" i="1"/>
  <c r="N21" i="1"/>
  <c r="M20" i="1"/>
  <c r="M21" i="1"/>
  <c r="M19" i="1"/>
  <c r="O7" i="1"/>
  <c r="O8" i="1"/>
  <c r="O17" i="2"/>
  <c r="R47" i="2"/>
  <c r="R46" i="2"/>
  <c r="I39" i="2"/>
  <c r="R45" i="2"/>
  <c r="K39" i="2"/>
  <c r="B8" i="3"/>
  <c r="I14" i="2"/>
  <c r="D14" i="2"/>
  <c r="A23" i="1"/>
  <c r="O10" i="1"/>
  <c r="N10" i="1"/>
  <c r="N23" i="1" s="1"/>
  <c r="K52" i="2" l="1"/>
  <c r="K53" i="2" s="1"/>
  <c r="I36" i="2" l="1"/>
  <c r="I37" i="2" s="1"/>
  <c r="I38" i="2" s="1"/>
  <c r="P40" i="2"/>
  <c r="I48" i="2"/>
  <c r="K33" i="2"/>
  <c r="K34" i="2" s="1"/>
  <c r="K36" i="2"/>
  <c r="K37" i="2" s="1"/>
  <c r="K38" i="2" s="1"/>
  <c r="I47" i="2"/>
  <c r="I51" i="2" l="1"/>
  <c r="I52" i="2" s="1"/>
  <c r="I53" i="2" s="1"/>
  <c r="I54" i="2" s="1"/>
  <c r="I46" i="2"/>
  <c r="I33" i="2"/>
  <c r="I34" i="2" s="1"/>
  <c r="P19" i="1" l="1"/>
  <c r="P22" i="1"/>
  <c r="P18" i="1"/>
  <c r="O6" i="1"/>
  <c r="O9" i="1"/>
  <c r="O5" i="1"/>
  <c r="O22" i="1"/>
  <c r="O19" i="1"/>
  <c r="O18" i="1"/>
  <c r="N22" i="1"/>
  <c r="N19" i="1"/>
  <c r="N18" i="1"/>
  <c r="B2" i="1"/>
  <c r="M10" i="1" l="1"/>
  <c r="C23" i="1" s="1"/>
  <c r="C14" i="2" s="1"/>
  <c r="M9" i="1"/>
  <c r="C22" i="1" s="1"/>
  <c r="B22" i="1" s="1"/>
  <c r="C6" i="3"/>
  <c r="T16" i="2"/>
  <c r="M5" i="1"/>
  <c r="M18" i="1" s="1"/>
  <c r="G17" i="1"/>
  <c r="U16" i="2" l="1"/>
  <c r="B14" i="2"/>
  <c r="M22" i="1"/>
  <c r="A22" i="1" s="1"/>
  <c r="A18" i="1"/>
  <c r="C18" i="1"/>
  <c r="B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3" authorId="0" shapeId="0" xr:uid="{7C52191B-B5E0-447E-9D6D-EDA61D3B6BC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5C104438-6FD7-46D2-95FF-1AC93F93A7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4D533049-8075-4D17-9ADB-01F66942A43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B1FA85D9-6341-4645-A2D0-E6FD4B34996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F81B7CE9-6066-426D-B451-91DF836415E2}">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Q15" authorId="2" shapeId="0" xr:uid="{D3849002-94C4-4000-8564-2E73D155FCFB}">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R15" authorId="1" shapeId="0" xr:uid="{5CC9597E-6D3C-4337-BFB9-C319FE68228B}">
      <text>
        <r>
          <rPr>
            <b/>
            <sz val="8"/>
            <color indexed="81"/>
            <rFont val="Tahoma"/>
            <family val="2"/>
          </rPr>
          <t>Amit Kanudia:</t>
        </r>
        <r>
          <rPr>
            <sz val="8"/>
            <color indexed="81"/>
            <rFont val="Tahoma"/>
            <family val="2"/>
          </rPr>
          <t xml:space="preserve">
Needed only when one wants to override the VEDA default assignment
</t>
        </r>
      </text>
    </comment>
    <comment ref="S15" authorId="2" shapeId="0" xr:uid="{0E228638-954F-4BDA-B059-C3185637FB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16" authorId="2" shapeId="0" xr:uid="{84DCCB27-D345-4F38-B36E-CC1E29C0180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<sst xmlns="http://schemas.openxmlformats.org/spreadsheetml/2006/main" count="290" uniqueCount="204">
  <si>
    <t>Sector Name</t>
  </si>
  <si>
    <t>Commodity</t>
  </si>
  <si>
    <t>Description</t>
  </si>
  <si>
    <t>Deafult unit</t>
  </si>
  <si>
    <t>Currency</t>
  </si>
  <si>
    <t>Existing</t>
  </si>
  <si>
    <t>Sector Fuel</t>
  </si>
  <si>
    <t>E</t>
  </si>
  <si>
    <t>~FI_Comm</t>
  </si>
  <si>
    <t>Region</t>
  </si>
  <si>
    <t>CommName</t>
  </si>
  <si>
    <t>CommDesc</t>
  </si>
  <si>
    <t>Unit</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</si>
  <si>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</si>
  <si>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</si>
  <si>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</si>
  <si>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</si>
  <si>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</si>
  <si>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</si>
  <si>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</si>
  <si>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</si>
  <si>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</si>
  <si>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</si>
  <si>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</si>
  <si>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</si>
  <si>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NRG</t>
  </si>
  <si>
    <t>~FI_T</t>
  </si>
  <si>
    <t>~FI_Process</t>
  </si>
  <si>
    <t>TechName</t>
  </si>
  <si>
    <t>Comm-IN</t>
  </si>
  <si>
    <t>Comm-OUT</t>
  </si>
  <si>
    <t>Share-I~UP</t>
  </si>
  <si>
    <t>STOCK</t>
  </si>
  <si>
    <t>EFF</t>
  </si>
  <si>
    <t>Sets</t>
  </si>
  <si>
    <t>TechDesc</t>
  </si>
  <si>
    <t>Tact</t>
  </si>
  <si>
    <t>Tcap</t>
  </si>
  <si>
    <t>Tslvl</t>
  </si>
  <si>
    <t>PrimaryCG</t>
  </si>
  <si>
    <t>Vintage</t>
  </si>
  <si>
    <t>*Technology Name</t>
  </si>
  <si>
    <t>Input Commodity</t>
  </si>
  <si>
    <t>Output Commodity</t>
  </si>
  <si>
    <t>Input Share</t>
  </si>
  <si>
    <t>Existing Installed Capacity</t>
  </si>
  <si>
    <t>Efficiency</t>
  </si>
  <si>
    <t>*Process Set Membership</t>
  </si>
  <si>
    <t>Technology Name</t>
  </si>
  <si>
    <t>Technology Description</t>
  </si>
  <si>
    <t>Activity Unit</t>
  </si>
  <si>
    <t>Capacity Unit</t>
  </si>
  <si>
    <t>TimeSlice level of Process Activity</t>
  </si>
  <si>
    <t>Primary Commodity Group</t>
  </si>
  <si>
    <t>Vintage Tracking</t>
  </si>
  <si>
    <t>*Units</t>
  </si>
  <si>
    <t>*</t>
  </si>
  <si>
    <t>PRE</t>
  </si>
  <si>
    <t>ELC</t>
  </si>
  <si>
    <t>PJ</t>
  </si>
  <si>
    <t>Electricity Plants Wind Energy Onshore</t>
  </si>
  <si>
    <t>Electricity Plants Solar Energy</t>
  </si>
  <si>
    <t>*Declare and characterize the new technologies by sector. Sheet names should indicate the sector as &lt;SectorName&gt;_&lt;Anything&gt;</t>
  </si>
  <si>
    <t>Type</t>
  </si>
  <si>
    <t>Capacity unit</t>
  </si>
  <si>
    <t>Currency Unit</t>
  </si>
  <si>
    <t>New</t>
  </si>
  <si>
    <t>Electricity Plants</t>
  </si>
  <si>
    <t>Power Plants</t>
  </si>
  <si>
    <t>GW</t>
  </si>
  <si>
    <t>M€</t>
  </si>
  <si>
    <t>N</t>
  </si>
  <si>
    <t>Power Plant Type</t>
  </si>
  <si>
    <t>Thermal</t>
  </si>
  <si>
    <t>CHP</t>
  </si>
  <si>
    <t>Renewable</t>
  </si>
  <si>
    <t>Nuclear</t>
  </si>
  <si>
    <t>Code</t>
  </si>
  <si>
    <t>T</t>
  </si>
  <si>
    <t>C</t>
  </si>
  <si>
    <t>R</t>
  </si>
  <si>
    <t>Electricity</t>
  </si>
  <si>
    <t>Year</t>
  </si>
  <si>
    <t>INVCOST</t>
  </si>
  <si>
    <t>FIXOM</t>
  </si>
  <si>
    <t>VAROM</t>
  </si>
  <si>
    <t>LIFE</t>
  </si>
  <si>
    <t>CAP2ACT</t>
  </si>
  <si>
    <t>Utilisation Factor</t>
  </si>
  <si>
    <t>Invesctment Cost</t>
  </si>
  <si>
    <t>Fixed O&amp;M Cost</t>
  </si>
  <si>
    <t>Variable O&amp;M Cost</t>
  </si>
  <si>
    <t>Lifetime</t>
  </si>
  <si>
    <t>Activity Emission Coefficient</t>
  </si>
  <si>
    <t>Capacity to Activity Factor</t>
  </si>
  <si>
    <t>M€/GW</t>
  </si>
  <si>
    <t>M€/PJa</t>
  </si>
  <si>
    <t>M€/PJ</t>
  </si>
  <si>
    <t>Years</t>
  </si>
  <si>
    <t>kt</t>
  </si>
  <si>
    <t>ELE</t>
  </si>
  <si>
    <t>*ELE</t>
  </si>
  <si>
    <t>ELCTNCOA00</t>
  </si>
  <si>
    <t>Power Plants Existing00 - Solid Fuels</t>
  </si>
  <si>
    <t>SEASON</t>
  </si>
  <si>
    <t>ELCTNGAS00</t>
  </si>
  <si>
    <t>Power Plants Existing00 - Natural Gas</t>
  </si>
  <si>
    <t>ELCTNOIL00</t>
  </si>
  <si>
    <t>Power Plants Existing00 - Crude oil and Petroleum Products</t>
  </si>
  <si>
    <t>Euro/MW</t>
  </si>
  <si>
    <t>Meuro/MW</t>
  </si>
  <si>
    <t>Meuro/GW</t>
  </si>
  <si>
    <t>MWh</t>
  </si>
  <si>
    <t>PJ in 1 MWh</t>
  </si>
  <si>
    <t>MWh in 1 PJ</t>
  </si>
  <si>
    <t>Meuro/PJ</t>
  </si>
  <si>
    <t>Euro/Wp</t>
  </si>
  <si>
    <t>Euro/kWp</t>
  </si>
  <si>
    <t>Euro/MWp</t>
  </si>
  <si>
    <t>Euro/GWp</t>
  </si>
  <si>
    <t>Meuro/GWp</t>
  </si>
  <si>
    <t>Existing installed Capacity</t>
  </si>
  <si>
    <t xml:space="preserve">Values from the teknologi katalog. </t>
  </si>
  <si>
    <t>Levelized cost of Energy</t>
  </si>
  <si>
    <r>
      <t>M</t>
    </r>
    <r>
      <rPr>
        <sz val="8"/>
        <color theme="1"/>
        <rFont val="Aptos Narrow"/>
        <family val="2"/>
      </rPr>
      <t>€/GW</t>
    </r>
    <r>
      <rPr>
        <sz val="8"/>
        <color theme="1"/>
        <rFont val="Arial"/>
        <family val="2"/>
      </rPr>
      <t>h</t>
    </r>
  </si>
  <si>
    <t xml:space="preserve">Offshore and Onshore investment given very clearly </t>
  </si>
  <si>
    <t>(Price/MW).</t>
  </si>
  <si>
    <t>Offshore investment</t>
  </si>
  <si>
    <t>Onshore investment</t>
  </si>
  <si>
    <t>Euro/MW/year</t>
  </si>
  <si>
    <t>Meuro/MW/year</t>
  </si>
  <si>
    <t>Meuro/GW/year</t>
  </si>
  <si>
    <t>(Act Unit/Cap Unit) (PJ/GW)</t>
  </si>
  <si>
    <t>Meuro/PJ/year?</t>
  </si>
  <si>
    <t>No land rent included or contingencies for on.</t>
  </si>
  <si>
    <t>Conversions, also based on values gotten from the Teknologi kataloget</t>
  </si>
  <si>
    <t xml:space="preserve">Based on 2021 prices with 2020 Euro value. </t>
  </si>
  <si>
    <t xml:space="preserve">2022 saw a sharp increase. </t>
  </si>
  <si>
    <t>23000 flat out, was estimated from køberet.</t>
  </si>
  <si>
    <t>Learning rate can be added in SubRes!</t>
  </si>
  <si>
    <t>Vestas has slightly different value?</t>
  </si>
  <si>
    <t>Offshore F O&amp;M</t>
  </si>
  <si>
    <t>Onshore F O&amp;M</t>
  </si>
  <si>
    <t>Onshore V O&amp;M</t>
  </si>
  <si>
    <t>Offshore V O&amp;M</t>
  </si>
  <si>
    <t>USD to EUR rate, 2020:</t>
  </si>
  <si>
    <t>USD/kW/year</t>
  </si>
  <si>
    <t>Euro/kW/year</t>
  </si>
  <si>
    <t>DAYNITE</t>
  </si>
  <si>
    <t>Meuro/PJ/year</t>
  </si>
  <si>
    <t>(From O&amp;M variable costs, what source?)</t>
  </si>
  <si>
    <t>Solar Investment</t>
  </si>
  <si>
    <t>Teknologi kataloget</t>
  </si>
  <si>
    <t>2015 because that's the euro price it was given in.</t>
  </si>
  <si>
    <t>The previous price is from just the module price, so a new price is given below:</t>
  </si>
  <si>
    <t>Solar Investment, corrected</t>
  </si>
  <si>
    <t>Meuro/MWp</t>
  </si>
  <si>
    <t>p is just peak</t>
  </si>
  <si>
    <t xml:space="preserve">Solar O&amp;M </t>
  </si>
  <si>
    <t>MIA</t>
  </si>
  <si>
    <t>*LCOE</t>
  </si>
  <si>
    <t>FTE-ELCGAS</t>
  </si>
  <si>
    <t>PJa</t>
  </si>
  <si>
    <t>GAS</t>
  </si>
  <si>
    <t xml:space="preserve">Gas turbine is added from a demo. </t>
  </si>
  <si>
    <t>*ENV_ACT</t>
  </si>
  <si>
    <t>kt/PJ</t>
  </si>
  <si>
    <t>User inputs</t>
  </si>
  <si>
    <t xml:space="preserve">Dynamic coefficients for combustion emissions in power sector </t>
  </si>
  <si>
    <t>Linked to the Energy Balance (Unused)</t>
  </si>
  <si>
    <r>
      <t>M</t>
    </r>
    <r>
      <rPr>
        <b/>
        <sz val="12"/>
        <color rgb="FFFF0000"/>
        <rFont val="Aptos Narrow"/>
        <family val="2"/>
      </rPr>
      <t>€</t>
    </r>
    <r>
      <rPr>
        <b/>
        <sz val="12"/>
        <color rgb="FFFF0000"/>
        <rFont val="Calibri"/>
        <family val="2"/>
      </rPr>
      <t>2022</t>
    </r>
  </si>
  <si>
    <t>*START</t>
  </si>
  <si>
    <t>PASTI</t>
  </si>
  <si>
    <t>Cset</t>
  </si>
  <si>
    <t>FX</t>
  </si>
  <si>
    <t>Euro pr. kW</t>
  </si>
  <si>
    <t>Euro pr. GW</t>
  </si>
  <si>
    <t>Meuro pr. GW</t>
  </si>
  <si>
    <t>AFA</t>
  </si>
  <si>
    <t>~COMEMI</t>
  </si>
  <si>
    <t>ENV</t>
  </si>
  <si>
    <t>ELCCO2</t>
  </si>
  <si>
    <t>Carbon dioxide emissions due to Electricity generation</t>
  </si>
  <si>
    <t>For the sake of addition of cells</t>
  </si>
  <si>
    <t>WINOFF15</t>
  </si>
  <si>
    <t>WINOFF25</t>
  </si>
  <si>
    <t>WINOFF35</t>
  </si>
  <si>
    <t>WINOFF45</t>
  </si>
  <si>
    <t>kg CO2/GJ</t>
  </si>
  <si>
    <t>kg CO2/PJ</t>
  </si>
  <si>
    <t>kt CO2/PJ</t>
  </si>
  <si>
    <t>So, that's very close.</t>
  </si>
  <si>
    <t>FTE-ELCWINOFF8</t>
  </si>
  <si>
    <t>FTE-ELCWINOFF20</t>
  </si>
  <si>
    <t>FTE-ELCWINOFF30</t>
  </si>
  <si>
    <t>WINOFF8</t>
  </si>
  <si>
    <t>WINOFF20</t>
  </si>
  <si>
    <t>WINOFF30</t>
  </si>
  <si>
    <t>ELCWINOFF8</t>
  </si>
  <si>
    <t>ELCWINOFF20</t>
  </si>
  <si>
    <t>ELCWINOFF30</t>
  </si>
  <si>
    <t>Electricity Plants Wind Energy Offshore 8,4 WTG</t>
  </si>
  <si>
    <t>Electricity Plants Wind Energy Offshore 20 WTG</t>
  </si>
  <si>
    <t>Electricity Plants Wind Energy Offshore 30 WTG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</si>
</sst>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Te\x\t"/>
  </numFmts>
  <fonts count="26"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b/>
      <sz val="12"/>
      <color rgb="FFFF0000"/>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
      <b/>
      <sz val="12"/>
      <color rgb="FFFF0000"/>
      <name val="Aptos Narrow"/>
      <family val="2"/>
    </font>
    <font>
      <b/>
      <sz val="12"/>
      <color rgb="FFFF0000"/>
      <name val="Calibri"/>
      <family val="2"/>
    </font>
    <font>
      <b/>
      <sz val="18"/>
      <color theme="3"/>
      <name val="Arial"/>
      <family val="2"/>
    </font>
    <font>
      <b/>
      <sz val="11"/>
      <name val="Calibri"/>
      <family val="2"/>
      <scheme val="minor"/>
    </font>
    <font>
      <b/>
      <sz val="12"/>
      <name val="Calibri"/>
      <family val="2"/>
      <scheme val="minor"/>
    </font>
    <font>
      <sz val="10"/>
      <color rgb="FFFF0000"/>
      <name val="Arial"/>
      <family val="2"/>
    </font>
    <font>
      <sz val="10"/>
      <name val="Courier"/>
      <family val="3"/>
    </font>
    <font>
      <sz val="11"/>
      <color rgb="FF9C6500"/>
      <name val="Calibri"/>
      <family val="2"/>
      <scheme val="minor"/>
    </font>
    <font>
      <sz val="8"/>
      <color theme="1"/>
      <name val="Aptos Narrow"/>
      <family val="2"/>
    </font>
    <font>
      <b/>
      <sz val="11"/>
      <color theme="1"/>
      <name val="Calibri"/>
      <family val="2"/>
      <scheme val="minor"/>
    </font>
    <font>
      <sz val="11"/>
      <color rgb="FFFF0000"/>
      <name val="Calibri"/>
      <family val="2"/>
      <scheme val="minor"/>
    </font>
    <font>
      <sz val="14"/>
      <color indexed="9"/>
      <name val="Arial"/>
      <family val="2"/>
    </font>
    <font>
      <sz val="10"/>
      <name val="Arial"/>
    </font>
    <font>
      <sz val="8"/>
      <name val="Calibri"/>
      <family val="2"/>
      <scheme val="minor"/>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8" tint="0.79998168889431442"/>
        <bgColor indexed="65"/>
      </patternFill>
    </fill>
    <fill>
      <patternFill patternType="solid">
        <fgColor theme="9" tint="0.79998168889431442"/>
        <bgColor indexed="64"/>
      </patternFill>
    </fill>
    <fill>
      <patternFill patternType="solid">
        <fgColor indexed="4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indexed="12"/>
        <bgColor indexed="64"/>
      </patternFill>
    </fill>
    <fill>
      <patternFill patternType="solid">
        <fgColor theme="5" tint="0.39997558519241921"/>
        <bgColor indexed="65"/>
      </patternFill>
    </fill>
    <fill>
      <patternFill patternType="solid">
        <fgColor theme="5" tint="0.79998168889431442"/>
        <bgColor indexed="64"/>
      </patternFill>
    </fill>
  </fills>
  <borders count="12">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2">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7" fillId="0" borderId="0"/>
    <xf numFmtId="0" fontId="7" fillId="0" borderId="0"/>
    <xf numFmtId="0" fontId="7" fillId="0" borderId="0"/>
    <xf numFmtId="43" fontId="1" fillId="0" borderId="0" applyFont="0" applyFill="0" applyBorder="0" applyAlignment="0" applyProtection="0"/>
    <xf numFmtId="0" fontId="19" fillId="3" borderId="0" applyNumberFormat="0" applyBorder="0" applyAlignment="0" applyProtection="0"/>
    <xf numFmtId="0" fontId="7" fillId="0" borderId="0"/>
    <xf numFmtId="0" fontId="1" fillId="0" borderId="0"/>
    <xf numFmtId="0" fontId="7" fillId="0" borderId="0"/>
    <xf numFmtId="0" fontId="18"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24" fillId="0" borderId="0"/>
    <xf numFmtId="0" fontId="4" fillId="12" borderId="0" applyNumberFormat="0" applyBorder="0" applyAlignment="0" applyProtection="0"/>
    <xf numFmtId="43" fontId="1" fillId="0" borderId="0" applyFont="0" applyFill="0" applyBorder="0" applyAlignment="0" applyProtection="0"/>
    <xf numFmtId="9" fontId="2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 fillId="5" borderId="0" applyNumberFormat="0" applyBorder="0" applyAlignment="0" applyProtection="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5" borderId="0" applyNumberFormat="0" applyBorder="0" applyAlignment="0" applyProtection="0"/>
    <xf numFmtId="0" fontId="1" fillId="0" borderId="0"/>
    <xf numFmtId="0" fontId="7" fillId="0" borderId="0"/>
    <xf numFmtId="9" fontId="7" fillId="0" borderId="0" applyFont="0" applyFill="0" applyBorder="0" applyAlignment="0" applyProtection="0"/>
    <xf numFmtId="0" fontId="1" fillId="0" borderId="0"/>
    <xf numFmtId="0" fontId="1" fillId="5" borderId="0" applyNumberFormat="0" applyBorder="0" applyAlignment="0" applyProtection="0"/>
  </cellStyleXfs>
  <cellXfs count="84">
    <xf numFmtId="0" fontId="0" fillId="0" borderId="0" xfId="0"/>
    <xf numFmtId="0" fontId="4" fillId="4" borderId="0" xfId="3"/>
    <xf numFmtId="0" fontId="5" fillId="6" borderId="0" xfId="1" applyFont="1" applyFill="1"/>
    <xf numFmtId="0" fontId="5" fillId="6" borderId="0" xfId="1" applyFont="1" applyFill="1" applyAlignment="1">
      <alignment wrapText="1"/>
    </xf>
    <xf numFmtId="164" fontId="6" fillId="0" borderId="0" xfId="0" applyNumberFormat="1" applyFont="1"/>
    <xf numFmtId="164" fontId="7" fillId="0" borderId="0" xfId="0" applyNumberFormat="1" applyFont="1"/>
    <xf numFmtId="164" fontId="8" fillId="7" borderId="1" xfId="0" applyNumberFormat="1" applyFont="1" applyFill="1" applyBorder="1" applyAlignment="1">
      <alignment horizontal="left"/>
    </xf>
    <xf numFmtId="164" fontId="8" fillId="7" borderId="2" xfId="0" applyNumberFormat="1" applyFont="1" applyFill="1" applyBorder="1" applyAlignment="1">
      <alignment horizontal="left"/>
    </xf>
    <xf numFmtId="0" fontId="5" fillId="0" borderId="0" xfId="1" applyFont="1" applyFill="1"/>
    <xf numFmtId="164" fontId="9" fillId="5" borderId="3" xfId="4" applyNumberFormat="1" applyFont="1" applyBorder="1" applyAlignment="1">
      <alignment horizontal="left" wrapText="1"/>
    </xf>
    <xf numFmtId="1" fontId="7" fillId="0" borderId="0" xfId="0" applyNumberFormat="1" applyFont="1"/>
    <xf numFmtId="2" fontId="7" fillId="0" borderId="0" xfId="2" applyNumberFormat="1" applyFont="1" applyFill="1"/>
    <xf numFmtId="164" fontId="0" fillId="0" borderId="0" xfId="0" applyNumberFormat="1"/>
    <xf numFmtId="164" fontId="0" fillId="0" borderId="0" xfId="0" applyNumberFormat="1" applyAlignment="1">
      <alignment wrapText="1"/>
    </xf>
    <xf numFmtId="0" fontId="7" fillId="0" borderId="0" xfId="5"/>
    <xf numFmtId="0" fontId="7" fillId="0" borderId="0" xfId="5" applyAlignment="1">
      <alignment wrapText="1"/>
    </xf>
    <xf numFmtId="0" fontId="6" fillId="0" borderId="0" xfId="6" applyFont="1" applyAlignment="1">
      <alignment horizontal="left"/>
    </xf>
    <xf numFmtId="0" fontId="8" fillId="7" borderId="1" xfId="6" applyFont="1" applyFill="1" applyBorder="1" applyAlignment="1">
      <alignment horizontal="left" vertical="center"/>
    </xf>
    <xf numFmtId="0" fontId="8" fillId="7" borderId="1" xfId="7" applyFont="1" applyFill="1" applyBorder="1" applyAlignment="1">
      <alignment horizontal="center" vertical="center" wrapText="1"/>
    </xf>
    <xf numFmtId="0" fontId="8" fillId="7" borderId="1" xfId="6" applyFont="1" applyFill="1" applyBorder="1" applyAlignment="1">
      <alignment horizontal="center" vertical="center" wrapText="1"/>
    </xf>
    <xf numFmtId="0" fontId="9" fillId="5" borderId="1" xfId="4" applyFont="1" applyBorder="1" applyAlignment="1">
      <alignment horizontal="left" wrapText="1"/>
    </xf>
    <xf numFmtId="0" fontId="9" fillId="5" borderId="3" xfId="4" applyFont="1" applyBorder="1" applyAlignment="1">
      <alignment horizontal="left" wrapText="1"/>
    </xf>
    <xf numFmtId="0" fontId="9" fillId="5" borderId="3" xfId="4" applyFont="1" applyBorder="1" applyAlignment="1">
      <alignment horizontal="center" wrapText="1"/>
    </xf>
    <xf numFmtId="164" fontId="9" fillId="5" borderId="3" xfId="4" applyNumberFormat="1" applyFont="1" applyBorder="1" applyAlignment="1">
      <alignment horizontal="center" wrapText="1"/>
    </xf>
    <xf numFmtId="164" fontId="7" fillId="0" borderId="0" xfId="5" applyNumberFormat="1"/>
    <xf numFmtId="2" fontId="7" fillId="8" borderId="0" xfId="2" applyNumberFormat="1" applyFont="1" applyFill="1"/>
    <xf numFmtId="0" fontId="14" fillId="0" borderId="0" xfId="0" applyFont="1"/>
    <xf numFmtId="0" fontId="8" fillId="0" borderId="0" xfId="0" applyFont="1" applyAlignment="1">
      <alignment horizontal="left"/>
    </xf>
    <xf numFmtId="0" fontId="4" fillId="4" borderId="0" xfId="3" applyAlignment="1">
      <alignment wrapText="1"/>
    </xf>
    <xf numFmtId="0" fontId="15" fillId="0" borderId="0" xfId="3" applyFont="1" applyFill="1" applyAlignment="1">
      <alignment wrapText="1"/>
    </xf>
    <xf numFmtId="0" fontId="16" fillId="0" borderId="0" xfId="1" applyFont="1" applyFill="1"/>
    <xf numFmtId="0" fontId="17" fillId="0" borderId="0" xfId="5" applyFont="1"/>
    <xf numFmtId="0" fontId="7" fillId="0" borderId="0" xfId="6" applyAlignment="1">
      <alignment horizontal="left"/>
    </xf>
    <xf numFmtId="0" fontId="7" fillId="0" borderId="0" xfId="6" applyAlignment="1">
      <alignment horizontal="right"/>
    </xf>
    <xf numFmtId="0" fontId="8" fillId="7" borderId="1" xfId="6" applyFont="1" applyFill="1" applyBorder="1" applyAlignment="1">
      <alignment horizontal="right" vertical="center" wrapText="1"/>
    </xf>
    <xf numFmtId="0" fontId="8" fillId="7" borderId="1" xfId="6" applyFont="1" applyFill="1" applyBorder="1" applyAlignment="1">
      <alignment horizontal="right" vertical="center"/>
    </xf>
    <xf numFmtId="0" fontId="8" fillId="0" borderId="0" xfId="6" applyFont="1" applyAlignment="1">
      <alignment horizontal="right" vertical="center" wrapText="1"/>
    </xf>
    <xf numFmtId="0" fontId="9" fillId="5" borderId="1" xfId="4" applyFont="1" applyBorder="1" applyAlignment="1">
      <alignment horizontal="right" wrapText="1"/>
    </xf>
    <xf numFmtId="0" fontId="9" fillId="5" borderId="2" xfId="4" applyFont="1" applyBorder="1" applyAlignment="1">
      <alignment horizontal="right" wrapText="1"/>
    </xf>
    <xf numFmtId="0" fontId="6" fillId="0" borderId="0" xfId="0" applyFont="1"/>
    <xf numFmtId="0" fontId="9" fillId="5" borderId="3" xfId="4" applyFont="1" applyBorder="1" applyAlignment="1">
      <alignment horizontal="right" wrapText="1"/>
    </xf>
    <xf numFmtId="0" fontId="9" fillId="5" borderId="4" xfId="4" applyFont="1" applyBorder="1" applyAlignment="1">
      <alignment horizontal="right" wrapText="1"/>
    </xf>
    <xf numFmtId="1" fontId="7" fillId="0" borderId="0" xfId="5" applyNumberFormat="1"/>
    <xf numFmtId="2" fontId="7" fillId="0" borderId="0" xfId="5" applyNumberFormat="1"/>
    <xf numFmtId="0" fontId="7" fillId="0" borderId="0" xfId="0" applyFont="1"/>
    <xf numFmtId="0" fontId="7" fillId="9" borderId="5" xfId="5" applyFill="1" applyBorder="1"/>
    <xf numFmtId="0" fontId="7" fillId="9" borderId="1" xfId="5" applyFill="1" applyBorder="1"/>
    <xf numFmtId="0" fontId="7" fillId="9" borderId="6" xfId="5" applyFill="1" applyBorder="1"/>
    <xf numFmtId="0" fontId="7" fillId="9" borderId="7" xfId="5" applyFill="1" applyBorder="1"/>
    <xf numFmtId="0" fontId="7" fillId="9" borderId="0" xfId="5" applyFill="1"/>
    <xf numFmtId="0" fontId="7" fillId="9" borderId="8" xfId="5" applyFill="1" applyBorder="1"/>
    <xf numFmtId="0" fontId="7" fillId="9" borderId="9" xfId="5" applyFill="1" applyBorder="1"/>
    <xf numFmtId="0" fontId="7" fillId="9" borderId="10" xfId="5" applyFill="1" applyBorder="1"/>
    <xf numFmtId="0" fontId="7" fillId="9" borderId="11" xfId="5" applyFill="1" applyBorder="1"/>
    <xf numFmtId="1" fontId="7" fillId="9" borderId="6" xfId="5" applyNumberFormat="1" applyFill="1" applyBorder="1"/>
    <xf numFmtId="0" fontId="0" fillId="9" borderId="0" xfId="0" applyFill="1"/>
    <xf numFmtId="0" fontId="0" fillId="9" borderId="7" xfId="0" applyFill="1" applyBorder="1"/>
    <xf numFmtId="0" fontId="0" fillId="9" borderId="8" xfId="0" applyFill="1" applyBorder="1"/>
    <xf numFmtId="0" fontId="21" fillId="9" borderId="0" xfId="0" applyFont="1" applyFill="1"/>
    <xf numFmtId="0" fontId="21" fillId="9" borderId="7" xfId="0" applyFont="1" applyFill="1" applyBorder="1"/>
    <xf numFmtId="0" fontId="8" fillId="9" borderId="0" xfId="5" applyFont="1" applyFill="1"/>
    <xf numFmtId="0" fontId="0" fillId="9" borderId="9" xfId="0" applyFill="1" applyBorder="1"/>
    <xf numFmtId="0" fontId="0" fillId="9" borderId="10" xfId="0" applyFill="1" applyBorder="1"/>
    <xf numFmtId="0" fontId="0" fillId="9" borderId="11" xfId="0" applyFill="1" applyBorder="1"/>
    <xf numFmtId="0" fontId="8" fillId="9" borderId="7" xfId="5" applyFont="1" applyFill="1" applyBorder="1"/>
    <xf numFmtId="1" fontId="0" fillId="0" borderId="0" xfId="0" applyNumberFormat="1"/>
    <xf numFmtId="0" fontId="23" fillId="11" borderId="0" xfId="0" quotePrefix="1" applyFont="1" applyFill="1"/>
    <xf numFmtId="0" fontId="23" fillId="0" borderId="0" xfId="0" quotePrefix="1" applyFont="1"/>
    <xf numFmtId="0" fontId="6" fillId="0" borderId="0" xfId="0" applyFont="1" applyAlignment="1">
      <alignment horizontal="left"/>
    </xf>
    <xf numFmtId="0" fontId="23" fillId="0" borderId="0" xfId="0" applyFont="1"/>
    <xf numFmtId="0" fontId="8" fillId="7" borderId="3" xfId="6" applyFont="1" applyFill="1" applyBorder="1" applyAlignment="1">
      <alignment horizontal="left" vertical="center"/>
    </xf>
    <xf numFmtId="0" fontId="8" fillId="0" borderId="0" xfId="6" applyFont="1" applyAlignment="1">
      <alignment horizontal="left" vertical="center"/>
    </xf>
    <xf numFmtId="0" fontId="9" fillId="0" borderId="0" xfId="4" applyFont="1" applyFill="1" applyBorder="1" applyAlignment="1">
      <alignment horizontal="left" wrapText="1"/>
    </xf>
    <xf numFmtId="2" fontId="0" fillId="8" borderId="0" xfId="0" applyNumberFormat="1" applyFill="1"/>
    <xf numFmtId="2" fontId="0" fillId="0" borderId="0" xfId="0" applyNumberFormat="1"/>
    <xf numFmtId="0" fontId="0" fillId="8" borderId="0" xfId="0" applyFill="1"/>
    <xf numFmtId="0" fontId="22" fillId="10" borderId="0" xfId="0" applyFont="1" applyFill="1"/>
    <xf numFmtId="0" fontId="17" fillId="0" borderId="0" xfId="0" applyFont="1"/>
    <xf numFmtId="0" fontId="22" fillId="0" borderId="0" xfId="0" applyFont="1"/>
    <xf numFmtId="164" fontId="24" fillId="0" borderId="0" xfId="28" applyNumberFormat="1"/>
    <xf numFmtId="0" fontId="8" fillId="7" borderId="2" xfId="6" applyFont="1" applyFill="1" applyBorder="1" applyAlignment="1">
      <alignment horizontal="center" vertical="center" wrapText="1"/>
    </xf>
    <xf numFmtId="0" fontId="9" fillId="5" borderId="2" xfId="4" applyFont="1" applyBorder="1" applyAlignment="1">
      <alignment horizontal="left" wrapText="1"/>
    </xf>
    <xf numFmtId="0" fontId="9" fillId="5" borderId="2" xfId="4" applyFont="1" applyBorder="1" applyAlignment="1">
      <alignment horizontal="center" wrapText="1"/>
    </xf>
    <xf numFmtId="0" fontId="0" fillId="13" borderId="0" xfId="0" applyFill="1"/>
  </cellXfs>
  <cellStyles count="52">
    <cellStyle name="20 % - Farve5" xfId="4" builtinId="46"/>
    <cellStyle name="20 % - Farve5 2" xfId="36" xr:uid="{246CBBAD-D0AD-42E8-9B36-0C9B53013911}"/>
    <cellStyle name="20 % - Farve5 3" xfId="46" xr:uid="{16007BEB-DA05-42CE-83CE-43B5820000C6}"/>
    <cellStyle name="20 % - Farve5 4" xfId="51" xr:uid="{E5ABB85E-52E2-4782-88CC-C44B3BA4BCD7}"/>
    <cellStyle name="60 % - Farve2 2" xfId="29" xr:uid="{6962D5AB-DB5F-4149-84F0-5B6DA4492FAC}"/>
    <cellStyle name="Comma 2" xfId="8" xr:uid="{7F9F721F-8D2D-401E-9391-67D3C397F9EA}"/>
    <cellStyle name="Comma 2 2" xfId="30" xr:uid="{6F9798B2-8926-4AED-9259-F203CE178010}"/>
    <cellStyle name="Comma 2 2 2" xfId="33" xr:uid="{17A4CBB2-7434-4E8E-8A2B-1B1027C4F1E8}"/>
    <cellStyle name="Comma 2 3" xfId="32" xr:uid="{11149DD1-B2DD-4344-9DB0-063A9F0E0D9E}"/>
    <cellStyle name="Farve2" xfId="3" builtinId="33"/>
    <cellStyle name="God" xfId="1" builtinId="26"/>
    <cellStyle name="Neutral" xfId="2" builtinId="28"/>
    <cellStyle name="Neutral 2" xfId="9" xr:uid="{4AFF8CDF-F329-4016-BCB8-747B3B109CEB}"/>
    <cellStyle name="Normal" xfId="0" builtinId="0"/>
    <cellStyle name="Normal 10" xfId="5" xr:uid="{5ACBF25E-076D-40F4-B8C4-C2ECF8E6B326}"/>
    <cellStyle name="Normal 2" xfId="10" xr:uid="{EE76ED0B-5B06-43F3-89AB-6D32942C9170}"/>
    <cellStyle name="Normal 2 2 2" xfId="42" xr:uid="{D9B9DB1E-36FE-402C-8EB0-A38821CE53B6}"/>
    <cellStyle name="Normal 2 3" xfId="41" xr:uid="{425328C6-6309-4876-B9AA-1822273746CC}"/>
    <cellStyle name="Normal 3" xfId="28" xr:uid="{0D2CA9BC-A2C6-4A02-A2C1-9E3572E5461B}"/>
    <cellStyle name="Normal 3 10" xfId="43" xr:uid="{64588411-9455-41A7-8B97-E8E7C2CD95CD}"/>
    <cellStyle name="Normal 3 2" xfId="39" xr:uid="{694F23AD-E704-47F2-B87E-D5BB6237ACD0}"/>
    <cellStyle name="Normal 3 2 2 2" xfId="40" xr:uid="{D489EFE1-0C69-4A28-BE8A-E0A2F3A5BA48}"/>
    <cellStyle name="Normal 3 3" xfId="48" xr:uid="{79BBB6CA-C387-4089-965D-89761C1C5EDB}"/>
    <cellStyle name="Normal 3 4" xfId="38" xr:uid="{5879CBEB-42AD-4187-AAFE-CA0537B76AB4}"/>
    <cellStyle name="Normal 4" xfId="6" xr:uid="{A77B035C-28CB-4B69-847D-DB97D7960A30}"/>
    <cellStyle name="Normal 4 10" xfId="44" xr:uid="{DC6204E6-C853-4706-8FAA-D3ED2A258C49}"/>
    <cellStyle name="Normal 4 2" xfId="7" xr:uid="{526350E6-4026-494E-A2D4-11B1F5F70C60}"/>
    <cellStyle name="Normal 5" xfId="45" xr:uid="{8B051B88-553A-4766-9276-BDD72AED10DE}"/>
    <cellStyle name="Normal 6" xfId="50" xr:uid="{1148C2E1-0BF3-4C71-8D86-0BAFE2A6B50D}"/>
    <cellStyle name="Normal 8" xfId="11" xr:uid="{5E2915F8-ABD1-449A-A971-A392DC04F85E}"/>
    <cellStyle name="Normal 8 2" xfId="37" xr:uid="{9EE70EA2-7203-4B17-BCC1-9EE64B114099}"/>
    <cellStyle name="Normal 8 3" xfId="47" xr:uid="{5BB99AC9-308A-444D-ADB2-F72DFFC836BA}"/>
    <cellStyle name="Normal 9 2" xfId="12" xr:uid="{76C2A144-BDAD-487A-A8B0-5DFDE14DE249}"/>
    <cellStyle name="Normale_B2020" xfId="13" xr:uid="{4621A556-8287-48AC-B294-B83AD4DDB20B}"/>
    <cellStyle name="Percent 2" xfId="15" xr:uid="{7F7EB962-1E72-41DF-A51F-07617E904F12}"/>
    <cellStyle name="Percent 2 2" xfId="34" xr:uid="{FA80CB23-AA59-46CB-B1E8-3049FF9B5F32}"/>
    <cellStyle name="Percent 3" xfId="16" xr:uid="{823BA716-FAF4-4B3D-8174-5BFFD1F25831}"/>
    <cellStyle name="Percent 3 2" xfId="17" xr:uid="{24E7B526-93B8-4311-9AD0-91AE681323FD}"/>
    <cellStyle name="Percent 3 3" xfId="18" xr:uid="{7ED6426C-FB6D-4220-ACA7-B6518AC5E8D9}"/>
    <cellStyle name="Percent 3 4" xfId="19" xr:uid="{8367CACB-BA84-4C78-82C2-73FCD7423D30}"/>
    <cellStyle name="Percent 4" xfId="20" xr:uid="{72B6D7CB-DF99-405B-B905-6BAD4DD2E972}"/>
    <cellStyle name="Percent 4 2" xfId="21" xr:uid="{E4AC2DD4-050A-4951-BBA7-19E1CB3B4E1C}"/>
    <cellStyle name="Percent 4 3" xfId="22" xr:uid="{E88E654A-95D9-4F97-BE41-616608DC48A5}"/>
    <cellStyle name="Percent 4 4" xfId="23" xr:uid="{967BD764-E4A5-492D-A933-739C6039E261}"/>
    <cellStyle name="Percent 5" xfId="24" xr:uid="{E63C74B0-0C8A-4A29-A922-2AB12511021C}"/>
    <cellStyle name="Percent 5 2" xfId="35" xr:uid="{EB3F1C42-42FC-4ED6-B8BC-258187D384CC}"/>
    <cellStyle name="Percent 6" xfId="25" xr:uid="{9EDC1CC5-9C3D-4B32-ABE2-694AA1F83E05}"/>
    <cellStyle name="Percent 7" xfId="26" xr:uid="{DFA74129-AFBC-42C4-87AD-5C8DEB730E27}"/>
    <cellStyle name="Procent 2" xfId="14" xr:uid="{988235DE-0BAC-4219-B9B7-F18BA187F1FE}"/>
    <cellStyle name="Procent 3" xfId="31" xr:uid="{0EDB97F6-6838-43E2-A6C5-12ADE14F0746}"/>
    <cellStyle name="Procent 3 2" xfId="49" xr:uid="{249C3E82-7BCB-4205-93F8-4A6DB571C010}"/>
    <cellStyle name="Standard_Sce_D_Extraction" xfId="27" xr:uid="{0F997D81-84B2-4996-B9E3-066537BB0A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xdr:colOff>
      <xdr:row>30</xdr:row>
      <xdr:rowOff>76200</xdr:rowOff>
    </xdr:from>
    <xdr:to>
      <xdr:col>3</xdr:col>
      <xdr:colOff>0</xdr:colOff>
      <xdr:row>35</xdr:row>
      <xdr:rowOff>60960</xdr:rowOff>
    </xdr:to>
    <xdr:sp macro="" textlink="">
      <xdr:nvSpPr>
        <xdr:cNvPr id="2" name="Tekstfelt 1">
          <a:extLst>
            <a:ext uri="{FF2B5EF4-FFF2-40B4-BE49-F238E27FC236}">
              <a16:creationId xmlns:a16="http://schemas.microsoft.com/office/drawing/2014/main" id="{E658F156-39CB-25A0-938C-F08966B97E11}"/>
            </a:ext>
          </a:extLst>
        </xdr:cNvPr>
        <xdr:cNvSpPr txBox="1"/>
      </xdr:nvSpPr>
      <xdr:spPr>
        <a:xfrm>
          <a:off x="7620" y="6073140"/>
          <a:ext cx="3200400" cy="8991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Electricity</a:t>
          </a:r>
          <a:r>
            <a:rPr lang="da-DK" sz="1100" baseline="0"/>
            <a:t> input to the power plants needs to be defined here. I don't know if efficiency at 100% is realistic for the gas? I think it's still just the mining processes.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18</xdr:row>
      <xdr:rowOff>76200</xdr:rowOff>
    </xdr:from>
    <xdr:to>
      <xdr:col>2</xdr:col>
      <xdr:colOff>670560</xdr:colOff>
      <xdr:row>21</xdr:row>
      <xdr:rowOff>137160</xdr:rowOff>
    </xdr:to>
    <xdr:sp macro="" textlink="">
      <xdr:nvSpPr>
        <xdr:cNvPr id="2" name="Tekstfelt 1">
          <a:extLst>
            <a:ext uri="{FF2B5EF4-FFF2-40B4-BE49-F238E27FC236}">
              <a16:creationId xmlns:a16="http://schemas.microsoft.com/office/drawing/2014/main" id="{D0996764-9030-5715-603B-02B110553B67}"/>
            </a:ext>
          </a:extLst>
        </xdr:cNvPr>
        <xdr:cNvSpPr txBox="1"/>
      </xdr:nvSpPr>
      <xdr:spPr>
        <a:xfrm>
          <a:off x="228600" y="3802380"/>
          <a:ext cx="1783080" cy="6096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These are</a:t>
          </a:r>
          <a:r>
            <a:rPr lang="da-DK" sz="1100" baseline="0"/>
            <a:t> </a:t>
          </a:r>
          <a:r>
            <a:rPr lang="da-DK" sz="1100"/>
            <a:t>the technologies</a:t>
          </a:r>
          <a:r>
            <a:rPr lang="da-DK" sz="1100" baseline="0"/>
            <a:t> currently available</a:t>
          </a:r>
          <a:endParaRPr lang="da-DK" sz="1100"/>
        </a:p>
      </xdr:txBody>
    </xdr:sp>
    <xdr:clientData/>
  </xdr:twoCellAnchor>
  <xdr:twoCellAnchor>
    <xdr:from>
      <xdr:col>17</xdr:col>
      <xdr:colOff>472440</xdr:colOff>
      <xdr:row>30</xdr:row>
      <xdr:rowOff>98637</xdr:rowOff>
    </xdr:from>
    <xdr:to>
      <xdr:col>24</xdr:col>
      <xdr:colOff>253365</xdr:colOff>
      <xdr:row>39</xdr:row>
      <xdr:rowOff>55880</xdr:rowOff>
    </xdr:to>
    <xdr:sp macro="" textlink="">
      <xdr:nvSpPr>
        <xdr:cNvPr id="3" name="TextBox 2">
          <a:extLst>
            <a:ext uri="{FF2B5EF4-FFF2-40B4-BE49-F238E27FC236}">
              <a16:creationId xmlns:a16="http://schemas.microsoft.com/office/drawing/2014/main" id="{E30B1015-2115-4891-8EB0-A03E2C4895A5}"/>
            </a:ext>
          </a:extLst>
        </xdr:cNvPr>
        <xdr:cNvSpPr txBox="1"/>
      </xdr:nvSpPr>
      <xdr:spPr>
        <a:xfrm>
          <a:off x="14005560" y="6240357"/>
          <a:ext cx="7980045" cy="160316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17</xdr:col>
      <xdr:colOff>480061</xdr:colOff>
      <xdr:row>39</xdr:row>
      <xdr:rowOff>83820</xdr:rowOff>
    </xdr:from>
    <xdr:to>
      <xdr:col>24</xdr:col>
      <xdr:colOff>270511</xdr:colOff>
      <xdr:row>41</xdr:row>
      <xdr:rowOff>83820</xdr:rowOff>
    </xdr:to>
    <xdr:sp macro="" textlink="">
      <xdr:nvSpPr>
        <xdr:cNvPr id="4" name="TextBox 3">
          <a:extLst>
            <a:ext uri="{FF2B5EF4-FFF2-40B4-BE49-F238E27FC236}">
              <a16:creationId xmlns:a16="http://schemas.microsoft.com/office/drawing/2014/main" id="{C27280D9-2ACB-4045-84B0-8CAB92D62718}"/>
            </a:ext>
          </a:extLst>
        </xdr:cNvPr>
        <xdr:cNvSpPr txBox="1"/>
      </xdr:nvSpPr>
      <xdr:spPr>
        <a:xfrm>
          <a:off x="14013181" y="7871460"/>
          <a:ext cx="798957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ELCTNOIL00 can be installed from the base year to cover</a:t>
          </a:r>
          <a:r>
            <a:rPr lang="en-GB" sz="1100" baseline="0">
              <a:solidFill>
                <a:schemeClr val="dk1"/>
              </a:solidFill>
              <a:effectLst/>
              <a:latin typeface="+mn-lt"/>
              <a:ea typeface="+mn-ea"/>
              <a:cs typeface="+mn-cs"/>
            </a:rPr>
            <a:t> the additional capacity needed for the reserve equation (5%)</a:t>
          </a:r>
          <a:endParaRPr lang="en-GB" sz="1100">
            <a:solidFill>
              <a:schemeClr val="dk1"/>
            </a:solidFill>
            <a:effectLst/>
            <a:latin typeface="+mn-lt"/>
            <a:ea typeface="+mn-ea"/>
            <a:cs typeface="+mn-cs"/>
          </a:endParaRPr>
        </a:p>
      </xdr:txBody>
    </xdr:sp>
    <xdr:clientData/>
  </xdr:twoCellAnchor>
  <xdr:twoCellAnchor>
    <xdr:from>
      <xdr:col>1</xdr:col>
      <xdr:colOff>53340</xdr:colOff>
      <xdr:row>22</xdr:row>
      <xdr:rowOff>38100</xdr:rowOff>
    </xdr:from>
    <xdr:to>
      <xdr:col>7</xdr:col>
      <xdr:colOff>304800</xdr:colOff>
      <xdr:row>53</xdr:row>
      <xdr:rowOff>76200</xdr:rowOff>
    </xdr:to>
    <xdr:sp macro="" textlink="">
      <xdr:nvSpPr>
        <xdr:cNvPr id="5" name="Tekstfelt 4">
          <a:extLst>
            <a:ext uri="{FF2B5EF4-FFF2-40B4-BE49-F238E27FC236}">
              <a16:creationId xmlns:a16="http://schemas.microsoft.com/office/drawing/2014/main" id="{0D46EC2C-6D35-44AD-8A21-F8AEEA86AFFE}"/>
            </a:ext>
          </a:extLst>
        </xdr:cNvPr>
        <xdr:cNvSpPr txBox="1"/>
      </xdr:nvSpPr>
      <xdr:spPr>
        <a:xfrm>
          <a:off x="259080" y="4251960"/>
          <a:ext cx="6278880" cy="52349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the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baseline="0"/>
            <a:t>ELCRNWSUN01 is --- </a:t>
          </a:r>
        </a:p>
        <a:p>
          <a:r>
            <a:rPr lang="da-DK" sz="1100" baseline="0"/>
            <a:t>ELCRNWSUN02 is --- </a:t>
          </a:r>
        </a:p>
        <a:p>
          <a:r>
            <a:rPr lang="da-DK" sz="1100" baseline="0"/>
            <a:t>ELCRNWIND01 is -- </a:t>
          </a:r>
        </a:p>
        <a:p>
          <a:endParaRPr lang="da-DK" sz="1100" baseline="0"/>
        </a:p>
        <a:p>
          <a:r>
            <a:rPr lang="da-DK" sz="1100"/>
            <a:t>Variable costs added to onshore</a:t>
          </a:r>
          <a:r>
            <a:rPr lang="da-DK" sz="1100" baseline="0"/>
            <a:t> and sun. </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0</xdr:rowOff>
    </xdr:from>
    <xdr:to>
      <xdr:col>10</xdr:col>
      <xdr:colOff>91440</xdr:colOff>
      <xdr:row>22</xdr:row>
      <xdr:rowOff>0</xdr:rowOff>
    </xdr:to>
    <xdr:sp macro="" textlink="">
      <xdr:nvSpPr>
        <xdr:cNvPr id="2" name="TextBox 1">
          <a:extLst>
            <a:ext uri="{FF2B5EF4-FFF2-40B4-BE49-F238E27FC236}">
              <a16:creationId xmlns:a16="http://schemas.microsoft.com/office/drawing/2014/main" id="{C4020157-2111-4569-8789-7DF67768BF86}"/>
            </a:ext>
          </a:extLst>
        </xdr:cNvPr>
        <xdr:cNvSpPr txBox="1"/>
      </xdr:nvSpPr>
      <xdr:spPr>
        <a:xfrm>
          <a:off x="609600" y="2324100"/>
          <a:ext cx="5791200" cy="18288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a:t>
          </a:r>
          <a:r>
            <a:rPr lang="en-GB" sz="1100" baseline="0">
              <a:solidFill>
                <a:schemeClr val="dk1"/>
              </a:solidFill>
              <a:effectLst/>
              <a:latin typeface="+mn-lt"/>
              <a:ea typeface="+mn-ea"/>
              <a:cs typeface="+mn-cs"/>
            </a:rPr>
            <a:t> carbon dioxide emission coefficients for each unit of fuel commodity consumed.</a:t>
          </a:r>
        </a:p>
        <a:p>
          <a:pPr lvl="0"/>
          <a:r>
            <a:rPr lang="en-GB" sz="1100" baseline="0">
              <a:solidFill>
                <a:schemeClr val="dk1"/>
              </a:solidFill>
              <a:effectLst/>
              <a:latin typeface="+mn-lt"/>
              <a:ea typeface="+mn-ea"/>
              <a:cs typeface="+mn-cs"/>
            </a:rPr>
            <a:t>Value gotten from Demo models. </a:t>
          </a:r>
        </a:p>
        <a:p>
          <a:pPr lvl="0"/>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New value</a:t>
          </a:r>
        </a:p>
        <a:p>
          <a:pPr lvl="0"/>
          <a:r>
            <a:rPr lang="en-GB" sz="1100" baseline="0">
              <a:solidFill>
                <a:schemeClr val="dk1"/>
              </a:solidFill>
              <a:effectLst/>
              <a:latin typeface="+mn-lt"/>
              <a:ea typeface="+mn-ea"/>
              <a:cs typeface="+mn-cs"/>
            </a:rPr>
            <a:t>https://en.energinet.dk/media/nkmdwnwb/co2-emission-factor.pdf</a:t>
          </a:r>
        </a:p>
        <a:p>
          <a:pPr lvl="0"/>
          <a:r>
            <a:rPr lang="en-GB" sz="1100" baseline="0">
              <a:solidFill>
                <a:schemeClr val="dk1"/>
              </a:solidFill>
              <a:effectLst/>
              <a:latin typeface="+mn-lt"/>
              <a:ea typeface="+mn-ea"/>
              <a:cs typeface="+mn-cs"/>
            </a:rPr>
            <a:t>Energinet - not using Biomethane, as this is already part of the natural circuit. </a:t>
          </a:r>
          <a:r>
            <a:rPr lang="da-DK"/>
            <a:t>The CO2 emission factor is calculated from the lower calorific value and under the assumption of 100% combustion. Natural gas has an emission factor of around 55 kg CO2/GJ_lower.</a:t>
          </a:r>
          <a:r>
            <a:rPr lang="da-DK" baseline="0"/>
            <a:t> </a:t>
          </a:r>
        </a:p>
        <a:p>
          <a:pPr lvl="0"/>
          <a:r>
            <a:rPr lang="da-DK" sz="1100" baseline="0">
              <a:solidFill>
                <a:schemeClr val="dk1"/>
              </a:solidFill>
              <a:effectLst/>
              <a:latin typeface="+mn-lt"/>
              <a:ea typeface="+mn-ea"/>
              <a:cs typeface="+mn-cs"/>
            </a:rPr>
            <a:t>Which is calculated to the side:</a:t>
          </a:r>
        </a:p>
        <a:p>
          <a:pPr lvl="0"/>
          <a:endParaRPr lang="en-GB" sz="1100" baseline="0">
            <a:solidFill>
              <a:schemeClr val="dk1"/>
            </a:solidFill>
            <a:effectLst/>
            <a:latin typeface="+mn-lt"/>
            <a:ea typeface="+mn-ea"/>
            <a:cs typeface="+mn-cs"/>
          </a:endParaRPr>
        </a:p>
        <a:p>
          <a:pPr lvl="0"/>
          <a:endParaRPr lang="en-GB" sz="1100" baseline="0">
            <a:solidFill>
              <a:schemeClr val="dk1"/>
            </a:solidFill>
            <a:effectLst/>
            <a:latin typeface="+mn-lt"/>
            <a:ea typeface="+mn-ea"/>
            <a:cs typeface="+mn-cs"/>
          </a:endParaRPr>
        </a:p>
        <a:p>
          <a:pPr lvl="0"/>
          <a:endParaRPr lang="en-GB" sz="1100" baseline="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EDA\VEDA_models\DemoS_010\VT_REG1_ELC_V10.xlsx" TargetMode="External"/><Relationship Id="rId1" Type="http://schemas.openxmlformats.org/officeDocument/2006/relationships/externalLinkPath" Target="/VEDA/VEDA_models/DemoS_010/VT_REG1_ELC_V1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PRI_K02.xlsx" TargetMode="External"/><Relationship Id="rId1" Type="http://schemas.openxmlformats.org/officeDocument/2006/relationships/externalLinkPath" Target="/VEDA/Veda_models/KModel_02/VT_REG1_PRI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B1"/>
      <sheetName val="RES_ELC"/>
      <sheetName val="Sector_Fuels_ELC"/>
      <sheetName val="Con_ELC"/>
      <sheetName val="Emi"/>
    </sheetNames>
    <sheetDataSet>
      <sheetData sheetId="0">
        <row r="2">
          <cell r="E2" t="str">
            <v>GAS</v>
          </cell>
        </row>
        <row r="3">
          <cell r="E3" t="str">
            <v>Natural Gas</v>
          </cell>
        </row>
        <row r="6">
          <cell r="B6" t="str">
            <v>ELC</v>
          </cell>
        </row>
      </sheetData>
      <sheetData sheetId="1"/>
      <sheetData sheetId="2"/>
      <sheetData sheetId="3">
        <row r="6">
          <cell r="V6" t="str">
            <v>ELCCO2</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_RNW"/>
      <sheetName val="Pri_GAS"/>
    </sheetNames>
    <sheetDataSet>
      <sheetData sheetId="0" refreshError="1">
        <row r="5">
          <cell r="J5" t="str">
            <v>WINON</v>
          </cell>
        </row>
        <row r="7">
          <cell r="J7" t="str">
            <v>SOL</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topLeftCell="A2" zoomScale="99" workbookViewId="0">
      <selection activeCell="A23" sqref="A23"/>
    </sheetView>
  </sheetViews>
  <sheetFormatPr defaultRowHeight="14.4" x14ac:dyDescent="0.3"/>
  <cols>
    <col min="1" max="1" width="21.77734375" customWidth="1"/>
    <col min="2" max="2" width="13.109375" bestFit="1" customWidth="1"/>
    <col min="3" max="3" width="16.21875" customWidth="1"/>
    <col min="4" max="4" width="11.5546875" bestFit="1" customWidth="1"/>
    <col min="5" max="5" width="13" bestFit="1" customWidth="1"/>
    <col min="6" max="6" width="8.33203125" bestFit="1" customWidth="1"/>
    <col min="7" max="7" width="8.33203125" customWidth="1"/>
    <col min="8" max="8" width="12.33203125" customWidth="1"/>
    <col min="9" max="9" width="8.33203125" customWidth="1"/>
    <col min="10" max="10" width="2.109375" bestFit="1" customWidth="1"/>
    <col min="11" max="11" width="12.44140625" customWidth="1"/>
    <col min="12" max="12" width="7.109375" customWidth="1"/>
    <col min="13" max="13" width="19.77734375" customWidth="1"/>
    <col min="14" max="14" width="61.6640625" bestFit="1" customWidth="1"/>
    <col min="15" max="15" width="6.109375" customWidth="1"/>
    <col min="16" max="16" width="10.44140625" bestFit="1" customWidth="1"/>
    <col min="17" max="17" width="12.88671875" bestFit="1" customWidth="1"/>
    <col min="18" max="18" width="14.109375" bestFit="1" customWidth="1"/>
    <col min="19" max="19" width="8.109375" customWidth="1"/>
  </cols>
  <sheetData>
    <row r="1" spans="1:23" x14ac:dyDescent="0.3">
      <c r="A1" s="1" t="s">
        <v>0</v>
      </c>
      <c r="B1" s="1" t="s">
        <v>1</v>
      </c>
      <c r="C1" s="1" t="s">
        <v>2</v>
      </c>
      <c r="D1" s="1" t="s">
        <v>3</v>
      </c>
      <c r="E1" s="1" t="s">
        <v>4</v>
      </c>
      <c r="F1" s="1" t="s">
        <v>5</v>
      </c>
      <c r="G1" s="1"/>
      <c r="H1" s="1"/>
      <c r="I1" s="1"/>
    </row>
    <row r="2" spans="1:23" ht="15.6" x14ac:dyDescent="0.3">
      <c r="A2" s="2" t="s">
        <v>58</v>
      </c>
      <c r="B2" s="3" t="str">
        <f>[1]EB1!B6</f>
        <v>ELC</v>
      </c>
      <c r="C2" s="2" t="s">
        <v>6</v>
      </c>
      <c r="D2" s="2" t="s">
        <v>59</v>
      </c>
      <c r="E2" s="2" t="s">
        <v>170</v>
      </c>
      <c r="F2" s="2" t="s">
        <v>7</v>
      </c>
      <c r="G2" s="2"/>
      <c r="H2" s="2"/>
      <c r="I2" s="2"/>
      <c r="K2" s="4" t="s">
        <v>8</v>
      </c>
      <c r="L2" s="4"/>
      <c r="M2" s="5"/>
      <c r="N2" s="5"/>
      <c r="O2" s="5"/>
      <c r="P2" s="5"/>
      <c r="Q2" s="5"/>
      <c r="R2" s="5"/>
      <c r="S2" s="5"/>
    </row>
    <row r="3" spans="1:23" x14ac:dyDescent="0.3">
      <c r="K3" s="6" t="s">
        <v>173</v>
      </c>
      <c r="L3" s="7" t="s">
        <v>9</v>
      </c>
      <c r="M3" s="6" t="s">
        <v>10</v>
      </c>
      <c r="N3" s="6" t="s">
        <v>11</v>
      </c>
      <c r="O3" s="6" t="s">
        <v>12</v>
      </c>
      <c r="P3" s="6" t="s">
        <v>13</v>
      </c>
      <c r="Q3" s="6" t="s">
        <v>14</v>
      </c>
      <c r="R3" s="6" t="s">
        <v>15</v>
      </c>
      <c r="S3" s="6" t="s">
        <v>16</v>
      </c>
      <c r="W3" t="s">
        <v>183</v>
      </c>
    </row>
    <row r="4" spans="1:23" ht="22.2" thickBot="1" x14ac:dyDescent="0.35">
      <c r="A4" s="8"/>
      <c r="B4" s="8"/>
      <c r="C4" s="8"/>
      <c r="D4" s="8"/>
      <c r="F4" s="8"/>
      <c r="G4" s="8"/>
      <c r="H4" s="8"/>
      <c r="I4" s="8"/>
      <c r="K4" s="9" t="s">
        <v>17</v>
      </c>
      <c r="L4" s="9" t="s">
        <v>18</v>
      </c>
      <c r="M4" s="9" t="s">
        <v>19</v>
      </c>
      <c r="N4" s="9" t="s">
        <v>20</v>
      </c>
      <c r="O4" s="9" t="s">
        <v>12</v>
      </c>
      <c r="P4" s="9" t="s">
        <v>21</v>
      </c>
      <c r="Q4" s="9" t="s">
        <v>22</v>
      </c>
      <c r="R4" s="9" t="s">
        <v>23</v>
      </c>
      <c r="S4" s="9" t="s">
        <v>24</v>
      </c>
      <c r="W4" t="s">
        <v>184</v>
      </c>
    </row>
    <row r="5" spans="1:23" x14ac:dyDescent="0.3">
      <c r="D5" s="10"/>
      <c r="E5" s="10"/>
      <c r="F5" s="11"/>
      <c r="G5" s="11"/>
      <c r="H5" s="11"/>
      <c r="I5" s="11"/>
      <c r="K5" s="12" t="s">
        <v>25</v>
      </c>
      <c r="L5" s="12"/>
      <c r="M5" s="12" t="str">
        <f>$B$2&amp;[2]Pri_RNW!$J$5</f>
        <v>ELCWINON</v>
      </c>
      <c r="N5" s="13" t="s">
        <v>60</v>
      </c>
      <c r="O5" s="12" t="str">
        <f>$D$2</f>
        <v>PJ</v>
      </c>
      <c r="P5" s="12"/>
      <c r="Q5" s="12"/>
      <c r="R5" s="12"/>
      <c r="S5" s="12"/>
      <c r="W5" s="14" t="s">
        <v>185</v>
      </c>
    </row>
    <row r="6" spans="1:23" x14ac:dyDescent="0.3">
      <c r="D6" s="10"/>
      <c r="E6" s="10"/>
      <c r="F6" s="11"/>
      <c r="G6" s="11"/>
      <c r="H6" s="11"/>
      <c r="I6" s="11"/>
      <c r="K6" s="12"/>
      <c r="L6" s="12"/>
      <c r="M6" t="s">
        <v>198</v>
      </c>
      <c r="N6" s="13" t="s">
        <v>201</v>
      </c>
      <c r="O6" s="12" t="str">
        <f t="shared" ref="O6:O9" si="0">$D$2</f>
        <v>PJ</v>
      </c>
      <c r="P6" s="12"/>
      <c r="Q6" s="12"/>
      <c r="R6" s="12"/>
      <c r="S6" s="12"/>
      <c r="W6" s="14" t="s">
        <v>186</v>
      </c>
    </row>
    <row r="7" spans="1:23" x14ac:dyDescent="0.3">
      <c r="D7" s="10"/>
      <c r="E7" s="10"/>
      <c r="F7" s="11"/>
      <c r="G7" s="11"/>
      <c r="H7" s="11"/>
      <c r="I7" s="11"/>
      <c r="M7" t="s">
        <v>199</v>
      </c>
      <c r="N7" s="13" t="s">
        <v>202</v>
      </c>
      <c r="O7" s="12" t="str">
        <f t="shared" si="0"/>
        <v>PJ</v>
      </c>
      <c r="W7" s="14" t="s">
        <v>187</v>
      </c>
    </row>
    <row r="8" spans="1:23" x14ac:dyDescent="0.3">
      <c r="D8" s="10"/>
      <c r="E8" s="10"/>
      <c r="F8" s="11"/>
      <c r="G8" s="11"/>
      <c r="H8" s="11"/>
      <c r="I8" s="11"/>
      <c r="M8" t="s">
        <v>200</v>
      </c>
      <c r="N8" s="13" t="s">
        <v>203</v>
      </c>
      <c r="O8" s="12" t="str">
        <f t="shared" si="0"/>
        <v>PJ</v>
      </c>
    </row>
    <row r="9" spans="1:23" x14ac:dyDescent="0.3">
      <c r="D9" s="10"/>
      <c r="E9" s="10"/>
      <c r="F9" s="11"/>
      <c r="G9" s="11"/>
      <c r="H9" s="11"/>
      <c r="I9" s="11"/>
      <c r="K9" s="12"/>
      <c r="L9" s="12"/>
      <c r="M9" s="12" t="str">
        <f>$B$2&amp;[2]Pri_RNW!$J$7</f>
        <v>ELCSOL</v>
      </c>
      <c r="N9" s="13" t="s">
        <v>61</v>
      </c>
      <c r="O9" s="12" t="str">
        <f t="shared" si="0"/>
        <v>PJ</v>
      </c>
      <c r="P9" s="12"/>
      <c r="Q9" s="12"/>
      <c r="R9" s="12"/>
      <c r="S9" s="12"/>
    </row>
    <row r="10" spans="1:23" x14ac:dyDescent="0.3">
      <c r="D10" s="10"/>
      <c r="E10" s="10"/>
      <c r="F10" s="11"/>
      <c r="G10" s="11"/>
      <c r="H10" s="11"/>
      <c r="I10" s="11"/>
      <c r="K10" s="12"/>
      <c r="L10" s="12"/>
      <c r="M10" s="12" t="str">
        <f>$B$2&amp;[1]EB1!$E$2</f>
        <v>ELCGAS</v>
      </c>
      <c r="N10" s="13" t="str">
        <f>$C$2&amp;" "&amp;[1]EB1!$E$3</f>
        <v>Sector Fuel Natural Gas</v>
      </c>
      <c r="O10" s="12" t="str">
        <f>$D$2</f>
        <v>PJ</v>
      </c>
      <c r="P10" s="12"/>
      <c r="Q10" s="12"/>
      <c r="R10" s="12"/>
      <c r="S10" s="12"/>
    </row>
    <row r="11" spans="1:23" x14ac:dyDescent="0.3">
      <c r="D11" s="10"/>
      <c r="E11" s="10"/>
      <c r="F11" s="11"/>
      <c r="G11" s="11"/>
      <c r="H11" s="11"/>
      <c r="I11" s="11"/>
      <c r="K11" s="79" t="s">
        <v>180</v>
      </c>
      <c r="L11" s="79"/>
      <c r="M11" s="79" t="s">
        <v>181</v>
      </c>
      <c r="N11" s="79" t="s">
        <v>182</v>
      </c>
      <c r="O11" s="79" t="s">
        <v>99</v>
      </c>
      <c r="P11" s="12"/>
      <c r="Q11" s="12"/>
      <c r="R11" s="12"/>
      <c r="S11" s="12"/>
    </row>
    <row r="12" spans="1:23" x14ac:dyDescent="0.3">
      <c r="D12" s="10"/>
      <c r="E12" s="10"/>
      <c r="F12" s="11"/>
      <c r="G12" s="11"/>
      <c r="H12" s="11"/>
      <c r="I12" s="11"/>
      <c r="P12" s="12"/>
      <c r="Q12" s="12"/>
      <c r="R12" s="12"/>
      <c r="S12" s="12"/>
    </row>
    <row r="13" spans="1:23" x14ac:dyDescent="0.3">
      <c r="M13" s="14"/>
      <c r="N13" s="15"/>
    </row>
    <row r="14" spans="1:23" x14ac:dyDescent="0.3">
      <c r="C14" s="16" t="s">
        <v>26</v>
      </c>
      <c r="D14" s="16"/>
      <c r="E14" s="16"/>
      <c r="K14" s="4" t="s">
        <v>27</v>
      </c>
      <c r="L14" s="4"/>
      <c r="M14" s="12"/>
      <c r="N14" s="12"/>
      <c r="O14" s="12"/>
      <c r="P14" s="12"/>
      <c r="Q14" s="12"/>
      <c r="R14" s="12"/>
      <c r="S14" s="12"/>
    </row>
    <row r="15" spans="1:23" x14ac:dyDescent="0.3">
      <c r="A15" s="17" t="s">
        <v>28</v>
      </c>
      <c r="B15" s="17" t="s">
        <v>29</v>
      </c>
      <c r="C15" s="17" t="s">
        <v>30</v>
      </c>
      <c r="D15" s="18" t="s">
        <v>31</v>
      </c>
      <c r="E15" s="19" t="s">
        <v>33</v>
      </c>
      <c r="F15" s="19" t="s">
        <v>82</v>
      </c>
      <c r="G15" s="19" t="s">
        <v>172</v>
      </c>
      <c r="H15" s="80" t="s">
        <v>86</v>
      </c>
      <c r="K15" s="6" t="s">
        <v>34</v>
      </c>
      <c r="L15" s="7" t="s">
        <v>9</v>
      </c>
      <c r="M15" s="6" t="s">
        <v>28</v>
      </c>
      <c r="N15" s="6" t="s">
        <v>35</v>
      </c>
      <c r="O15" s="6" t="s">
        <v>36</v>
      </c>
      <c r="P15" s="6" t="s">
        <v>37</v>
      </c>
      <c r="Q15" s="6" t="s">
        <v>38</v>
      </c>
      <c r="R15" s="6" t="s">
        <v>39</v>
      </c>
      <c r="S15" s="6" t="s">
        <v>40</v>
      </c>
    </row>
    <row r="16" spans="1:23" ht="32.4" thickBot="1" x14ac:dyDescent="0.35">
      <c r="A16" s="20" t="s">
        <v>41</v>
      </c>
      <c r="B16" s="20" t="s">
        <v>42</v>
      </c>
      <c r="C16" s="20" t="s">
        <v>43</v>
      </c>
      <c r="D16" s="20" t="s">
        <v>44</v>
      </c>
      <c r="E16" s="20" t="s">
        <v>46</v>
      </c>
      <c r="F16" s="20"/>
      <c r="G16" s="20" t="s">
        <v>45</v>
      </c>
      <c r="H16" s="81"/>
      <c r="K16" s="9" t="s">
        <v>47</v>
      </c>
      <c r="L16" s="9" t="s">
        <v>18</v>
      </c>
      <c r="M16" s="9" t="s">
        <v>48</v>
      </c>
      <c r="N16" s="9" t="s">
        <v>49</v>
      </c>
      <c r="O16" s="9" t="s">
        <v>50</v>
      </c>
      <c r="P16" s="9" t="s">
        <v>51</v>
      </c>
      <c r="Q16" s="9" t="s">
        <v>52</v>
      </c>
      <c r="R16" s="9" t="s">
        <v>53</v>
      </c>
      <c r="S16" s="9" t="s">
        <v>54</v>
      </c>
    </row>
    <row r="17" spans="1:19" ht="15" thickBot="1" x14ac:dyDescent="0.35">
      <c r="A17" s="21" t="s">
        <v>55</v>
      </c>
      <c r="B17" s="21"/>
      <c r="C17" s="21"/>
      <c r="D17" s="22"/>
      <c r="E17" s="22"/>
      <c r="F17" s="22"/>
      <c r="G17" s="22" t="str">
        <f>E2&amp;"a"</f>
        <v>M€2022a</v>
      </c>
      <c r="H17" s="82"/>
      <c r="K17" s="9" t="s">
        <v>56</v>
      </c>
      <c r="L17" s="23"/>
      <c r="M17" s="23"/>
      <c r="N17" s="23"/>
      <c r="O17" s="23"/>
      <c r="P17" s="23"/>
      <c r="Q17" s="23"/>
      <c r="R17" s="23"/>
      <c r="S17" s="23"/>
    </row>
    <row r="18" spans="1:19" x14ac:dyDescent="0.3">
      <c r="A18" s="24" t="str">
        <f>M18</f>
        <v>FTE-ELCWINON</v>
      </c>
      <c r="B18" t="str">
        <f>RIGHT(C18,5)</f>
        <v>WINON</v>
      </c>
      <c r="C18" s="24" t="str">
        <f>M5</f>
        <v>ELCWINON</v>
      </c>
      <c r="D18" s="10"/>
      <c r="E18" s="25">
        <v>1</v>
      </c>
      <c r="F18">
        <v>2021</v>
      </c>
      <c r="G18" s="10">
        <v>1000</v>
      </c>
      <c r="H18" s="25">
        <v>100</v>
      </c>
      <c r="K18" s="5" t="s">
        <v>57</v>
      </c>
      <c r="L18" s="24"/>
      <c r="M18" s="12" t="str">
        <f>"FT"&amp;$F$2&amp;"-"&amp;M5</f>
        <v>FTE-ELCWINON</v>
      </c>
      <c r="N18" s="13" t="str">
        <f>$C$2&amp;" Technology"&amp;" "&amp;$J$1&amp;" "&amp;N5</f>
        <v>Sector Fuel Technology  Electricity Plants Wind Energy Onshore</v>
      </c>
      <c r="O18" s="12" t="str">
        <f>$D$2</f>
        <v>PJ</v>
      </c>
      <c r="P18" s="12" t="str">
        <f>$D$2&amp;"a"</f>
        <v>PJa</v>
      </c>
      <c r="Q18" s="12"/>
      <c r="R18" s="12"/>
      <c r="S18" s="12"/>
    </row>
    <row r="19" spans="1:19" x14ac:dyDescent="0.3">
      <c r="A19" t="s">
        <v>192</v>
      </c>
      <c r="B19" t="s">
        <v>195</v>
      </c>
      <c r="C19" t="s">
        <v>198</v>
      </c>
      <c r="E19">
        <v>1</v>
      </c>
      <c r="F19">
        <v>2021</v>
      </c>
      <c r="G19">
        <v>1000</v>
      </c>
      <c r="H19">
        <v>100</v>
      </c>
      <c r="K19" s="12"/>
      <c r="L19" s="24"/>
      <c r="M19" s="12" t="str">
        <f>"FT"&amp;$F$2&amp;"-"&amp;M6</f>
        <v>FTE-ELCWINOFF8</v>
      </c>
      <c r="N19" s="13" t="str">
        <f>$C$2&amp;" Technology"&amp;" "&amp;$J$1&amp;" "&amp;N6</f>
        <v>Sector Fuel Technology  Electricity Plants Wind Energy Offshore 8,4 WTG</v>
      </c>
      <c r="O19" s="12" t="str">
        <f>$D$2</f>
        <v>PJ</v>
      </c>
      <c r="P19" s="12" t="str">
        <f t="shared" ref="P19:P22" si="1">$D$2&amp;"a"</f>
        <v>PJa</v>
      </c>
      <c r="Q19" s="12"/>
      <c r="R19" s="12"/>
      <c r="S19" s="12"/>
    </row>
    <row r="20" spans="1:19" x14ac:dyDescent="0.3">
      <c r="A20" t="s">
        <v>193</v>
      </c>
      <c r="B20" t="s">
        <v>196</v>
      </c>
      <c r="C20" t="s">
        <v>199</v>
      </c>
      <c r="E20">
        <v>1</v>
      </c>
      <c r="F20">
        <v>2021</v>
      </c>
      <c r="G20">
        <v>1000</v>
      </c>
      <c r="H20">
        <v>100</v>
      </c>
      <c r="K20" s="24"/>
      <c r="L20" s="24"/>
      <c r="M20" s="12" t="str">
        <f t="shared" ref="M20:M21" si="2">"FT"&amp;$F$2&amp;"-"&amp;M7</f>
        <v>FTE-ELCWINOFF20</v>
      </c>
      <c r="N20" s="13" t="str">
        <f t="shared" ref="N20:N21" si="3">$C$2&amp;" Technology"&amp;" "&amp;$J$1&amp;" "&amp;N7</f>
        <v>Sector Fuel Technology  Electricity Plants Wind Energy Offshore 20 WTG</v>
      </c>
      <c r="O20" s="12" t="str">
        <f t="shared" ref="O20:O21" si="4">$D$2</f>
        <v>PJ</v>
      </c>
      <c r="P20" s="12" t="str">
        <f t="shared" si="1"/>
        <v>PJa</v>
      </c>
    </row>
    <row r="21" spans="1:19" x14ac:dyDescent="0.3">
      <c r="A21" t="s">
        <v>194</v>
      </c>
      <c r="B21" t="s">
        <v>197</v>
      </c>
      <c r="C21" t="s">
        <v>200</v>
      </c>
      <c r="E21">
        <v>1</v>
      </c>
      <c r="F21">
        <v>2021</v>
      </c>
      <c r="G21">
        <v>1000</v>
      </c>
      <c r="H21">
        <v>100</v>
      </c>
      <c r="M21" s="12" t="str">
        <f t="shared" si="2"/>
        <v>FTE-ELCWINOFF30</v>
      </c>
      <c r="N21" s="13" t="str">
        <f t="shared" si="3"/>
        <v>Sector Fuel Technology  Electricity Plants Wind Energy Offshore 30 WTG</v>
      </c>
      <c r="O21" s="12" t="str">
        <f t="shared" si="4"/>
        <v>PJ</v>
      </c>
      <c r="P21" s="12" t="str">
        <f t="shared" si="1"/>
        <v>PJa</v>
      </c>
    </row>
    <row r="22" spans="1:19" x14ac:dyDescent="0.3">
      <c r="A22" s="24" t="str">
        <f>M22</f>
        <v>FTE-ELCSOL</v>
      </c>
      <c r="B22" t="str">
        <f>RIGHT(C22,3)</f>
        <v>SOL</v>
      </c>
      <c r="C22" s="24" t="str">
        <f>M9</f>
        <v>ELCSOL</v>
      </c>
      <c r="D22" s="10"/>
      <c r="E22" s="25">
        <v>1</v>
      </c>
      <c r="F22">
        <v>2021</v>
      </c>
      <c r="G22" s="10">
        <v>1000</v>
      </c>
      <c r="H22" s="25">
        <v>100</v>
      </c>
      <c r="M22" s="12" t="str">
        <f>"FTE"&amp;$J$2&amp;"-"&amp;M9</f>
        <v>FTE-ELCSOL</v>
      </c>
      <c r="N22" s="13" t="str">
        <f>$C$2&amp;" Technology"&amp;" "&amp;$J$1&amp;" "&amp;N9</f>
        <v>Sector Fuel Technology  Electricity Plants Solar Energy</v>
      </c>
      <c r="O22" s="12" t="str">
        <f>$D$2</f>
        <v>PJ</v>
      </c>
      <c r="P22" s="12" t="str">
        <f t="shared" si="1"/>
        <v>PJa</v>
      </c>
    </row>
    <row r="23" spans="1:19" x14ac:dyDescent="0.3">
      <c r="A23" t="str">
        <f>M23</f>
        <v>FTE-ELCGAS</v>
      </c>
      <c r="B23" t="s">
        <v>163</v>
      </c>
      <c r="C23" s="12" t="str">
        <f>M10</f>
        <v>ELCGAS</v>
      </c>
      <c r="E23" s="25">
        <v>1</v>
      </c>
      <c r="F23">
        <v>2021</v>
      </c>
      <c r="G23" s="10">
        <v>1000</v>
      </c>
      <c r="H23" s="25">
        <v>100</v>
      </c>
      <c r="M23" t="s">
        <v>161</v>
      </c>
      <c r="N23" s="13" t="str">
        <f>$C$2&amp;" Technology"&amp;" "&amp;$F$1&amp;" "&amp;N10</f>
        <v>Sector Fuel Technology Existing Sector Fuel Natural Gas</v>
      </c>
      <c r="O23" t="s">
        <v>59</v>
      </c>
      <c r="P23" t="s">
        <v>162</v>
      </c>
      <c r="Q23" s="12"/>
      <c r="R23" s="12"/>
      <c r="S23" s="12"/>
    </row>
  </sheetData>
  <phoneticPr fontId="25"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51BC-0FA5-484A-80CF-4C86B899A149}">
  <dimension ref="A1:Z57"/>
  <sheetViews>
    <sheetView workbookViewId="0">
      <selection activeCell="K12" sqref="K12"/>
    </sheetView>
  </sheetViews>
  <sheetFormatPr defaultRowHeight="14.4" x14ac:dyDescent="0.3"/>
  <cols>
    <col min="1" max="1" width="3" customWidth="1"/>
    <col min="2" max="2" width="16.5546875" bestFit="1" customWidth="1"/>
    <col min="3" max="3" width="18.33203125" customWidth="1"/>
    <col min="4" max="4" width="15.33203125" customWidth="1"/>
    <col min="5" max="5" width="11.88671875" bestFit="1" customWidth="1"/>
    <col min="6" max="6" width="12.6640625" bestFit="1" customWidth="1"/>
    <col min="7" max="8" width="13.109375" bestFit="1" customWidth="1"/>
    <col min="9" max="9" width="9.6640625" customWidth="1"/>
    <col min="10" max="10" width="15.6640625" customWidth="1"/>
    <col min="11" max="11" width="8.33203125" customWidth="1"/>
    <col min="12" max="12" width="7" bestFit="1" customWidth="1"/>
    <col min="13" max="14" width="14.33203125" customWidth="1"/>
    <col min="15" max="15" width="15" bestFit="1" customWidth="1"/>
    <col min="16" max="16" width="11.5546875" bestFit="1" customWidth="1"/>
    <col min="17" max="17" width="2" bestFit="1" customWidth="1"/>
    <col min="18" max="18" width="11.88671875" bestFit="1" customWidth="1"/>
    <col min="19" max="19" width="7.44140625" bestFit="1" customWidth="1"/>
    <col min="20" max="20" width="18.33203125" customWidth="1"/>
    <col min="21" max="21" width="52.33203125" bestFit="1" customWidth="1"/>
    <col min="22" max="22" width="6.33203125" customWidth="1"/>
    <col min="23" max="23" width="10.44140625" bestFit="1" customWidth="1"/>
    <col min="24" max="24" width="12.88671875" bestFit="1" customWidth="1"/>
    <col min="25" max="25" width="14.33203125" customWidth="1"/>
    <col min="26" max="26" width="8" bestFit="1" customWidth="1"/>
  </cols>
  <sheetData>
    <row r="1" spans="1:26" ht="22.8" x14ac:dyDescent="0.4">
      <c r="A1" s="26" t="s">
        <v>62</v>
      </c>
      <c r="B1" s="14"/>
      <c r="C1" s="14"/>
      <c r="D1" s="14"/>
      <c r="E1" s="14"/>
      <c r="F1" s="14"/>
      <c r="G1" s="14"/>
      <c r="H1" s="14"/>
      <c r="I1" s="14"/>
      <c r="J1" s="14"/>
      <c r="K1" s="14"/>
      <c r="L1" s="14"/>
      <c r="M1" s="14"/>
      <c r="N1" s="14"/>
      <c r="O1" s="14"/>
      <c r="P1" s="14"/>
      <c r="Q1" s="14"/>
    </row>
    <row r="2" spans="1:26" x14ac:dyDescent="0.3">
      <c r="A2" s="14"/>
      <c r="B2" s="14"/>
      <c r="C2" s="14"/>
      <c r="D2" s="14"/>
      <c r="E2" s="14"/>
      <c r="F2" s="14"/>
      <c r="G2" s="14"/>
      <c r="H2" s="14"/>
      <c r="I2" s="14"/>
      <c r="J2" s="14"/>
      <c r="K2" s="14"/>
      <c r="L2" s="14"/>
      <c r="M2" s="14"/>
      <c r="N2" s="14"/>
      <c r="O2" s="14"/>
      <c r="P2" s="14"/>
      <c r="Q2" s="14"/>
      <c r="R2" s="27"/>
      <c r="S2" s="27"/>
      <c r="T2" s="27"/>
      <c r="U2" s="27"/>
      <c r="V2" s="27"/>
      <c r="W2" s="27"/>
      <c r="X2" s="27"/>
      <c r="Y2" s="27"/>
      <c r="Z2" s="27"/>
    </row>
    <row r="3" spans="1:26" x14ac:dyDescent="0.3">
      <c r="A3" s="14"/>
      <c r="B3" s="28" t="s">
        <v>0</v>
      </c>
      <c r="C3" s="1" t="s">
        <v>2</v>
      </c>
      <c r="D3" s="1" t="s">
        <v>63</v>
      </c>
      <c r="E3" s="28" t="s">
        <v>50</v>
      </c>
      <c r="F3" s="28" t="s">
        <v>64</v>
      </c>
      <c r="G3" s="28" t="s">
        <v>65</v>
      </c>
      <c r="H3" s="28" t="s">
        <v>5</v>
      </c>
      <c r="I3" s="28" t="s">
        <v>66</v>
      </c>
      <c r="J3" s="14"/>
      <c r="K3" s="14"/>
      <c r="L3" s="14"/>
      <c r="M3" s="14"/>
      <c r="N3" s="14"/>
      <c r="O3" s="14"/>
      <c r="P3" s="14"/>
      <c r="Q3" s="14"/>
    </row>
    <row r="4" spans="1:26" ht="15.6" x14ac:dyDescent="0.3">
      <c r="A4" s="14"/>
      <c r="B4" s="2" t="s">
        <v>58</v>
      </c>
      <c r="C4" s="2" t="s">
        <v>67</v>
      </c>
      <c r="D4" s="3" t="s">
        <v>68</v>
      </c>
      <c r="E4" s="2" t="s">
        <v>59</v>
      </c>
      <c r="F4" s="2" t="s">
        <v>69</v>
      </c>
      <c r="G4" s="2" t="s">
        <v>70</v>
      </c>
      <c r="H4" s="2" t="s">
        <v>7</v>
      </c>
      <c r="I4" s="2" t="s">
        <v>71</v>
      </c>
      <c r="J4" s="14"/>
      <c r="K4" s="14"/>
      <c r="L4" s="14"/>
      <c r="M4" s="14"/>
      <c r="N4" s="14"/>
      <c r="O4" s="14"/>
      <c r="P4" s="14"/>
      <c r="Q4" s="14"/>
      <c r="R4" s="4" t="s">
        <v>8</v>
      </c>
      <c r="S4" s="4"/>
      <c r="T4" s="5"/>
      <c r="U4" s="5"/>
      <c r="V4" s="5"/>
      <c r="W4" s="5"/>
      <c r="X4" s="5"/>
      <c r="Y4" s="5"/>
      <c r="Z4" s="5"/>
    </row>
    <row r="5" spans="1:26" x14ac:dyDescent="0.3">
      <c r="A5" s="14"/>
      <c r="B5" s="14"/>
      <c r="C5" s="14"/>
      <c r="D5" s="14"/>
      <c r="E5" s="14"/>
      <c r="F5" s="14"/>
      <c r="G5" s="14"/>
      <c r="H5" s="14"/>
      <c r="I5" s="14"/>
      <c r="J5" s="14"/>
      <c r="K5" s="14"/>
      <c r="L5" s="14"/>
      <c r="M5" s="14"/>
      <c r="N5" s="14"/>
      <c r="O5" s="14"/>
      <c r="P5" s="14"/>
      <c r="Q5" s="14"/>
      <c r="R5" s="6" t="s">
        <v>173</v>
      </c>
      <c r="S5" s="7" t="s">
        <v>9</v>
      </c>
      <c r="T5" s="6" t="s">
        <v>10</v>
      </c>
      <c r="U5" s="6" t="s">
        <v>11</v>
      </c>
      <c r="V5" s="6" t="s">
        <v>12</v>
      </c>
      <c r="W5" s="6" t="s">
        <v>13</v>
      </c>
      <c r="X5" s="6" t="s">
        <v>14</v>
      </c>
      <c r="Y5" s="6" t="s">
        <v>15</v>
      </c>
      <c r="Z5" s="6" t="s">
        <v>16</v>
      </c>
    </row>
    <row r="6" spans="1:26" ht="22.2" thickBot="1" x14ac:dyDescent="0.35">
      <c r="A6" s="14"/>
      <c r="B6" s="29" t="s">
        <v>72</v>
      </c>
      <c r="C6" s="1" t="s">
        <v>73</v>
      </c>
      <c r="D6" s="1" t="s">
        <v>74</v>
      </c>
      <c r="E6" s="1" t="s">
        <v>75</v>
      </c>
      <c r="F6" s="1" t="s">
        <v>76</v>
      </c>
      <c r="G6" s="14"/>
      <c r="H6" s="8"/>
      <c r="I6" s="14"/>
      <c r="J6" s="14"/>
      <c r="K6" s="14"/>
      <c r="L6" s="14"/>
      <c r="M6" s="14"/>
      <c r="N6" s="14"/>
      <c r="O6" s="14"/>
      <c r="P6" s="14"/>
      <c r="Q6" s="14"/>
      <c r="R6" s="9" t="s">
        <v>17</v>
      </c>
      <c r="S6" s="9" t="s">
        <v>18</v>
      </c>
      <c r="T6" s="9" t="s">
        <v>19</v>
      </c>
      <c r="U6" s="9" t="s">
        <v>20</v>
      </c>
      <c r="V6" s="9" t="s">
        <v>12</v>
      </c>
      <c r="W6" s="9" t="s">
        <v>21</v>
      </c>
      <c r="X6" s="9" t="s">
        <v>22</v>
      </c>
      <c r="Y6" s="9" t="s">
        <v>23</v>
      </c>
      <c r="Z6" s="9" t="s">
        <v>24</v>
      </c>
    </row>
    <row r="7" spans="1:26" ht="15.6" x14ac:dyDescent="0.3">
      <c r="A7" s="14"/>
      <c r="B7" s="30" t="s">
        <v>77</v>
      </c>
      <c r="C7" s="2" t="s">
        <v>78</v>
      </c>
      <c r="D7" s="2" t="s">
        <v>79</v>
      </c>
      <c r="E7" s="2" t="s">
        <v>80</v>
      </c>
      <c r="F7" s="2" t="s">
        <v>71</v>
      </c>
      <c r="G7" s="14"/>
      <c r="H7" s="8"/>
      <c r="I7" s="14"/>
      <c r="J7" s="14"/>
      <c r="K7" s="14"/>
      <c r="L7" s="14"/>
      <c r="M7" s="14"/>
      <c r="N7" s="14"/>
      <c r="O7" s="14"/>
      <c r="P7" s="14"/>
      <c r="Q7" s="14"/>
      <c r="R7" s="5" t="s">
        <v>25</v>
      </c>
      <c r="S7" s="12"/>
      <c r="T7" s="5" t="s">
        <v>58</v>
      </c>
      <c r="U7" s="5" t="s">
        <v>81</v>
      </c>
      <c r="V7" s="5" t="s">
        <v>59</v>
      </c>
      <c r="W7" s="5" t="s">
        <v>174</v>
      </c>
      <c r="X7" s="5" t="s">
        <v>148</v>
      </c>
      <c r="Y7" s="5"/>
      <c r="Z7" s="5" t="s">
        <v>58</v>
      </c>
    </row>
    <row r="8" spans="1:26" x14ac:dyDescent="0.3">
      <c r="A8" s="14"/>
      <c r="B8" s="14"/>
      <c r="C8" s="14"/>
      <c r="D8" s="14"/>
      <c r="E8" s="14"/>
      <c r="F8" s="14"/>
      <c r="G8" s="14"/>
      <c r="H8" s="14"/>
      <c r="I8" s="14"/>
      <c r="J8" s="14"/>
      <c r="K8" s="14"/>
      <c r="L8" s="14"/>
      <c r="M8" s="14"/>
      <c r="N8" s="14"/>
      <c r="O8" s="14"/>
      <c r="P8" s="14"/>
      <c r="Q8" s="14"/>
    </row>
    <row r="9" spans="1:26" x14ac:dyDescent="0.3">
      <c r="A9" s="14"/>
      <c r="B9" s="14"/>
      <c r="C9" s="14"/>
      <c r="D9" s="14"/>
      <c r="E9" s="14"/>
      <c r="F9" s="14"/>
      <c r="G9" s="14"/>
      <c r="H9" s="14"/>
      <c r="I9" s="14"/>
      <c r="J9" s="14"/>
      <c r="K9" s="14"/>
      <c r="L9" s="14"/>
      <c r="M9" s="14"/>
      <c r="N9" s="14"/>
      <c r="O9" s="14"/>
      <c r="P9" s="14"/>
      <c r="Q9" s="14"/>
    </row>
    <row r="10" spans="1:26" x14ac:dyDescent="0.3">
      <c r="A10" s="14"/>
      <c r="B10" s="14"/>
      <c r="C10" s="14"/>
      <c r="D10" s="14"/>
      <c r="E10" s="16" t="s">
        <v>26</v>
      </c>
      <c r="F10" s="31"/>
      <c r="G10" s="16"/>
      <c r="H10" s="14"/>
      <c r="I10" s="16"/>
      <c r="J10" s="32"/>
      <c r="K10" s="32"/>
      <c r="L10" s="33"/>
      <c r="M10" s="14"/>
      <c r="N10" s="14"/>
      <c r="O10" s="14"/>
      <c r="P10" s="14"/>
      <c r="Q10" s="14"/>
    </row>
    <row r="11" spans="1:26" x14ac:dyDescent="0.3">
      <c r="A11" s="14"/>
      <c r="B11" s="17" t="s">
        <v>28</v>
      </c>
      <c r="C11" s="17" t="s">
        <v>29</v>
      </c>
      <c r="D11" s="17" t="s">
        <v>30</v>
      </c>
      <c r="E11" s="17" t="s">
        <v>82</v>
      </c>
      <c r="F11" s="34" t="s">
        <v>171</v>
      </c>
      <c r="G11" s="34" t="s">
        <v>32</v>
      </c>
      <c r="H11" s="35" t="s">
        <v>33</v>
      </c>
      <c r="I11" s="35" t="s">
        <v>178</v>
      </c>
      <c r="J11" s="35" t="s">
        <v>83</v>
      </c>
      <c r="K11" s="35" t="s">
        <v>84</v>
      </c>
      <c r="L11" s="35" t="s">
        <v>85</v>
      </c>
      <c r="M11" s="34" t="s">
        <v>86</v>
      </c>
      <c r="N11" s="34" t="s">
        <v>160</v>
      </c>
      <c r="O11" s="34" t="s">
        <v>165</v>
      </c>
      <c r="P11" s="34" t="s">
        <v>87</v>
      </c>
      <c r="Q11" s="36"/>
    </row>
    <row r="12" spans="1:26" ht="31.8" x14ac:dyDescent="0.3">
      <c r="A12" s="14"/>
      <c r="B12" s="20" t="s">
        <v>41</v>
      </c>
      <c r="C12" s="20" t="s">
        <v>42</v>
      </c>
      <c r="D12" s="20" t="s">
        <v>43</v>
      </c>
      <c r="E12" s="20"/>
      <c r="F12" s="37"/>
      <c r="G12" s="37" t="s">
        <v>121</v>
      </c>
      <c r="H12" s="37" t="s">
        <v>46</v>
      </c>
      <c r="I12" s="38" t="s">
        <v>88</v>
      </c>
      <c r="J12" s="37" t="s">
        <v>89</v>
      </c>
      <c r="K12" s="37" t="s">
        <v>90</v>
      </c>
      <c r="L12" s="37" t="s">
        <v>91</v>
      </c>
      <c r="M12" s="37" t="s">
        <v>92</v>
      </c>
      <c r="N12" s="37" t="s">
        <v>123</v>
      </c>
      <c r="O12" s="37" t="s">
        <v>93</v>
      </c>
      <c r="P12" s="37" t="s">
        <v>94</v>
      </c>
      <c r="Q12" s="14"/>
      <c r="R12" s="39"/>
      <c r="S12" s="39"/>
    </row>
    <row r="13" spans="1:26" ht="22.2" thickBot="1" x14ac:dyDescent="0.35">
      <c r="A13" s="14"/>
      <c r="B13" s="21" t="s">
        <v>55</v>
      </c>
      <c r="C13" s="21"/>
      <c r="D13" s="21"/>
      <c r="E13" s="21"/>
      <c r="F13" s="40"/>
      <c r="G13" s="40" t="s">
        <v>69</v>
      </c>
      <c r="H13" s="40"/>
      <c r="I13" s="41"/>
      <c r="J13" s="40" t="s">
        <v>95</v>
      </c>
      <c r="K13" s="40" t="s">
        <v>96</v>
      </c>
      <c r="L13" s="40" t="s">
        <v>97</v>
      </c>
      <c r="M13" s="40" t="s">
        <v>98</v>
      </c>
      <c r="N13" s="40" t="s">
        <v>124</v>
      </c>
      <c r="O13" s="40" t="s">
        <v>99</v>
      </c>
      <c r="P13" s="40" t="s">
        <v>132</v>
      </c>
      <c r="Q13" s="14"/>
      <c r="R13" s="4" t="s">
        <v>27</v>
      </c>
      <c r="S13" s="4"/>
      <c r="T13" s="5"/>
      <c r="U13" s="5"/>
      <c r="V13" s="5"/>
      <c r="W13" s="5"/>
      <c r="X13" s="5"/>
      <c r="Y13" s="5"/>
      <c r="Z13" s="5"/>
    </row>
    <row r="14" spans="1:26" x14ac:dyDescent="0.3">
      <c r="A14" s="14"/>
      <c r="B14" s="14" t="str">
        <f>T16</f>
        <v>ELCTEGAS00</v>
      </c>
      <c r="C14" s="14" t="str">
        <f>Sector_Fuels_ELC!$C$23</f>
        <v>ELCGAS</v>
      </c>
      <c r="D14" s="24" t="str">
        <f>T7</f>
        <v>ELC</v>
      </c>
      <c r="E14" s="14">
        <v>2021</v>
      </c>
      <c r="F14" s="14">
        <v>2022</v>
      </c>
      <c r="G14" s="65">
        <v>0</v>
      </c>
      <c r="H14" s="43">
        <v>0.4929</v>
      </c>
      <c r="I14" s="43">
        <f>1</f>
        <v>1</v>
      </c>
      <c r="J14" s="43"/>
      <c r="K14" s="43">
        <v>35</v>
      </c>
      <c r="L14">
        <v>0.4</v>
      </c>
      <c r="M14" s="43">
        <v>40</v>
      </c>
      <c r="N14" s="14"/>
      <c r="P14" s="14">
        <v>31.536000000000001</v>
      </c>
      <c r="Q14" s="14"/>
      <c r="R14" s="6" t="s">
        <v>34</v>
      </c>
      <c r="S14" s="7" t="s">
        <v>9</v>
      </c>
      <c r="T14" s="6" t="s">
        <v>28</v>
      </c>
      <c r="U14" s="6" t="s">
        <v>35</v>
      </c>
      <c r="V14" s="6" t="s">
        <v>36</v>
      </c>
      <c r="W14" s="6" t="s">
        <v>37</v>
      </c>
      <c r="X14" s="6" t="s">
        <v>38</v>
      </c>
      <c r="Y14" s="6" t="s">
        <v>39</v>
      </c>
      <c r="Z14" s="6" t="s">
        <v>40</v>
      </c>
    </row>
    <row r="15" spans="1:26" ht="22.2" thickBot="1" x14ac:dyDescent="0.35">
      <c r="A15" s="14"/>
      <c r="B15" s="14"/>
      <c r="C15" s="14"/>
      <c r="D15" s="14"/>
      <c r="E15" s="14"/>
      <c r="F15" s="42"/>
      <c r="G15" s="42"/>
      <c r="H15" s="43"/>
      <c r="I15" s="43"/>
      <c r="J15" s="14"/>
      <c r="K15" s="43"/>
      <c r="L15" s="43"/>
      <c r="M15" s="14"/>
      <c r="N15" s="14"/>
      <c r="O15" s="14"/>
      <c r="P15" s="14"/>
      <c r="Q15" s="14"/>
      <c r="R15" s="9" t="s">
        <v>47</v>
      </c>
      <c r="S15" s="9" t="s">
        <v>18</v>
      </c>
      <c r="T15" s="9" t="s">
        <v>48</v>
      </c>
      <c r="U15" s="9" t="s">
        <v>49</v>
      </c>
      <c r="V15" s="9" t="s">
        <v>50</v>
      </c>
      <c r="W15" s="9" t="s">
        <v>51</v>
      </c>
      <c r="X15" s="9" t="s">
        <v>52</v>
      </c>
      <c r="Y15" s="9" t="s">
        <v>53</v>
      </c>
      <c r="Z15" s="9" t="s">
        <v>54</v>
      </c>
    </row>
    <row r="16" spans="1:26" x14ac:dyDescent="0.3">
      <c r="A16" s="14"/>
      <c r="B16" s="14"/>
      <c r="C16" s="14"/>
      <c r="D16" s="14"/>
      <c r="E16" s="14"/>
      <c r="F16" s="42"/>
      <c r="G16" s="42"/>
      <c r="H16" s="43"/>
      <c r="I16" s="43"/>
      <c r="J16" s="14"/>
      <c r="N16" s="14"/>
      <c r="O16" s="14"/>
      <c r="P16" s="14"/>
      <c r="Q16" s="14"/>
      <c r="R16" s="12" t="s">
        <v>100</v>
      </c>
      <c r="S16" s="12"/>
      <c r="T16" t="str">
        <f>$B$4&amp;$C$7&amp;$H$4&amp;RIGHT(Sector_Fuels_ELC!$M$10,3)&amp;"00"</f>
        <v>ELCTEGAS00</v>
      </c>
      <c r="U16" t="str">
        <f>$D$4&amp;" "&amp;$H$3&amp;RIGHT(T16,2)&amp;" - "&amp; "Natural Gas"</f>
        <v>Power Plants Existing00 - Natural Gas</v>
      </c>
      <c r="X16" t="s">
        <v>148</v>
      </c>
      <c r="Y16" s="12"/>
      <c r="Z16" s="12"/>
    </row>
    <row r="17" spans="1:26" x14ac:dyDescent="0.3">
      <c r="A17" s="14"/>
      <c r="O17">
        <f>R47/P14</f>
        <v>0.59677828513444953</v>
      </c>
      <c r="Q17" s="14"/>
      <c r="R17" s="5"/>
      <c r="S17" s="12"/>
      <c r="T17" s="44"/>
      <c r="U17" s="44"/>
      <c r="V17" s="44"/>
      <c r="W17" s="44"/>
      <c r="Y17" s="12"/>
      <c r="Z17" s="12"/>
    </row>
    <row r="18" spans="1:26" x14ac:dyDescent="0.3">
      <c r="A18" s="14"/>
      <c r="B18" s="14"/>
      <c r="C18" s="14"/>
      <c r="D18" s="14"/>
      <c r="E18" s="14"/>
      <c r="F18" s="14"/>
      <c r="G18" s="43"/>
      <c r="H18" s="43"/>
      <c r="I18" s="14"/>
      <c r="J18" s="43"/>
      <c r="K18" s="43"/>
      <c r="L18" s="14"/>
      <c r="M18" s="42"/>
      <c r="N18" s="42"/>
      <c r="O18" s="14"/>
      <c r="P18" s="43"/>
      <c r="Q18" s="14"/>
    </row>
    <row r="19" spans="1:26" x14ac:dyDescent="0.3">
      <c r="A19" s="14"/>
      <c r="B19" s="14"/>
      <c r="C19" s="14"/>
      <c r="D19" s="14"/>
      <c r="E19" s="14"/>
      <c r="F19" s="14"/>
      <c r="G19" s="43"/>
      <c r="H19" s="43"/>
      <c r="I19" s="14"/>
      <c r="J19" s="43"/>
      <c r="K19" s="43"/>
      <c r="L19" s="14"/>
      <c r="M19" s="42"/>
      <c r="N19" s="42"/>
      <c r="O19" s="14"/>
      <c r="P19" s="43"/>
      <c r="Q19" s="14"/>
    </row>
    <row r="20" spans="1:26" x14ac:dyDescent="0.3">
      <c r="A20" s="14"/>
      <c r="B20" s="14"/>
      <c r="C20" s="14"/>
      <c r="D20" s="14"/>
      <c r="E20" s="14"/>
      <c r="F20" s="14"/>
      <c r="G20" s="43"/>
      <c r="H20" s="43"/>
      <c r="I20" s="14"/>
      <c r="J20" s="43"/>
      <c r="K20" s="43"/>
      <c r="L20" s="14"/>
      <c r="M20" s="42"/>
      <c r="N20" s="42"/>
      <c r="O20" s="14"/>
      <c r="P20" s="43"/>
      <c r="Q20" s="14"/>
    </row>
    <row r="21" spans="1:26" x14ac:dyDescent="0.3">
      <c r="A21" s="14"/>
      <c r="B21" s="14"/>
      <c r="C21" s="14"/>
      <c r="D21" s="14"/>
      <c r="E21" s="14"/>
      <c r="F21" s="14"/>
      <c r="G21" s="43"/>
      <c r="H21" s="14"/>
      <c r="I21" s="45" t="s">
        <v>122</v>
      </c>
      <c r="J21" s="46"/>
      <c r="K21" s="46"/>
      <c r="L21" s="46"/>
      <c r="M21" s="54"/>
      <c r="N21" s="42"/>
      <c r="O21" s="14"/>
      <c r="P21" s="14"/>
      <c r="Q21" s="14"/>
      <c r="R21" s="12" t="s">
        <v>101</v>
      </c>
      <c r="S21" s="12"/>
      <c r="T21" s="12" t="s">
        <v>102</v>
      </c>
      <c r="U21" s="12" t="s">
        <v>103</v>
      </c>
      <c r="V21" s="12" t="s">
        <v>59</v>
      </c>
      <c r="W21" s="12" t="s">
        <v>69</v>
      </c>
      <c r="X21" s="5" t="s">
        <v>104</v>
      </c>
      <c r="Y21" s="12"/>
      <c r="Z21" s="12"/>
    </row>
    <row r="22" spans="1:26" x14ac:dyDescent="0.3">
      <c r="A22" s="14"/>
      <c r="B22" s="14"/>
      <c r="C22" s="14"/>
      <c r="D22" s="14"/>
      <c r="E22" s="14"/>
      <c r="F22" s="14"/>
      <c r="G22" s="14"/>
      <c r="H22" s="14"/>
      <c r="I22" s="48" t="s">
        <v>125</v>
      </c>
      <c r="J22" s="49"/>
      <c r="K22" s="49"/>
      <c r="L22" s="49"/>
      <c r="M22" s="50"/>
      <c r="N22" s="14"/>
      <c r="O22" s="14"/>
      <c r="P22" s="14"/>
      <c r="Q22" s="14"/>
      <c r="T22" s="12" t="s">
        <v>105</v>
      </c>
      <c r="U22" s="12" t="s">
        <v>106</v>
      </c>
      <c r="V22" s="12" t="s">
        <v>59</v>
      </c>
      <c r="W22" s="12" t="s">
        <v>69</v>
      </c>
      <c r="X22" s="12"/>
    </row>
    <row r="23" spans="1:26" x14ac:dyDescent="0.3">
      <c r="A23" s="14"/>
      <c r="B23" s="14"/>
      <c r="C23" s="14"/>
      <c r="D23" s="14"/>
      <c r="E23" s="14"/>
      <c r="F23" s="14"/>
      <c r="G23" s="14"/>
      <c r="H23" s="14"/>
      <c r="I23" s="48" t="s">
        <v>126</v>
      </c>
      <c r="J23" s="49"/>
      <c r="K23" s="49"/>
      <c r="L23" s="49"/>
      <c r="M23" s="50"/>
      <c r="N23" s="14"/>
      <c r="O23" s="14"/>
      <c r="P23" s="14"/>
      <c r="Q23" s="14"/>
      <c r="T23" s="12" t="s">
        <v>107</v>
      </c>
      <c r="U23" s="12" t="s">
        <v>108</v>
      </c>
      <c r="V23" s="12" t="s">
        <v>59</v>
      </c>
      <c r="W23" s="12" t="s">
        <v>69</v>
      </c>
      <c r="X23" s="12"/>
    </row>
    <row r="24" spans="1:26" x14ac:dyDescent="0.3">
      <c r="A24" s="14"/>
      <c r="B24" s="14"/>
      <c r="C24" s="14"/>
      <c r="D24" s="14"/>
      <c r="E24" s="14"/>
      <c r="F24" s="14"/>
      <c r="G24" s="14"/>
      <c r="H24" s="14"/>
      <c r="I24" s="48" t="s">
        <v>153</v>
      </c>
      <c r="J24" s="49"/>
      <c r="K24" s="49"/>
      <c r="L24" s="49"/>
      <c r="M24" s="50"/>
      <c r="N24" s="14"/>
      <c r="O24" s="14"/>
      <c r="P24" s="14"/>
      <c r="Q24" s="14"/>
    </row>
    <row r="25" spans="1:26" x14ac:dyDescent="0.3">
      <c r="A25" s="14"/>
      <c r="B25" s="14"/>
      <c r="C25" s="14"/>
      <c r="D25" s="14"/>
      <c r="E25" s="14"/>
      <c r="F25" s="14"/>
      <c r="G25" s="14"/>
      <c r="H25" s="14"/>
      <c r="I25" s="51" t="s">
        <v>164</v>
      </c>
      <c r="J25" s="52"/>
      <c r="K25" s="52"/>
      <c r="L25" s="52"/>
      <c r="M25" s="53"/>
      <c r="N25" s="14"/>
      <c r="O25" s="14"/>
      <c r="P25" s="14"/>
      <c r="Q25" s="14"/>
    </row>
    <row r="26" spans="1:26" x14ac:dyDescent="0.3">
      <c r="A26" s="14"/>
      <c r="B26" s="14"/>
      <c r="C26" s="14"/>
      <c r="D26" s="14"/>
      <c r="E26" s="14"/>
      <c r="F26" s="14"/>
      <c r="G26" s="14"/>
      <c r="H26" s="14"/>
      <c r="I26" s="14"/>
      <c r="J26" s="14"/>
      <c r="K26" s="14"/>
      <c r="L26" s="14"/>
      <c r="M26" s="14"/>
      <c r="N26" s="14"/>
      <c r="O26" s="14"/>
      <c r="P26" s="14"/>
      <c r="Q26" s="14"/>
    </row>
    <row r="27" spans="1:26" x14ac:dyDescent="0.3">
      <c r="A27" s="14"/>
      <c r="B27" s="14"/>
      <c r="C27" s="14"/>
      <c r="D27" s="14"/>
      <c r="E27" s="14"/>
      <c r="F27" s="14"/>
      <c r="G27" s="14"/>
      <c r="H27" s="14"/>
      <c r="I27" s="14"/>
      <c r="J27" s="14"/>
      <c r="K27" s="14"/>
      <c r="O27" s="14"/>
      <c r="P27" s="14"/>
      <c r="Q27" s="14"/>
    </row>
    <row r="28" spans="1:26"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x14ac:dyDescent="0.3">
      <c r="A30" s="14"/>
      <c r="B30" s="14"/>
      <c r="C30" s="14"/>
      <c r="D30" s="14"/>
      <c r="E30" s="14"/>
      <c r="F30" s="14"/>
      <c r="G30" s="14"/>
      <c r="H30" s="14"/>
      <c r="I30" s="45" t="s">
        <v>135</v>
      </c>
      <c r="J30" s="46"/>
      <c r="K30" s="46"/>
      <c r="L30" s="46"/>
      <c r="M30" s="46"/>
      <c r="N30" s="46"/>
      <c r="O30" s="46"/>
      <c r="P30" s="47"/>
      <c r="Q30" s="14"/>
    </row>
    <row r="31" spans="1:26" x14ac:dyDescent="0.3">
      <c r="A31" s="14"/>
      <c r="B31" s="14"/>
      <c r="C31" s="14"/>
      <c r="D31" s="14"/>
      <c r="E31" s="14"/>
      <c r="F31" s="14"/>
      <c r="G31" s="14"/>
      <c r="H31" s="14"/>
      <c r="I31" s="59" t="s">
        <v>127</v>
      </c>
      <c r="J31" s="55"/>
      <c r="K31" s="58" t="s">
        <v>128</v>
      </c>
      <c r="L31" s="55"/>
      <c r="M31" s="55"/>
      <c r="N31" s="49"/>
      <c r="O31" s="49"/>
      <c r="P31" s="50"/>
      <c r="Q31" s="14"/>
    </row>
    <row r="32" spans="1:26" x14ac:dyDescent="0.3">
      <c r="A32" s="14"/>
      <c r="B32" s="14"/>
      <c r="C32" s="14"/>
      <c r="D32" s="14"/>
      <c r="E32" s="14"/>
      <c r="F32" s="14"/>
      <c r="G32" s="14"/>
      <c r="H32" s="14"/>
      <c r="I32" s="48">
        <v>2000000</v>
      </c>
      <c r="J32" s="49" t="s">
        <v>109</v>
      </c>
      <c r="K32" s="48">
        <v>1200000</v>
      </c>
      <c r="L32" s="49" t="s">
        <v>109</v>
      </c>
      <c r="M32" s="49"/>
      <c r="N32" s="49" t="s">
        <v>136</v>
      </c>
      <c r="O32" s="49"/>
      <c r="P32" s="50"/>
      <c r="Q32" s="14"/>
    </row>
    <row r="33" spans="1:20" x14ac:dyDescent="0.3">
      <c r="A33" s="14"/>
      <c r="B33" s="14"/>
      <c r="C33" s="14"/>
      <c r="D33" s="14"/>
      <c r="E33" s="14"/>
      <c r="F33" s="14"/>
      <c r="G33" s="14"/>
      <c r="H33" s="14"/>
      <c r="I33" s="48">
        <f>I32/10^6</f>
        <v>2</v>
      </c>
      <c r="J33" s="49" t="s">
        <v>110</v>
      </c>
      <c r="K33" s="48">
        <f>K32/10^6</f>
        <v>1.2</v>
      </c>
      <c r="L33" s="49" t="s">
        <v>110</v>
      </c>
      <c r="M33" s="49"/>
      <c r="N33" s="49" t="s">
        <v>137</v>
      </c>
      <c r="O33" s="49"/>
      <c r="P33" s="50"/>
      <c r="Q33" s="14"/>
    </row>
    <row r="34" spans="1:20" x14ac:dyDescent="0.3">
      <c r="A34" s="14"/>
      <c r="B34" s="14"/>
      <c r="C34" s="14"/>
      <c r="D34" s="14"/>
      <c r="E34" s="14"/>
      <c r="F34" s="14"/>
      <c r="G34" s="14"/>
      <c r="H34" s="14"/>
      <c r="I34" s="48">
        <f>I33*1000</f>
        <v>2000</v>
      </c>
      <c r="J34" s="49" t="s">
        <v>111</v>
      </c>
      <c r="K34" s="48">
        <f>K33*1000</f>
        <v>1200</v>
      </c>
      <c r="L34" s="49" t="s">
        <v>111</v>
      </c>
      <c r="M34" s="49"/>
      <c r="N34" s="49"/>
      <c r="O34" s="49"/>
      <c r="P34" s="50"/>
      <c r="Q34" s="14"/>
    </row>
    <row r="35" spans="1:20" x14ac:dyDescent="0.3">
      <c r="A35" s="14"/>
      <c r="B35" s="14"/>
      <c r="C35" s="14"/>
      <c r="D35" s="14"/>
      <c r="E35" s="14"/>
      <c r="F35" s="14"/>
      <c r="G35" s="14"/>
      <c r="H35" s="14"/>
      <c r="I35" s="59" t="s">
        <v>141</v>
      </c>
      <c r="J35" s="55"/>
      <c r="K35" s="58" t="s">
        <v>142</v>
      </c>
      <c r="L35" s="55"/>
      <c r="M35" s="55"/>
      <c r="N35" s="49"/>
      <c r="O35" s="49"/>
      <c r="P35" s="50"/>
      <c r="Q35" s="14"/>
    </row>
    <row r="36" spans="1:20" x14ac:dyDescent="0.3">
      <c r="A36" s="14"/>
      <c r="B36" s="14"/>
      <c r="C36" s="14"/>
      <c r="D36" s="14"/>
      <c r="E36" s="14"/>
      <c r="F36" s="14"/>
      <c r="G36" s="14"/>
      <c r="H36" s="14"/>
      <c r="I36" s="56">
        <f>81</f>
        <v>81</v>
      </c>
      <c r="J36" s="55" t="s">
        <v>146</v>
      </c>
      <c r="K36" s="55">
        <f>23424</f>
        <v>23424</v>
      </c>
      <c r="L36" s="55" t="s">
        <v>129</v>
      </c>
      <c r="M36" s="55"/>
      <c r="N36" s="49" t="s">
        <v>138</v>
      </c>
      <c r="O36" s="49"/>
      <c r="P36" s="50"/>
      <c r="Q36" s="14"/>
    </row>
    <row r="37" spans="1:20" x14ac:dyDescent="0.3">
      <c r="A37" s="14"/>
      <c r="B37" s="14"/>
      <c r="C37" s="14"/>
      <c r="D37" s="14"/>
      <c r="E37" s="14"/>
      <c r="F37" s="14"/>
      <c r="G37" s="14"/>
      <c r="H37" s="14"/>
      <c r="I37" s="56">
        <f>I36/P40</f>
        <v>71.05263157894737</v>
      </c>
      <c r="J37" s="55" t="s">
        <v>147</v>
      </c>
      <c r="K37" s="55">
        <f>K36/10^6</f>
        <v>2.3424E-2</v>
      </c>
      <c r="L37" s="55" t="s">
        <v>130</v>
      </c>
      <c r="M37" s="55"/>
      <c r="N37" s="49" t="s">
        <v>139</v>
      </c>
      <c r="O37" s="49"/>
      <c r="P37" s="50"/>
      <c r="Q37" s="14"/>
    </row>
    <row r="38" spans="1:20" x14ac:dyDescent="0.3">
      <c r="A38" s="14"/>
      <c r="B38" s="14"/>
      <c r="C38" s="14"/>
      <c r="D38" s="14"/>
      <c r="E38" s="14"/>
      <c r="F38" s="14"/>
      <c r="G38" s="14"/>
      <c r="H38" s="14"/>
      <c r="I38" s="56">
        <f>(I37*1000000)/10^6</f>
        <v>71.05263157894737</v>
      </c>
      <c r="J38" s="55" t="s">
        <v>131</v>
      </c>
      <c r="K38" s="55">
        <f>K37*1000</f>
        <v>23.423999999999999</v>
      </c>
      <c r="L38" s="55" t="s">
        <v>131</v>
      </c>
      <c r="M38" s="55"/>
      <c r="N38" s="49" t="s">
        <v>140</v>
      </c>
      <c r="O38" s="49"/>
      <c r="P38" s="50"/>
      <c r="Q38" s="14"/>
    </row>
    <row r="39" spans="1:20" x14ac:dyDescent="0.3">
      <c r="A39" s="14"/>
      <c r="B39" s="14"/>
      <c r="C39" s="14"/>
      <c r="D39" s="14"/>
      <c r="E39" s="14"/>
      <c r="F39" s="14"/>
      <c r="G39" s="14"/>
      <c r="H39" s="14"/>
      <c r="I39" s="56" t="e">
        <f>I38/#REF!</f>
        <v>#REF!</v>
      </c>
      <c r="J39" s="55" t="s">
        <v>149</v>
      </c>
      <c r="K39" s="55" t="e">
        <f>K38/#REF!</f>
        <v>#REF!</v>
      </c>
      <c r="L39" s="55" t="s">
        <v>133</v>
      </c>
      <c r="M39" s="55"/>
      <c r="N39" s="49" t="s">
        <v>134</v>
      </c>
      <c r="O39" s="49"/>
      <c r="P39" s="50"/>
      <c r="Q39" s="14"/>
    </row>
    <row r="40" spans="1:20" x14ac:dyDescent="0.3">
      <c r="A40" s="14"/>
      <c r="B40" s="14"/>
      <c r="C40" s="14"/>
      <c r="D40" s="14"/>
      <c r="E40" s="14"/>
      <c r="F40" s="14"/>
      <c r="G40" s="14"/>
      <c r="H40" s="14"/>
      <c r="I40" s="59" t="s">
        <v>144</v>
      </c>
      <c r="J40" s="55"/>
      <c r="K40" s="58" t="s">
        <v>143</v>
      </c>
      <c r="L40" s="55"/>
      <c r="M40" s="55"/>
      <c r="N40" s="55" t="s">
        <v>145</v>
      </c>
      <c r="O40" s="55"/>
      <c r="P40" s="57">
        <f>1.14</f>
        <v>1.1399999999999999</v>
      </c>
      <c r="Q40" s="14"/>
    </row>
    <row r="41" spans="1:20" x14ac:dyDescent="0.3">
      <c r="A41" s="14"/>
      <c r="B41" s="14"/>
      <c r="C41" s="14"/>
      <c r="D41" s="14"/>
      <c r="E41" s="14"/>
      <c r="F41" s="14"/>
      <c r="G41" s="14"/>
      <c r="H41" s="14"/>
      <c r="I41" s="56"/>
      <c r="J41" s="55"/>
      <c r="K41" s="55"/>
      <c r="L41" s="55"/>
      <c r="M41" s="55"/>
      <c r="N41" s="55"/>
      <c r="O41" s="55"/>
      <c r="P41" s="57"/>
      <c r="Q41" s="14"/>
    </row>
    <row r="42" spans="1:20" x14ac:dyDescent="0.3">
      <c r="A42" s="14"/>
      <c r="B42" s="14"/>
      <c r="C42" s="14"/>
      <c r="D42" s="14"/>
      <c r="E42" s="14"/>
      <c r="F42" s="14"/>
      <c r="G42" s="14"/>
      <c r="H42" s="14"/>
      <c r="I42" s="56"/>
      <c r="J42" s="55"/>
      <c r="K42" s="55"/>
      <c r="L42" s="55"/>
      <c r="M42" s="55"/>
      <c r="N42" s="55"/>
      <c r="O42" s="55"/>
      <c r="P42" s="57"/>
      <c r="Q42" s="14"/>
    </row>
    <row r="43" spans="1:20" x14ac:dyDescent="0.3">
      <c r="A43" s="14"/>
      <c r="B43" s="14"/>
      <c r="C43" s="14"/>
      <c r="D43" s="14"/>
      <c r="E43" s="14"/>
      <c r="F43" s="14"/>
      <c r="G43" s="14"/>
      <c r="H43" s="14"/>
      <c r="I43" s="56"/>
      <c r="J43" s="55"/>
      <c r="K43" s="55"/>
      <c r="L43" s="55"/>
      <c r="M43" s="55"/>
      <c r="N43" s="55"/>
      <c r="O43" s="55"/>
      <c r="P43" s="57"/>
      <c r="Q43" s="14"/>
    </row>
    <row r="44" spans="1:20" x14ac:dyDescent="0.3">
      <c r="A44" s="14"/>
      <c r="B44" s="14"/>
      <c r="C44" s="14"/>
      <c r="D44" s="14"/>
      <c r="E44" s="14"/>
      <c r="F44" s="14"/>
      <c r="G44" s="14"/>
      <c r="H44" s="14"/>
      <c r="I44" s="56"/>
      <c r="J44" s="55"/>
      <c r="K44" s="55"/>
      <c r="L44" s="55"/>
      <c r="M44" s="55"/>
      <c r="N44" s="55"/>
      <c r="O44" s="55"/>
      <c r="P44" s="57"/>
      <c r="Q44" s="14"/>
    </row>
    <row r="45" spans="1:20" x14ac:dyDescent="0.3">
      <c r="A45" s="14"/>
      <c r="B45" s="14"/>
      <c r="C45" s="14"/>
      <c r="D45" s="14"/>
      <c r="E45" s="14"/>
      <c r="F45" s="14"/>
      <c r="G45" s="14"/>
      <c r="H45" s="14"/>
      <c r="I45" s="48">
        <v>1</v>
      </c>
      <c r="J45" s="49" t="s">
        <v>112</v>
      </c>
      <c r="K45" s="49"/>
      <c r="L45" s="49"/>
      <c r="M45" s="49"/>
      <c r="N45" s="49"/>
      <c r="O45" s="49"/>
      <c r="P45" s="50"/>
      <c r="Q45" s="14"/>
      <c r="R45" s="43">
        <f>18.82</f>
        <v>18.82</v>
      </c>
      <c r="S45" s="43" t="s">
        <v>175</v>
      </c>
      <c r="T45" s="14"/>
    </row>
    <row r="46" spans="1:20" x14ac:dyDescent="0.3">
      <c r="A46" s="14"/>
      <c r="B46" s="14"/>
      <c r="C46" s="14"/>
      <c r="D46" s="14"/>
      <c r="E46" s="14"/>
      <c r="F46" s="14"/>
      <c r="G46" s="14"/>
      <c r="H46" s="14"/>
      <c r="I46" s="48">
        <f>3.6*10^-6</f>
        <v>3.5999999999999998E-6</v>
      </c>
      <c r="J46" s="49" t="s">
        <v>113</v>
      </c>
      <c r="K46" s="49"/>
      <c r="L46" s="49"/>
      <c r="M46" s="49"/>
      <c r="N46" s="49"/>
      <c r="O46" s="49"/>
      <c r="P46" s="50"/>
      <c r="Q46" s="14"/>
      <c r="R46">
        <f>R45*1000*1000</f>
        <v>18820000</v>
      </c>
      <c r="S46" t="s">
        <v>176</v>
      </c>
    </row>
    <row r="47" spans="1:20" x14ac:dyDescent="0.3">
      <c r="A47" s="14"/>
      <c r="B47" s="14"/>
      <c r="C47" s="14"/>
      <c r="D47" s="14"/>
      <c r="E47" s="14"/>
      <c r="F47" s="14"/>
      <c r="G47" s="14"/>
      <c r="H47" s="14"/>
      <c r="I47" s="48">
        <f>277777.777777777</f>
        <v>277777.777777777</v>
      </c>
      <c r="J47" s="49" t="s">
        <v>114</v>
      </c>
      <c r="K47" s="49"/>
      <c r="L47" s="49"/>
      <c r="M47" s="49"/>
      <c r="N47" s="49"/>
      <c r="O47" s="49"/>
      <c r="P47" s="50"/>
      <c r="Q47" s="14"/>
      <c r="R47">
        <f>R46/10^6</f>
        <v>18.82</v>
      </c>
      <c r="S47" t="s">
        <v>177</v>
      </c>
    </row>
    <row r="48" spans="1:20" x14ac:dyDescent="0.3">
      <c r="A48" s="14"/>
      <c r="B48" s="14"/>
      <c r="C48" s="14"/>
      <c r="D48" s="14"/>
      <c r="E48" s="14"/>
      <c r="F48" s="14"/>
      <c r="G48" s="14"/>
      <c r="H48" s="14"/>
      <c r="I48" s="48">
        <f>(I47*4.3)/10^6</f>
        <v>1.1944444444444411</v>
      </c>
      <c r="J48" s="49" t="s">
        <v>115</v>
      </c>
      <c r="K48" s="49" t="s">
        <v>150</v>
      </c>
      <c r="L48" s="49"/>
      <c r="M48" s="49"/>
      <c r="N48" s="49"/>
      <c r="O48" s="49"/>
      <c r="P48" s="50"/>
      <c r="Q48" s="14"/>
    </row>
    <row r="49" spans="1:17" x14ac:dyDescent="0.3">
      <c r="A49" s="14"/>
      <c r="B49" s="14"/>
      <c r="C49" s="14"/>
      <c r="D49" s="14"/>
      <c r="E49" s="14"/>
      <c r="F49" s="14"/>
      <c r="G49" s="14"/>
      <c r="H49" s="14"/>
      <c r="I49" s="59" t="s">
        <v>151</v>
      </c>
      <c r="J49" s="55"/>
      <c r="K49" s="55" t="s">
        <v>152</v>
      </c>
      <c r="L49" s="55"/>
      <c r="M49" s="55"/>
      <c r="N49" s="55"/>
      <c r="O49" s="55"/>
      <c r="P49" s="57"/>
      <c r="Q49" s="14"/>
    </row>
    <row r="50" spans="1:17" x14ac:dyDescent="0.3">
      <c r="A50" s="14"/>
      <c r="B50" s="14"/>
      <c r="C50" s="14"/>
      <c r="D50" s="14"/>
      <c r="E50" s="14"/>
      <c r="F50" s="14"/>
      <c r="G50" s="14"/>
      <c r="H50" s="14"/>
      <c r="I50" s="48">
        <v>0.21</v>
      </c>
      <c r="J50" s="49" t="s">
        <v>116</v>
      </c>
      <c r="K50" s="49" t="s">
        <v>154</v>
      </c>
      <c r="L50" s="49"/>
      <c r="M50" s="49"/>
      <c r="N50" s="49"/>
      <c r="O50" s="49"/>
      <c r="P50" s="50"/>
      <c r="Q50" s="14"/>
    </row>
    <row r="51" spans="1:17" x14ac:dyDescent="0.3">
      <c r="A51" s="14"/>
      <c r="B51" s="14"/>
      <c r="C51" s="14"/>
      <c r="D51" s="14"/>
      <c r="E51" s="14"/>
      <c r="F51" s="14"/>
      <c r="G51" s="14"/>
      <c r="H51" s="14"/>
      <c r="I51" s="48">
        <f>I50*1000</f>
        <v>210</v>
      </c>
      <c r="J51" s="49" t="s">
        <v>117</v>
      </c>
      <c r="K51" s="60" t="s">
        <v>155</v>
      </c>
      <c r="L51" s="49"/>
      <c r="M51" s="49"/>
      <c r="N51" s="49"/>
      <c r="O51" s="49"/>
      <c r="P51" s="50"/>
      <c r="Q51" s="14"/>
    </row>
    <row r="52" spans="1:17" x14ac:dyDescent="0.3">
      <c r="A52" s="14"/>
      <c r="B52" s="14"/>
      <c r="C52" s="14"/>
      <c r="D52" s="14"/>
      <c r="E52" s="14"/>
      <c r="F52" s="14"/>
      <c r="G52" s="14"/>
      <c r="H52" s="14"/>
      <c r="I52" s="48">
        <f>I51*1000</f>
        <v>210000</v>
      </c>
      <c r="J52" s="49" t="s">
        <v>118</v>
      </c>
      <c r="K52" s="49">
        <f>0.45</f>
        <v>0.45</v>
      </c>
      <c r="L52" s="49" t="s">
        <v>156</v>
      </c>
      <c r="M52" s="49"/>
      <c r="N52" s="49" t="s">
        <v>157</v>
      </c>
      <c r="O52" s="49"/>
      <c r="P52" s="50"/>
      <c r="Q52" s="14"/>
    </row>
    <row r="53" spans="1:17" x14ac:dyDescent="0.3">
      <c r="A53" s="14"/>
      <c r="B53" s="14"/>
      <c r="C53" s="14"/>
      <c r="D53" s="14"/>
      <c r="E53" s="14"/>
      <c r="F53" s="14"/>
      <c r="G53" s="14"/>
      <c r="H53" s="14"/>
      <c r="I53" s="48">
        <f>I52*1000</f>
        <v>210000000</v>
      </c>
      <c r="J53" s="49" t="s">
        <v>119</v>
      </c>
      <c r="K53" s="49">
        <f>K52*1000</f>
        <v>450</v>
      </c>
      <c r="L53" s="49" t="s">
        <v>120</v>
      </c>
      <c r="M53" s="49"/>
      <c r="N53" s="49"/>
      <c r="O53" s="49"/>
      <c r="P53" s="50"/>
      <c r="Q53" s="14"/>
    </row>
    <row r="54" spans="1:17" x14ac:dyDescent="0.3">
      <c r="A54" s="14"/>
      <c r="B54" s="14"/>
      <c r="C54" s="14"/>
      <c r="D54" s="14"/>
      <c r="E54" s="14"/>
      <c r="F54" s="14"/>
      <c r="G54" s="14"/>
      <c r="H54" s="14"/>
      <c r="I54" s="48">
        <f>I53/10^6</f>
        <v>210</v>
      </c>
      <c r="J54" s="49" t="s">
        <v>120</v>
      </c>
      <c r="K54" s="49"/>
      <c r="L54" s="49"/>
      <c r="M54" s="49"/>
      <c r="N54" s="49"/>
      <c r="O54" s="49"/>
      <c r="P54" s="50"/>
      <c r="Q54" s="14"/>
    </row>
    <row r="55" spans="1:17" x14ac:dyDescent="0.3">
      <c r="A55" s="14"/>
      <c r="B55" s="14"/>
      <c r="C55" s="14"/>
      <c r="D55" s="14"/>
      <c r="E55" s="14"/>
      <c r="F55" s="14"/>
      <c r="G55" s="14"/>
      <c r="H55" s="14"/>
      <c r="I55" s="64" t="s">
        <v>158</v>
      </c>
      <c r="J55" s="49"/>
      <c r="K55" s="49"/>
      <c r="L55" s="49"/>
      <c r="M55" s="49"/>
      <c r="N55" s="49"/>
      <c r="O55" s="49"/>
      <c r="P55" s="50"/>
      <c r="Q55" s="14"/>
    </row>
    <row r="56" spans="1:17" x14ac:dyDescent="0.3">
      <c r="I56" s="56" t="s">
        <v>159</v>
      </c>
      <c r="J56" s="55"/>
      <c r="K56" s="55"/>
      <c r="L56" s="55"/>
      <c r="M56" s="55"/>
      <c r="N56" s="55"/>
      <c r="O56" s="55"/>
      <c r="P56" s="57"/>
    </row>
    <row r="57" spans="1:17" x14ac:dyDescent="0.3">
      <c r="I57" s="61"/>
      <c r="J57" s="62"/>
      <c r="K57" s="62"/>
      <c r="L57" s="62"/>
      <c r="M57" s="62"/>
      <c r="N57" s="62"/>
      <c r="O57" s="62"/>
      <c r="P57" s="6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A09-D62E-4FF5-A859-9DF747FE7B8C}">
  <dimension ref="B3:S24"/>
  <sheetViews>
    <sheetView workbookViewId="0">
      <selection activeCell="C8" sqref="C8"/>
    </sheetView>
  </sheetViews>
  <sheetFormatPr defaultRowHeight="14.4" x14ac:dyDescent="0.3"/>
  <cols>
    <col min="2" max="2" width="12" customWidth="1"/>
  </cols>
  <sheetData>
    <row r="3" spans="2:19" ht="17.399999999999999" x14ac:dyDescent="0.3">
      <c r="B3" s="66" t="s">
        <v>168</v>
      </c>
      <c r="C3" s="66"/>
      <c r="D3" s="66"/>
      <c r="E3" s="66"/>
      <c r="F3" s="66"/>
      <c r="G3" s="66"/>
      <c r="H3" s="66"/>
      <c r="I3" s="66"/>
      <c r="J3" s="66"/>
    </row>
    <row r="4" spans="2:19" ht="17.399999999999999" x14ac:dyDescent="0.3">
      <c r="B4" s="67"/>
      <c r="C4" s="67"/>
      <c r="D4" s="67"/>
      <c r="E4" s="67"/>
      <c r="F4" s="67"/>
      <c r="G4" s="67"/>
    </row>
    <row r="5" spans="2:19" ht="17.399999999999999" x14ac:dyDescent="0.3">
      <c r="B5" s="68" t="s">
        <v>179</v>
      </c>
      <c r="C5" s="69"/>
    </row>
    <row r="6" spans="2:19" ht="15" thickBot="1" x14ac:dyDescent="0.35">
      <c r="B6" s="70" t="s">
        <v>10</v>
      </c>
      <c r="C6" s="70" t="str">
        <f>Sector_Fuels_ELC!M10</f>
        <v>ELCGAS</v>
      </c>
      <c r="E6" s="71"/>
      <c r="F6" s="71"/>
      <c r="G6" s="71"/>
      <c r="H6" s="44"/>
    </row>
    <row r="7" spans="2:19" ht="15" thickBot="1" x14ac:dyDescent="0.35">
      <c r="B7" s="21" t="s">
        <v>55</v>
      </c>
      <c r="C7" s="21" t="s">
        <v>166</v>
      </c>
      <c r="E7" s="72"/>
      <c r="F7" s="72"/>
      <c r="G7" s="72"/>
      <c r="H7" s="44"/>
    </row>
    <row r="8" spans="2:19" x14ac:dyDescent="0.3">
      <c r="B8" s="14" t="str">
        <f>[1]Con_ELC!$V$6</f>
        <v>ELCCO2</v>
      </c>
      <c r="C8" s="73">
        <v>55</v>
      </c>
      <c r="E8" s="74"/>
      <c r="F8" s="74"/>
      <c r="G8" s="74"/>
      <c r="H8" s="44"/>
    </row>
    <row r="13" spans="2:19" x14ac:dyDescent="0.3">
      <c r="L13" s="83">
        <f>55</f>
        <v>55</v>
      </c>
      <c r="M13" s="83" t="s">
        <v>188</v>
      </c>
      <c r="N13" s="83"/>
      <c r="O13" s="83"/>
      <c r="P13" s="83"/>
      <c r="Q13" s="83"/>
      <c r="R13" s="83"/>
      <c r="S13" s="83"/>
    </row>
    <row r="14" spans="2:19" x14ac:dyDescent="0.3">
      <c r="L14" s="83">
        <f>L13/(1*10^-6)</f>
        <v>55000000</v>
      </c>
      <c r="M14" s="83" t="s">
        <v>189</v>
      </c>
      <c r="N14" s="83"/>
      <c r="O14" s="83"/>
      <c r="P14" s="83"/>
      <c r="Q14" s="83"/>
      <c r="R14" s="83"/>
      <c r="S14" s="83"/>
    </row>
    <row r="15" spans="2:19" x14ac:dyDescent="0.3">
      <c r="L15" s="83">
        <f>L14/10^6</f>
        <v>55</v>
      </c>
      <c r="M15" s="83" t="s">
        <v>190</v>
      </c>
      <c r="N15" s="83"/>
      <c r="O15" s="83"/>
      <c r="P15" s="83"/>
      <c r="Q15" s="83"/>
      <c r="R15" s="83"/>
      <c r="S15" s="83"/>
    </row>
    <row r="16" spans="2:19" x14ac:dyDescent="0.3">
      <c r="L16" s="83" t="s">
        <v>191</v>
      </c>
      <c r="M16" s="83"/>
      <c r="N16" s="83"/>
      <c r="O16" s="83"/>
      <c r="P16" s="83"/>
      <c r="Q16" s="83"/>
      <c r="R16" s="83"/>
      <c r="S16" s="83"/>
    </row>
    <row r="17" spans="2:19" x14ac:dyDescent="0.3">
      <c r="L17" s="83"/>
      <c r="M17" s="83"/>
      <c r="N17" s="83"/>
      <c r="O17" s="83"/>
      <c r="P17" s="83"/>
      <c r="Q17" s="83"/>
      <c r="R17" s="83"/>
      <c r="S17" s="83"/>
    </row>
    <row r="18" spans="2:19" x14ac:dyDescent="0.3">
      <c r="L18" s="83"/>
      <c r="M18" s="83"/>
      <c r="N18" s="83"/>
      <c r="O18" s="83"/>
      <c r="P18" s="83"/>
      <c r="Q18" s="83"/>
      <c r="R18" s="83"/>
      <c r="S18" s="83"/>
    </row>
    <row r="19" spans="2:19" x14ac:dyDescent="0.3">
      <c r="L19" s="83"/>
      <c r="M19" s="83"/>
      <c r="N19" s="83"/>
      <c r="O19" s="83"/>
      <c r="P19" s="83"/>
      <c r="Q19" s="83"/>
      <c r="R19" s="83"/>
      <c r="S19" s="83"/>
    </row>
    <row r="20" spans="2:19" x14ac:dyDescent="0.3">
      <c r="L20" s="83"/>
      <c r="M20" s="83"/>
      <c r="N20" s="83"/>
      <c r="O20" s="83"/>
      <c r="P20" s="83"/>
      <c r="Q20" s="83"/>
      <c r="R20" s="83"/>
      <c r="S20" s="83"/>
    </row>
    <row r="21" spans="2:19" x14ac:dyDescent="0.3">
      <c r="L21" s="83"/>
      <c r="M21" s="83"/>
      <c r="N21" s="83"/>
      <c r="O21" s="83"/>
      <c r="P21" s="83"/>
      <c r="Q21" s="83"/>
      <c r="R21" s="83"/>
      <c r="S21" s="83"/>
    </row>
    <row r="22" spans="2:19" x14ac:dyDescent="0.3">
      <c r="L22" s="83"/>
      <c r="M22" s="83"/>
      <c r="N22" s="83"/>
      <c r="O22" s="83"/>
      <c r="P22" s="83"/>
      <c r="Q22" s="83"/>
      <c r="R22" s="83"/>
      <c r="S22" s="83"/>
    </row>
    <row r="23" spans="2:19" x14ac:dyDescent="0.3">
      <c r="B23" s="75"/>
      <c r="C23" s="44" t="s">
        <v>167</v>
      </c>
    </row>
    <row r="24" spans="2:19" x14ac:dyDescent="0.3">
      <c r="B24" s="76"/>
      <c r="C24" s="77" t="s">
        <v>169</v>
      </c>
      <c r="D24" s="78"/>
      <c r="E24" s="7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Sector_Fuels_ELC</vt:lpstr>
      <vt:lpstr>Con_ELC</vt:lpstr>
      <vt:lpstr>Emi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Moshøj</dc:creator>
  <cp:lastModifiedBy>Lucas Rehfeld Moshøj</cp:lastModifiedBy>
  <dcterms:created xsi:type="dcterms:W3CDTF">2015-06-05T18:19:34Z</dcterms:created>
  <dcterms:modified xsi:type="dcterms:W3CDTF">2025-01-28T22:10:02Z</dcterms:modified>
</cp:coreProperties>
</file>