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3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4" sheetId="4" r:id="rId6"/>
  </sheets>
  <definedNames>
    <definedName name="_xlnm._FilterDatabase" localSheetId="0" hidden="1">Sheet1!$A$2:$F$12</definedName>
    <definedName name="_xlnm._FilterDatabase" localSheetId="1" hidden="1">Sheet2!$A$1:$E$11</definedName>
  </definedNames>
  <calcPr calcId="144525"/>
</workbook>
</file>

<file path=xl/sharedStrings.xml><?xml version="1.0" encoding="utf-8"?>
<sst xmlns="http://schemas.openxmlformats.org/spreadsheetml/2006/main" count="388" uniqueCount="178">
  <si>
    <t>Sample Data Set</t>
  </si>
  <si>
    <t>Store</t>
  </si>
  <si>
    <t>Gross Profit</t>
  </si>
  <si>
    <t>Average</t>
  </si>
  <si>
    <t>Quantity of goods sold</t>
  </si>
  <si>
    <t>Total Profit</t>
  </si>
  <si>
    <t>A</t>
  </si>
  <si>
    <t>E</t>
  </si>
  <si>
    <t>F</t>
  </si>
  <si>
    <t>C</t>
  </si>
  <si>
    <t>H</t>
  </si>
  <si>
    <t>B</t>
  </si>
  <si>
    <t>I</t>
  </si>
  <si>
    <t>D</t>
  </si>
  <si>
    <t>J</t>
  </si>
  <si>
    <t>G</t>
  </si>
  <si>
    <t>TOTAL</t>
  </si>
  <si>
    <t>MEAN/AVERAGE</t>
  </si>
  <si>
    <t>MEDIAN</t>
  </si>
  <si>
    <t>MODE</t>
  </si>
  <si>
    <t>RANGE</t>
  </si>
  <si>
    <t>QUARTILE 1</t>
  </si>
  <si>
    <t>QUARTILE 2</t>
  </si>
  <si>
    <t>QUARTILE 3</t>
  </si>
  <si>
    <t xml:space="preserve">VARIANCE </t>
  </si>
  <si>
    <t>Employee ID</t>
  </si>
  <si>
    <t>First Name Last name</t>
  </si>
  <si>
    <t>Left</t>
  </si>
  <si>
    <t>Right</t>
  </si>
  <si>
    <t>Name</t>
  </si>
  <si>
    <t>Email upper case letter</t>
  </si>
  <si>
    <t>Email lowercase letter</t>
  </si>
  <si>
    <t>Age</t>
  </si>
  <si>
    <t>IF</t>
  </si>
  <si>
    <t>IFS</t>
  </si>
  <si>
    <t>Gender</t>
  </si>
  <si>
    <t>Job title</t>
  </si>
  <si>
    <t>LEN</t>
  </si>
  <si>
    <t>salary</t>
  </si>
  <si>
    <t>startdate</t>
  </si>
  <si>
    <t>Texted startdate</t>
  </si>
  <si>
    <t>if startdate</t>
  </si>
  <si>
    <t>Days</t>
  </si>
  <si>
    <t>Network days</t>
  </si>
  <si>
    <t>Sub(with no instant)</t>
  </si>
  <si>
    <t>sub(with 1 instance)</t>
  </si>
  <si>
    <t>sub(with 2 instance)</t>
  </si>
  <si>
    <t>Middle</t>
  </si>
  <si>
    <t>EndDate</t>
  </si>
  <si>
    <t>trim eddate</t>
  </si>
  <si>
    <t>if enddate</t>
  </si>
  <si>
    <t xml:space="preserve"> Saka</t>
  </si>
  <si>
    <t>May</t>
  </si>
  <si>
    <t xml:space="preserve"> S</t>
  </si>
  <si>
    <t>Receptionist</t>
  </si>
  <si>
    <t xml:space="preserve"> Adeyinka</t>
  </si>
  <si>
    <t>Kolade</t>
  </si>
  <si>
    <t xml:space="preserve"> A</t>
  </si>
  <si>
    <t>ade</t>
  </si>
  <si>
    <t>M</t>
  </si>
  <si>
    <t>Cleanner</t>
  </si>
  <si>
    <t>Bayo</t>
  </si>
  <si>
    <t>Imisi</t>
  </si>
  <si>
    <t>Ba</t>
  </si>
  <si>
    <t>isi</t>
  </si>
  <si>
    <t>Manager</t>
  </si>
  <si>
    <t>Tola</t>
  </si>
  <si>
    <t>Adebayo</t>
  </si>
  <si>
    <t>To</t>
  </si>
  <si>
    <t>ayo</t>
  </si>
  <si>
    <t>Accountant</t>
  </si>
  <si>
    <t>Bidemi</t>
  </si>
  <si>
    <t>Muhideen</t>
  </si>
  <si>
    <t>Bi</t>
  </si>
  <si>
    <t>een</t>
  </si>
  <si>
    <t>HR</t>
  </si>
  <si>
    <t>Aso</t>
  </si>
  <si>
    <t xml:space="preserve"> Razak</t>
  </si>
  <si>
    <t>As</t>
  </si>
  <si>
    <t>zak</t>
  </si>
  <si>
    <t>Fola</t>
  </si>
  <si>
    <t>Dolapo</t>
  </si>
  <si>
    <t>Fo</t>
  </si>
  <si>
    <t>apo</t>
  </si>
  <si>
    <t>Bode</t>
  </si>
  <si>
    <t>Nurudeen</t>
  </si>
  <si>
    <t>Bo</t>
  </si>
  <si>
    <t>Operator</t>
  </si>
  <si>
    <t>Eric</t>
  </si>
  <si>
    <t>Gbemisola</t>
  </si>
  <si>
    <t>Er</t>
  </si>
  <si>
    <t>ola</t>
  </si>
  <si>
    <t>Erica</t>
  </si>
  <si>
    <t>Yolanda</t>
  </si>
  <si>
    <t>nda</t>
  </si>
  <si>
    <t>Supervisor</t>
  </si>
  <si>
    <t>Qudot</t>
  </si>
  <si>
    <t>Lenovo</t>
  </si>
  <si>
    <t>Qu</t>
  </si>
  <si>
    <t>ovo</t>
  </si>
  <si>
    <t>Rita</t>
  </si>
  <si>
    <t>Rihanna</t>
  </si>
  <si>
    <t>Ri</t>
  </si>
  <si>
    <t>nna</t>
  </si>
  <si>
    <t>Fatimah</t>
  </si>
  <si>
    <t>Justin</t>
  </si>
  <si>
    <t>Fa</t>
  </si>
  <si>
    <t>tin</t>
  </si>
  <si>
    <t>Driver</t>
  </si>
  <si>
    <t>fatimosakatyu@yahoo@com</t>
  </si>
  <si>
    <t>First Name Last Name</t>
  </si>
  <si>
    <t>if/len 4 name</t>
  </si>
  <si>
    <t>If(or)</t>
  </si>
  <si>
    <t>if(and) age salary</t>
  </si>
  <si>
    <t>Email uppercase</t>
  </si>
  <si>
    <t>email lowercase</t>
  </si>
  <si>
    <t>Salary</t>
  </si>
  <si>
    <t>Len</t>
  </si>
  <si>
    <t>StartDate</t>
  </si>
  <si>
    <t>text date</t>
  </si>
  <si>
    <t>Subwith noinstance</t>
  </si>
  <si>
    <t>Sub with1 instance</t>
  </si>
  <si>
    <t>Sub with 2intance</t>
  </si>
  <si>
    <t>left</t>
  </si>
  <si>
    <t>right</t>
  </si>
  <si>
    <t>middle</t>
  </si>
  <si>
    <t>End Date</t>
  </si>
  <si>
    <t>Text Date</t>
  </si>
  <si>
    <t>)</t>
  </si>
  <si>
    <t>female</t>
  </si>
  <si>
    <t xml:space="preserve"> saka.may@yahoo.com</t>
  </si>
  <si>
    <t>male</t>
  </si>
  <si>
    <t xml:space="preserve"> adeyinka.kolade@yahoo.com</t>
  </si>
  <si>
    <t>bayo.imisi@yahoo.com</t>
  </si>
  <si>
    <t>tola.adebayo@yahoo.com</t>
  </si>
  <si>
    <t>bidemi.muhideen@yahoo.com</t>
  </si>
  <si>
    <t>aso. razak@yahoo.com</t>
  </si>
  <si>
    <t>fola.dolapo@yahoo.com</t>
  </si>
  <si>
    <t>bode.nurudeen@yahoo.com</t>
  </si>
  <si>
    <t>eric.gbemisola@yahoo.com</t>
  </si>
  <si>
    <t>erica.yolanda@yahoo.com</t>
  </si>
  <si>
    <t>qudot.lenovo@yahoo.com</t>
  </si>
  <si>
    <t>rita.rihanna@yahoo.com</t>
  </si>
  <si>
    <t>fatimah.justin@yahoo.com</t>
  </si>
  <si>
    <t xml:space="preserve"> </t>
  </si>
  <si>
    <t>country</t>
  </si>
  <si>
    <t>country code</t>
  </si>
  <si>
    <t>IrelandIE</t>
  </si>
  <si>
    <t>Ireland</t>
  </si>
  <si>
    <t>United KingdomGB</t>
  </si>
  <si>
    <t>United Kingdom</t>
  </si>
  <si>
    <t>FranceFR</t>
  </si>
  <si>
    <t>France</t>
  </si>
  <si>
    <t>GermanyDE</t>
  </si>
  <si>
    <t>Germany</t>
  </si>
  <si>
    <t>AustriaAT</t>
  </si>
  <si>
    <t>Austria</t>
  </si>
  <si>
    <t>PolandPL</t>
  </si>
  <si>
    <t>Poland</t>
  </si>
  <si>
    <t>GreeceGR</t>
  </si>
  <si>
    <t>GreeceG</t>
  </si>
  <si>
    <t xml:space="preserve">  First Name              Last name</t>
  </si>
  <si>
    <t xml:space="preserve">      Age</t>
  </si>
  <si>
    <t>Trim startdate</t>
  </si>
  <si>
    <t>Trim enddate</t>
  </si>
  <si>
    <t>Hobbies</t>
  </si>
  <si>
    <t>Proper</t>
  </si>
  <si>
    <t>Female</t>
  </si>
  <si>
    <t>Running</t>
  </si>
  <si>
    <t>Male</t>
  </si>
  <si>
    <t>Reading</t>
  </si>
  <si>
    <t>Dancing</t>
  </si>
  <si>
    <t>Eating</t>
  </si>
  <si>
    <t>Singing</t>
  </si>
  <si>
    <t>Talking</t>
  </si>
  <si>
    <t>Swiminig</t>
  </si>
  <si>
    <t>Travelling</t>
  </si>
  <si>
    <t>Playing</t>
  </si>
</sst>
</file>

<file path=xl/styles.xml><?xml version="1.0" encoding="utf-8"?>
<styleSheet xmlns="http://schemas.openxmlformats.org/spreadsheetml/2006/main">
  <numFmts count="7">
    <numFmt numFmtId="176" formatCode="[$₦-469]\ #,##0.00"/>
    <numFmt numFmtId="43" formatCode="_-* #,##0.00_-;\-* #,##0.00_-;_-* &quot;-&quot;??_-;_-@_-"/>
    <numFmt numFmtId="177" formatCode="_-[$₦-469]\ * #,##0.00_-;\-[$₦-469]\ * #,##0.00_-;_-[$₦-469]\ 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8" formatCode="_-[$₦-470]* #,##0.00_-;\-[$₦-470]* #,##0.00_-;_-[$₦-470]* &quot;-&quot;??_-;_-@_-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28">
    <xf numFmtId="0" fontId="0" fillId="0" borderId="0" xfId="0"/>
    <xf numFmtId="177" fontId="0" fillId="0" borderId="0" xfId="2" applyNumberFormat="1" applyFont="1"/>
    <xf numFmtId="58" fontId="0" fillId="0" borderId="0" xfId="0" applyNumberFormat="1"/>
    <xf numFmtId="0" fontId="1" fillId="0" borderId="0" xfId="7"/>
    <xf numFmtId="178" fontId="0" fillId="0" borderId="0" xfId="0" applyNumberFormat="1"/>
    <xf numFmtId="176" fontId="0" fillId="0" borderId="0" xfId="0" applyNumberForma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0" fillId="2" borderId="1" xfId="0" applyNumberFormat="1" applyFill="1" applyBorder="1"/>
    <xf numFmtId="1" fontId="0" fillId="2" borderId="1" xfId="0" applyNumberFormat="1" applyFill="1" applyBorder="1"/>
    <xf numFmtId="176" fontId="0" fillId="0" borderId="1" xfId="0" applyNumberFormat="1" applyBorder="1"/>
    <xf numFmtId="0" fontId="3" fillId="2" borderId="1" xfId="0" applyFont="1" applyFill="1" applyBorder="1"/>
    <xf numFmtId="176" fontId="2" fillId="2" borderId="1" xfId="0" applyNumberFormat="1" applyFont="1" applyFill="1" applyBorder="1"/>
    <xf numFmtId="1" fontId="4" fillId="2" borderId="1" xfId="0" applyNumberFormat="1" applyFont="1" applyFill="1" applyBorder="1"/>
    <xf numFmtId="176" fontId="5" fillId="2" borderId="1" xfId="0" applyNumberFormat="1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76" fontId="0" fillId="0" borderId="3" xfId="0" applyNumberFormat="1" applyBorder="1"/>
    <xf numFmtId="0" fontId="3" fillId="2" borderId="0" xfId="0" applyFont="1" applyFill="1"/>
    <xf numFmtId="176" fontId="2" fillId="2" borderId="0" xfId="0" applyNumberFormat="1" applyFont="1" applyFill="1"/>
    <xf numFmtId="1" fontId="4" fillId="2" borderId="0" xfId="0" applyNumberFormat="1" applyFont="1" applyFill="1"/>
    <xf numFmtId="176" fontId="5" fillId="2" borderId="0" xfId="0" applyNumberFormat="1" applyFont="1" applyFill="1"/>
    <xf numFmtId="0" fontId="5" fillId="2" borderId="0" xfId="0" applyFont="1" applyFill="1"/>
    <xf numFmtId="0" fontId="4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Quantity of goods sold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 c:formatCode="[$₦-469]\ #,##0.00">
                  <c:v>A</c:v>
                </c:pt>
                <c:pt idx="1" c:formatCode="[$₦-469]\ #,##0.00">
                  <c:v>E</c:v>
                </c:pt>
                <c:pt idx="2" c:formatCode="[$₦-469]\ #,##0.00">
                  <c:v>F</c:v>
                </c:pt>
                <c:pt idx="3" c:formatCode="[$₦-469]\ #,##0.00">
                  <c:v>C</c:v>
                </c:pt>
                <c:pt idx="4" c:formatCode="[$₦-469]\ #,##0.00">
                  <c:v>H</c:v>
                </c:pt>
                <c:pt idx="5" c:formatCode="[$₦-469]\ #,##0.00">
                  <c:v>B</c:v>
                </c:pt>
                <c:pt idx="6" c:formatCode="[$₦-469]\ #,##0.00">
                  <c:v>I</c:v>
                </c:pt>
                <c:pt idx="7" c:formatCode="[$₦-469]\ #,##0.00">
                  <c:v>D</c:v>
                </c:pt>
                <c:pt idx="8" c:formatCode="[$₦-469]\ #,##0.00">
                  <c:v>J</c:v>
                </c:pt>
                <c:pt idx="9" c:formatCode="[$₦-469]\ #,##0.00">
                  <c:v>G</c:v>
                </c:pt>
              </c:strCache>
            </c:strRef>
          </c:cat>
          <c:val>
            <c:numRef>
              <c:f>Sheet1!$E$3:$E$12</c:f>
              <c:numCache>
                <c:formatCode>0</c:formatCode>
                <c:ptCount val="10"/>
                <c:pt idx="0">
                  <c:v>300</c:v>
                </c:pt>
                <c:pt idx="1">
                  <c:v>300</c:v>
                </c:pt>
                <c:pt idx="2">
                  <c:v>250</c:v>
                </c:pt>
                <c:pt idx="3">
                  <c:v>500</c:v>
                </c:pt>
                <c:pt idx="4">
                  <c:v>330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200</c:v>
                </c:pt>
                <c:pt idx="9">
                  <c:v>280</c:v>
                </c:pt>
              </c:numCache>
            </c:numRef>
          </c:val>
        </c:ser>
        <c:ser>
          <c:idx val="1"/>
          <c:order val="1"/>
          <c:tx>
            <c:strRef>
              <c:f>"average"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Sheet1!$E$15</c:f>
              <c:numCache>
                <c:formatCode>0</c:formatCode>
                <c:ptCount val="1"/>
                <c:pt idx="0">
                  <c:v>336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1191360"/>
        <c:axId val="511195320"/>
      </c:barChart>
      <c:catAx>
        <c:axId val="51119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195320"/>
        <c:crosses val="autoZero"/>
        <c:auto val="1"/>
        <c:lblAlgn val="ctr"/>
        <c:lblOffset val="100"/>
        <c:noMultiLvlLbl val="0"/>
      </c:catAx>
      <c:valAx>
        <c:axId val="51119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19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Sheet1!$A$3:$A$12</c:f>
              <c:strCache>
                <c:ptCount val="10"/>
                <c:pt idx="0" c:formatCode="[$₦-469]\ #,##0.00">
                  <c:v>A</c:v>
                </c:pt>
                <c:pt idx="1" c:formatCode="[$₦-469]\ #,##0.00">
                  <c:v>E</c:v>
                </c:pt>
                <c:pt idx="2" c:formatCode="[$₦-469]\ #,##0.00">
                  <c:v>F</c:v>
                </c:pt>
                <c:pt idx="3" c:formatCode="[$₦-469]\ #,##0.00">
                  <c:v>C</c:v>
                </c:pt>
                <c:pt idx="4" c:formatCode="[$₦-469]\ #,##0.00">
                  <c:v>H</c:v>
                </c:pt>
                <c:pt idx="5" c:formatCode="[$₦-469]\ #,##0.00">
                  <c:v>B</c:v>
                </c:pt>
                <c:pt idx="6" c:formatCode="[$₦-469]\ #,##0.00">
                  <c:v>I</c:v>
                </c:pt>
                <c:pt idx="7" c:formatCode="[$₦-469]\ #,##0.00">
                  <c:v>D</c:v>
                </c:pt>
                <c:pt idx="8" c:formatCode="[$₦-469]\ #,##0.00">
                  <c:v>J</c:v>
                </c:pt>
                <c:pt idx="9" c:formatCode="[$₦-469]\ #,##0.00">
                  <c:v>G</c:v>
                </c:pt>
              </c:strCache>
            </c:strRef>
          </c:cat>
          <c:val>
            <c:numRef>
              <c:f>Sheet1!$B$3:$B$12</c:f>
              <c:numCache>
                <c:formatCode>[$₦-469]\ #,##0.00</c:formatCode>
                <c:ptCount val="1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160000</c:v>
                </c:pt>
                <c:pt idx="4">
                  <c:v>170000</c:v>
                </c:pt>
                <c:pt idx="5">
                  <c:v>180000</c:v>
                </c:pt>
                <c:pt idx="6">
                  <c:v>190000</c:v>
                </c:pt>
                <c:pt idx="7">
                  <c:v>140000</c:v>
                </c:pt>
                <c:pt idx="8">
                  <c:v>130000</c:v>
                </c:pt>
                <c:pt idx="9">
                  <c:v>120000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Sheet1!$A$3:$A$12</c:f>
              <c:strCache>
                <c:ptCount val="10"/>
                <c:pt idx="0" c:formatCode="[$₦-469]\ #,##0.00">
                  <c:v>A</c:v>
                </c:pt>
                <c:pt idx="1" c:formatCode="[$₦-469]\ #,##0.00">
                  <c:v>E</c:v>
                </c:pt>
                <c:pt idx="2" c:formatCode="[$₦-469]\ #,##0.00">
                  <c:v>F</c:v>
                </c:pt>
                <c:pt idx="3" c:formatCode="[$₦-469]\ #,##0.00">
                  <c:v>C</c:v>
                </c:pt>
                <c:pt idx="4" c:formatCode="[$₦-469]\ #,##0.00">
                  <c:v>H</c:v>
                </c:pt>
                <c:pt idx="5" c:formatCode="[$₦-469]\ #,##0.00">
                  <c:v>B</c:v>
                </c:pt>
                <c:pt idx="6" c:formatCode="[$₦-469]\ #,##0.00">
                  <c:v>I</c:v>
                </c:pt>
                <c:pt idx="7" c:formatCode="[$₦-469]\ #,##0.00">
                  <c:v>D</c:v>
                </c:pt>
                <c:pt idx="8" c:formatCode="[$₦-469]\ #,##0.00">
                  <c:v>J</c:v>
                </c:pt>
                <c:pt idx="9" c:formatCode="[$₦-469]\ #,##0.00">
                  <c:v>G</c:v>
                </c:pt>
              </c:strCache>
            </c:strRef>
          </c:cat>
          <c:val>
            <c:numRef>
              <c:f>Sheet1!$C$3:$C$12</c:f>
              <c:numCache>
                <c:formatCode>[$₦-469]\ #,##0.00</c:formatCode>
                <c:ptCount val="10"/>
                <c:pt idx="0">
                  <c:v>154000</c:v>
                </c:pt>
                <c:pt idx="1">
                  <c:v>154000</c:v>
                </c:pt>
                <c:pt idx="2">
                  <c:v>154000</c:v>
                </c:pt>
                <c:pt idx="3">
                  <c:v>154000</c:v>
                </c:pt>
                <c:pt idx="4">
                  <c:v>154000</c:v>
                </c:pt>
                <c:pt idx="5">
                  <c:v>154000</c:v>
                </c:pt>
                <c:pt idx="6">
                  <c:v>154000</c:v>
                </c:pt>
                <c:pt idx="7">
                  <c:v>154000</c:v>
                </c:pt>
                <c:pt idx="8">
                  <c:v>154000</c:v>
                </c:pt>
                <c:pt idx="9">
                  <c:v>154000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785224"/>
        <c:axId val="553783784"/>
      </c:barChart>
      <c:catAx>
        <c:axId val="55378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3783784"/>
        <c:crosses val="autoZero"/>
        <c:auto val="1"/>
        <c:lblAlgn val="ctr"/>
        <c:lblOffset val="100"/>
        <c:noMultiLvlLbl val="0"/>
      </c:catAx>
      <c:valAx>
        <c:axId val="55378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378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Sheet1!$A$3:$A$13</c:f>
              <c:numCache>
                <c:formatCode>[$₦-469]\ 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Sheet1!$B$3:$B$13</c:f>
              <c:numCache>
                <c:formatCode>[$₦-469]\ #,##0.00</c:formatCode>
                <c:ptCount val="11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160000</c:v>
                </c:pt>
                <c:pt idx="4">
                  <c:v>170000</c:v>
                </c:pt>
                <c:pt idx="5">
                  <c:v>180000</c:v>
                </c:pt>
                <c:pt idx="6">
                  <c:v>190000</c:v>
                </c:pt>
                <c:pt idx="7">
                  <c:v>140000</c:v>
                </c:pt>
                <c:pt idx="8">
                  <c:v>130000</c:v>
                </c:pt>
                <c:pt idx="9">
                  <c:v>120000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363064"/>
        <c:axId val="559361624"/>
      </c:barChart>
      <c:lineChart>
        <c:grouping val="standard"/>
        <c:varyColors val="0"/>
        <c:ser>
          <c:idx val="2"/>
          <c:order val="2"/>
          <c:tx>
            <c:strRef>
              <c:f>Sheet1!$C$2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Sheet1!$C$3:$C$13</c:f>
              <c:numCache>
                <c:formatCode>[$₦-469]\ #,##0.00</c:formatCode>
                <c:ptCount val="11"/>
                <c:pt idx="0">
                  <c:v>154000</c:v>
                </c:pt>
                <c:pt idx="1">
                  <c:v>154000</c:v>
                </c:pt>
                <c:pt idx="2">
                  <c:v>154000</c:v>
                </c:pt>
                <c:pt idx="3">
                  <c:v>154000</c:v>
                </c:pt>
                <c:pt idx="4">
                  <c:v>154000</c:v>
                </c:pt>
                <c:pt idx="5">
                  <c:v>154000</c:v>
                </c:pt>
                <c:pt idx="6">
                  <c:v>154000</c:v>
                </c:pt>
                <c:pt idx="7">
                  <c:v>154000</c:v>
                </c:pt>
                <c:pt idx="8">
                  <c:v>154000</c:v>
                </c:pt>
                <c:pt idx="9">
                  <c:v>154000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59363064"/>
        <c:axId val="559361624"/>
      </c:lineChart>
      <c:catAx>
        <c:axId val="559363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361624"/>
        <c:crosses val="autoZero"/>
        <c:auto val="1"/>
        <c:lblAlgn val="ctr"/>
        <c:lblOffset val="100"/>
        <c:noMultiLvlLbl val="0"/>
      </c:catAx>
      <c:valAx>
        <c:axId val="55936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36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"GROSS PROFIT"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Sheet1!$A$3:$A$9</c:f>
              <c:strCache>
                <c:ptCount val="7"/>
                <c:pt idx="0" c:formatCode="[$₦-469]\ #,##0.00">
                  <c:v>A</c:v>
                </c:pt>
                <c:pt idx="1" c:formatCode="[$₦-469]\ #,##0.00">
                  <c:v>E</c:v>
                </c:pt>
                <c:pt idx="2" c:formatCode="[$₦-469]\ #,##0.00">
                  <c:v>F</c:v>
                </c:pt>
                <c:pt idx="3" c:formatCode="[$₦-469]\ #,##0.00">
                  <c:v>C</c:v>
                </c:pt>
                <c:pt idx="4" c:formatCode="[$₦-469]\ #,##0.00">
                  <c:v>H</c:v>
                </c:pt>
                <c:pt idx="5" c:formatCode="[$₦-469]\ #,##0.00">
                  <c:v>B</c:v>
                </c:pt>
                <c:pt idx="6" c:formatCode="[$₦-469]\ #,##0.00">
                  <c:v>I</c:v>
                </c:pt>
              </c:strCache>
            </c:strRef>
          </c:cat>
          <c:val>
            <c:numRef>
              <c:f>Sheet1!$B$3:$B$9</c:f>
              <c:numCache>
                <c:formatCode>[$₦-469]\ #,##0.00</c:formatCode>
                <c:ptCount val="7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160000</c:v>
                </c:pt>
                <c:pt idx="4">
                  <c:v>170000</c:v>
                </c:pt>
                <c:pt idx="5">
                  <c:v>180000</c:v>
                </c:pt>
                <c:pt idx="6">
                  <c:v>190000</c:v>
                </c:pt>
              </c:numCache>
            </c:numRef>
          </c:val>
        </c:ser>
        <c:ser>
          <c:idx val="1"/>
          <c:order val="1"/>
          <c:tx>
            <c:strRef>
              <c:f>"AVERAGE"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Sheet1!$B$15</c:f>
              <c:numCache>
                <c:formatCode>[$₦-469]\ #,##0.00</c:formatCode>
                <c:ptCount val="1"/>
                <c:pt idx="0">
                  <c:v>154000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716952"/>
        <c:axId val="389714792"/>
      </c:barChart>
      <c:catAx>
        <c:axId val="38971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9714792"/>
        <c:crosses val="autoZero"/>
        <c:auto val="1"/>
        <c:lblAlgn val="ctr"/>
        <c:lblOffset val="100"/>
        <c:noMultiLvlLbl val="0"/>
      </c:catAx>
      <c:valAx>
        <c:axId val="38971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971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Sheet2!$A$2:$A$11</c:f>
              <c:strCache>
                <c:ptCount val="10"/>
                <c:pt idx="0" c:formatCode="[$₦-469]\ #,##0.00">
                  <c:v>I</c:v>
                </c:pt>
                <c:pt idx="1" c:formatCode="[$₦-469]\ #,##0.00">
                  <c:v>B</c:v>
                </c:pt>
                <c:pt idx="2" c:formatCode="[$₦-469]\ #,##0.00">
                  <c:v>H</c:v>
                </c:pt>
                <c:pt idx="3" c:formatCode="[$₦-469]\ #,##0.00">
                  <c:v>C</c:v>
                </c:pt>
                <c:pt idx="4" c:formatCode="[$₦-469]\ #,##0.00">
                  <c:v>A</c:v>
                </c:pt>
                <c:pt idx="5" c:formatCode="[$₦-469]\ #,##0.00">
                  <c:v>E</c:v>
                </c:pt>
                <c:pt idx="6" c:formatCode="[$₦-469]\ #,##0.00">
                  <c:v>F</c:v>
                </c:pt>
                <c:pt idx="7" c:formatCode="[$₦-469]\ #,##0.00">
                  <c:v>D</c:v>
                </c:pt>
                <c:pt idx="8" c:formatCode="[$₦-469]\ #,##0.00">
                  <c:v>J</c:v>
                </c:pt>
                <c:pt idx="9" c:formatCode="[$₦-469]\ #,##0.00">
                  <c:v>G</c:v>
                </c:pt>
              </c:strCache>
            </c:strRef>
          </c:cat>
          <c:val>
            <c:numRef>
              <c:f>Sheet2!$B$2:$B$11</c:f>
              <c:numCache>
                <c:formatCode>[$₦-469]\ #,##0.00</c:formatCode>
                <c:ptCount val="10"/>
                <c:pt idx="0">
                  <c:v>190000</c:v>
                </c:pt>
                <c:pt idx="1">
                  <c:v>180000</c:v>
                </c:pt>
                <c:pt idx="2">
                  <c:v>170000</c:v>
                </c:pt>
                <c:pt idx="3">
                  <c:v>160000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140000</c:v>
                </c:pt>
                <c:pt idx="8">
                  <c:v>130000</c:v>
                </c:pt>
                <c:pt idx="9">
                  <c:v>120000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333816"/>
        <c:axId val="396334176"/>
      </c:barChart>
      <c:lineChart>
        <c:grouping val="standard"/>
        <c:varyColors val="0"/>
        <c:ser>
          <c:idx val="1"/>
          <c:order val="1"/>
          <c:tx>
            <c:strRef>
              <c:f>Sheet2!$C$1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Sheet2!$A$2:$A$11</c:f>
              <c:strCache>
                <c:ptCount val="10"/>
                <c:pt idx="0" c:formatCode="[$₦-469]\ #,##0.00">
                  <c:v>I</c:v>
                </c:pt>
                <c:pt idx="1" c:formatCode="[$₦-469]\ #,##0.00">
                  <c:v>B</c:v>
                </c:pt>
                <c:pt idx="2" c:formatCode="[$₦-469]\ #,##0.00">
                  <c:v>H</c:v>
                </c:pt>
                <c:pt idx="3" c:formatCode="[$₦-469]\ #,##0.00">
                  <c:v>C</c:v>
                </c:pt>
                <c:pt idx="4" c:formatCode="[$₦-469]\ #,##0.00">
                  <c:v>A</c:v>
                </c:pt>
                <c:pt idx="5" c:formatCode="[$₦-469]\ #,##0.00">
                  <c:v>E</c:v>
                </c:pt>
                <c:pt idx="6" c:formatCode="[$₦-469]\ #,##0.00">
                  <c:v>F</c:v>
                </c:pt>
                <c:pt idx="7" c:formatCode="[$₦-469]\ #,##0.00">
                  <c:v>D</c:v>
                </c:pt>
                <c:pt idx="8" c:formatCode="[$₦-469]\ #,##0.00">
                  <c:v>J</c:v>
                </c:pt>
                <c:pt idx="9" c:formatCode="[$₦-469]\ #,##0.00">
                  <c:v>G</c:v>
                </c:pt>
              </c:strCache>
            </c:strRef>
          </c:cat>
          <c:val>
            <c:numRef>
              <c:f>Sheet2!$C$2:$C$11</c:f>
              <c:numCache>
                <c:formatCode>[$₦-469]\ #,##0.00</c:formatCode>
                <c:ptCount val="10"/>
                <c:pt idx="0">
                  <c:v>154000</c:v>
                </c:pt>
                <c:pt idx="1">
                  <c:v>154000</c:v>
                </c:pt>
                <c:pt idx="2">
                  <c:v>154000</c:v>
                </c:pt>
                <c:pt idx="3">
                  <c:v>154000</c:v>
                </c:pt>
                <c:pt idx="4">
                  <c:v>154000</c:v>
                </c:pt>
                <c:pt idx="5">
                  <c:v>154000</c:v>
                </c:pt>
                <c:pt idx="6">
                  <c:v>154000</c:v>
                </c:pt>
                <c:pt idx="7">
                  <c:v>154000</c:v>
                </c:pt>
                <c:pt idx="8">
                  <c:v>154000</c:v>
                </c:pt>
                <c:pt idx="9">
                  <c:v>154000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6333816"/>
        <c:axId val="396334176"/>
      </c:lineChart>
      <c:catAx>
        <c:axId val="396333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334176"/>
        <c:crosses val="autoZero"/>
        <c:auto val="1"/>
        <c:lblAlgn val="ctr"/>
        <c:lblOffset val="100"/>
        <c:noMultiLvlLbl val="0"/>
      </c:catAx>
      <c:valAx>
        <c:axId val="39633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33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76201</xdr:colOff>
      <xdr:row>1</xdr:row>
      <xdr:rowOff>31751</xdr:rowOff>
    </xdr:from>
    <xdr:to>
      <xdr:col>14</xdr:col>
      <xdr:colOff>0</xdr:colOff>
      <xdr:row>7</xdr:row>
      <xdr:rowOff>10583</xdr:rowOff>
    </xdr:to>
    <xdr:graphicFrame>
      <xdr:nvGraphicFramePr>
        <xdr:cNvPr id="2" name="Chart 1"/>
        <xdr:cNvGraphicFramePr/>
      </xdr:nvGraphicFramePr>
      <xdr:xfrm>
        <a:off x="11182350" y="231775"/>
        <a:ext cx="3971925" cy="1130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338667</xdr:colOff>
      <xdr:row>0</xdr:row>
      <xdr:rowOff>0</xdr:rowOff>
    </xdr:from>
    <xdr:to>
      <xdr:col>23</xdr:col>
      <xdr:colOff>581025</xdr:colOff>
      <xdr:row>6</xdr:row>
      <xdr:rowOff>148166</xdr:rowOff>
    </xdr:to>
    <xdr:graphicFrame>
      <xdr:nvGraphicFramePr>
        <xdr:cNvPr id="4" name="Chart 3"/>
        <xdr:cNvGraphicFramePr/>
      </xdr:nvGraphicFramePr>
      <xdr:xfrm>
        <a:off x="16692880" y="0"/>
        <a:ext cx="4443095" cy="1310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169333</xdr:colOff>
      <xdr:row>7</xdr:row>
      <xdr:rowOff>74082</xdr:rowOff>
    </xdr:from>
    <xdr:to>
      <xdr:col>17</xdr:col>
      <xdr:colOff>465667</xdr:colOff>
      <xdr:row>24</xdr:row>
      <xdr:rowOff>59265</xdr:rowOff>
    </xdr:to>
    <xdr:graphicFrame>
      <xdr:nvGraphicFramePr>
        <xdr:cNvPr id="5" name="Chart 4"/>
        <xdr:cNvGraphicFramePr/>
      </xdr:nvGraphicFramePr>
      <xdr:xfrm>
        <a:off x="11875135" y="1426210"/>
        <a:ext cx="5544820" cy="3909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504825</xdr:colOff>
      <xdr:row>3</xdr:row>
      <xdr:rowOff>28575</xdr:rowOff>
    </xdr:from>
    <xdr:to>
      <xdr:col>21</xdr:col>
      <xdr:colOff>200025</xdr:colOff>
      <xdr:row>18</xdr:row>
      <xdr:rowOff>180975</xdr:rowOff>
    </xdr:to>
    <xdr:graphicFrame>
      <xdr:nvGraphicFramePr>
        <xdr:cNvPr id="2" name="Chart 1"/>
        <xdr:cNvGraphicFramePr/>
      </xdr:nvGraphicFramePr>
      <xdr:xfrm>
        <a:off x="11449050" y="609600"/>
        <a:ext cx="4495800" cy="3314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397808</xdr:colOff>
      <xdr:row>10</xdr:row>
      <xdr:rowOff>23532</xdr:rowOff>
    </xdr:from>
    <xdr:to>
      <xdr:col>13</xdr:col>
      <xdr:colOff>128867</xdr:colOff>
      <xdr:row>22</xdr:row>
      <xdr:rowOff>166967</xdr:rowOff>
    </xdr:to>
    <xdr:graphicFrame>
      <xdr:nvGraphicFramePr>
        <xdr:cNvPr id="3" name="Chart 2"/>
        <xdr:cNvGraphicFramePr/>
      </xdr:nvGraphicFramePr>
      <xdr:xfrm>
        <a:off x="6541135" y="1938020"/>
        <a:ext cx="453136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timosakatyu@yahoo@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la.dolap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B15" sqref="B15"/>
    </sheetView>
  </sheetViews>
  <sheetFormatPr defaultColWidth="9" defaultRowHeight="15"/>
  <cols>
    <col min="1" max="1" width="15.2857142857143" customWidth="1"/>
    <col min="2" max="4" width="28.1428571428571" customWidth="1"/>
    <col min="5" max="5" width="26.5714285714286" customWidth="1"/>
    <col min="6" max="6" width="22.2857142857143" customWidth="1"/>
    <col min="9" max="9" width="9" customWidth="1"/>
    <col min="10" max="10" width="11" customWidth="1"/>
    <col min="11" max="11" width="13.7142857142857" customWidth="1"/>
  </cols>
  <sheetData>
    <row r="1" ht="15.75" spans="1:6">
      <c r="A1" s="7" t="s">
        <v>0</v>
      </c>
      <c r="B1" s="7"/>
      <c r="C1" s="7"/>
      <c r="D1" s="7"/>
      <c r="E1" s="7"/>
      <c r="F1" s="7"/>
    </row>
    <row r="2" ht="15.75" spans="1:6">
      <c r="A2" s="6" t="s">
        <v>1</v>
      </c>
      <c r="B2" s="6" t="s">
        <v>2</v>
      </c>
      <c r="C2" s="6" t="s">
        <v>3</v>
      </c>
      <c r="D2" s="6"/>
      <c r="E2" s="7" t="s">
        <v>4</v>
      </c>
      <c r="F2" s="8" t="s">
        <v>5</v>
      </c>
    </row>
    <row r="3" spans="1:6">
      <c r="A3" s="9" t="s">
        <v>6</v>
      </c>
      <c r="B3" s="9">
        <v>150000</v>
      </c>
      <c r="C3" s="9">
        <v>154000</v>
      </c>
      <c r="D3" s="9"/>
      <c r="E3" s="10">
        <v>300</v>
      </c>
      <c r="F3" s="11">
        <f t="shared" ref="F3:F12" si="0">B3*E3</f>
        <v>45000000</v>
      </c>
    </row>
    <row r="4" spans="1:6">
      <c r="A4" s="9" t="s">
        <v>7</v>
      </c>
      <c r="B4" s="9">
        <v>150000</v>
      </c>
      <c r="C4" s="9">
        <v>154000</v>
      </c>
      <c r="D4" s="9"/>
      <c r="E4" s="10">
        <v>300</v>
      </c>
      <c r="F4" s="11">
        <f t="shared" si="0"/>
        <v>45000000</v>
      </c>
    </row>
    <row r="5" spans="1:6">
      <c r="A5" s="9" t="s">
        <v>8</v>
      </c>
      <c r="B5" s="9">
        <v>150000</v>
      </c>
      <c r="C5" s="9">
        <v>154000</v>
      </c>
      <c r="D5" s="9"/>
      <c r="E5" s="10">
        <v>250</v>
      </c>
      <c r="F5" s="11">
        <f t="shared" si="0"/>
        <v>37500000</v>
      </c>
    </row>
    <row r="6" spans="1:6">
      <c r="A6" s="9" t="s">
        <v>9</v>
      </c>
      <c r="B6" s="9">
        <v>160000</v>
      </c>
      <c r="C6" s="9">
        <v>154000</v>
      </c>
      <c r="D6" s="9"/>
      <c r="E6" s="10">
        <v>500</v>
      </c>
      <c r="F6" s="11">
        <f t="shared" si="0"/>
        <v>80000000</v>
      </c>
    </row>
    <row r="7" spans="1:6">
      <c r="A7" s="9" t="s">
        <v>10</v>
      </c>
      <c r="B7" s="9">
        <v>170000</v>
      </c>
      <c r="C7" s="9">
        <v>154000</v>
      </c>
      <c r="D7" s="9"/>
      <c r="E7" s="10">
        <v>330</v>
      </c>
      <c r="F7" s="11">
        <f t="shared" si="0"/>
        <v>56100000</v>
      </c>
    </row>
    <row r="8" spans="1:6">
      <c r="A8" s="9" t="s">
        <v>11</v>
      </c>
      <c r="B8" s="9">
        <v>180000</v>
      </c>
      <c r="C8" s="9">
        <v>154000</v>
      </c>
      <c r="D8" s="9"/>
      <c r="E8" s="10">
        <v>350</v>
      </c>
      <c r="F8" s="11">
        <f t="shared" si="0"/>
        <v>63000000</v>
      </c>
    </row>
    <row r="9" spans="1:6">
      <c r="A9" s="9" t="s">
        <v>12</v>
      </c>
      <c r="B9" s="9">
        <v>190000</v>
      </c>
      <c r="C9" s="9">
        <v>154000</v>
      </c>
      <c r="D9" s="9"/>
      <c r="E9" s="10">
        <v>400</v>
      </c>
      <c r="F9" s="11">
        <f t="shared" si="0"/>
        <v>76000000</v>
      </c>
    </row>
    <row r="10" spans="1:6">
      <c r="A10" s="9" t="s">
        <v>13</v>
      </c>
      <c r="B10" s="9">
        <v>140000</v>
      </c>
      <c r="C10" s="9">
        <v>154000</v>
      </c>
      <c r="D10" s="9"/>
      <c r="E10" s="10">
        <v>450</v>
      </c>
      <c r="F10" s="11">
        <f t="shared" si="0"/>
        <v>63000000</v>
      </c>
    </row>
    <row r="11" spans="1:6">
      <c r="A11" s="9" t="s">
        <v>14</v>
      </c>
      <c r="B11" s="9">
        <v>130000</v>
      </c>
      <c r="C11" s="9">
        <v>154000</v>
      </c>
      <c r="D11" s="9"/>
      <c r="E11" s="10">
        <v>200</v>
      </c>
      <c r="F11" s="11">
        <f t="shared" si="0"/>
        <v>26000000</v>
      </c>
    </row>
    <row r="12" spans="1:6">
      <c r="A12" s="9" t="s">
        <v>15</v>
      </c>
      <c r="B12" s="9">
        <v>120000</v>
      </c>
      <c r="C12" s="9">
        <v>154000</v>
      </c>
      <c r="D12" s="9"/>
      <c r="E12" s="10">
        <v>280</v>
      </c>
      <c r="F12" s="11">
        <f t="shared" si="0"/>
        <v>33600000</v>
      </c>
    </row>
    <row r="13" spans="1:6">
      <c r="A13" s="18"/>
      <c r="B13" s="18"/>
      <c r="C13" s="18"/>
      <c r="D13" s="18"/>
      <c r="E13" s="18"/>
      <c r="F13" s="11"/>
    </row>
    <row r="14" ht="21" customHeight="1" spans="1:6">
      <c r="A14" s="12" t="s">
        <v>16</v>
      </c>
      <c r="B14" s="13">
        <f>SUM(B3:B12)</f>
        <v>1540000</v>
      </c>
      <c r="C14" s="13"/>
      <c r="D14" s="13"/>
      <c r="E14" s="14">
        <f>SUM(E3:E12)</f>
        <v>3360</v>
      </c>
      <c r="F14" s="11">
        <f>SUM(F3:F9)</f>
        <v>402600000</v>
      </c>
    </row>
    <row r="15" ht="21" customHeight="1" spans="1:6">
      <c r="A15" s="12" t="s">
        <v>17</v>
      </c>
      <c r="B15" s="15">
        <f>AVERAGE(B3:B12)</f>
        <v>154000</v>
      </c>
      <c r="C15" s="15"/>
      <c r="D15" s="15"/>
      <c r="E15" s="14">
        <f>AVERAGE(E3:E12)</f>
        <v>336</v>
      </c>
      <c r="F15" s="11">
        <f>AVERAGE(F3:F9)</f>
        <v>57514285.7142857</v>
      </c>
    </row>
    <row r="16" ht="21" customHeight="1" spans="1:16">
      <c r="A16" s="12" t="s">
        <v>18</v>
      </c>
      <c r="B16" s="15">
        <f>MEDIAN(B3:B12)</f>
        <v>150000</v>
      </c>
      <c r="C16" s="15"/>
      <c r="D16" s="15"/>
      <c r="E16" s="14">
        <f>MEDIAN(E3:E12)</f>
        <v>315</v>
      </c>
      <c r="F16" s="11">
        <f>MEDIAN(F3:F9)</f>
        <v>56100000</v>
      </c>
      <c r="J16" s="20"/>
      <c r="K16" s="21"/>
      <c r="N16" s="22"/>
      <c r="O16" s="23"/>
      <c r="P16" s="24"/>
    </row>
    <row r="17" ht="21" customHeight="1" spans="1:16">
      <c r="A17" s="12" t="s">
        <v>19</v>
      </c>
      <c r="B17" s="16">
        <f>_xlfn.MODE.MULT(B3:B12)</f>
        <v>150000</v>
      </c>
      <c r="C17" s="16"/>
      <c r="D17" s="16"/>
      <c r="E17" s="17">
        <f>_xlfn.MODE.MULT(E3:E12)</f>
        <v>300</v>
      </c>
      <c r="F17" s="18">
        <f t="array" ref="F17">_xlfn.MODE.MULT(F3:F9)</f>
        <v>45000000</v>
      </c>
      <c r="N17" s="22"/>
      <c r="O17" s="25"/>
      <c r="P17" s="24"/>
    </row>
    <row r="18" ht="21" spans="1:16">
      <c r="A18" s="12" t="s">
        <v>20</v>
      </c>
      <c r="B18" s="11">
        <f>MAX(B3:B12)-MIN(B3:B12)</f>
        <v>70000</v>
      </c>
      <c r="C18" s="11"/>
      <c r="D18" s="11"/>
      <c r="E18" s="19">
        <f>MAX(E3:E12)-MIN(E3:E12)</f>
        <v>300</v>
      </c>
      <c r="F18" s="11">
        <f>MAX(F3:F12)-MIN(F3:F12)</f>
        <v>54000000</v>
      </c>
      <c r="N18" s="22"/>
      <c r="O18" s="25"/>
      <c r="P18" s="24"/>
    </row>
    <row r="19" ht="21" spans="1:16">
      <c r="A19" s="12" t="s">
        <v>21</v>
      </c>
      <c r="B19" s="18">
        <f>QUARTILE(B3:B12,1)</f>
        <v>142500</v>
      </c>
      <c r="C19" s="18"/>
      <c r="D19" s="18"/>
      <c r="E19" s="18">
        <f>_xlfn.QUARTILE.EXC(E3:E12,1)</f>
        <v>272.5</v>
      </c>
      <c r="F19" s="18">
        <f>_xlfn.QUARTILE.EXC(F3:F12,1)</f>
        <v>36525000</v>
      </c>
      <c r="N19" s="22"/>
      <c r="O19" s="26"/>
      <c r="P19" s="27"/>
    </row>
    <row r="20" ht="21" spans="1:6">
      <c r="A20" s="12" t="s">
        <v>22</v>
      </c>
      <c r="B20" s="18">
        <f>_xlfn.QUARTILE.EXC(B3:B12,2)</f>
        <v>150000</v>
      </c>
      <c r="C20" s="18"/>
      <c r="D20" s="18"/>
      <c r="E20" s="18">
        <f>_xlfn.QUARTILE.EXC(E3:E12,2)</f>
        <v>315</v>
      </c>
      <c r="F20" s="18">
        <f>_xlfn.QUARTILE.EXC(F3:F12,2)</f>
        <v>50550000</v>
      </c>
    </row>
    <row r="21" ht="21" spans="1:6">
      <c r="A21" s="12" t="s">
        <v>23</v>
      </c>
      <c r="B21" s="18">
        <f>QUARTILE(B3:B12,3)</f>
        <v>167500</v>
      </c>
      <c r="C21" s="18"/>
      <c r="D21" s="18"/>
      <c r="E21" s="18">
        <f>_xlfn.QUARTILE.EXC(E3:E12,3)</f>
        <v>412.5</v>
      </c>
      <c r="F21" s="18">
        <f>_xlfn.QUARTILE.EXC(F3:F12,3)</f>
        <v>66250000</v>
      </c>
    </row>
    <row r="22" ht="21" spans="1:6">
      <c r="A22" s="12" t="s">
        <v>24</v>
      </c>
      <c r="B22" s="18">
        <f>_xlfn.VAR.P(B3:B12)</f>
        <v>424000000</v>
      </c>
      <c r="C22" s="18"/>
      <c r="D22" s="18"/>
      <c r="E22" s="18">
        <f>_xlfn.VAR.P(E3:E12)</f>
        <v>7584</v>
      </c>
      <c r="F22" s="18">
        <f>_xlfn.VAR.P(F3:F12)</f>
        <v>293891600000000</v>
      </c>
    </row>
  </sheetData>
  <autoFilter ref="A2:F12">
    <extLst/>
  </autoFilter>
  <mergeCells count="1">
    <mergeCell ref="A1:F1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85" zoomScaleNormal="85" workbookViewId="0">
      <selection activeCell="Q26" sqref="Q26"/>
    </sheetView>
  </sheetViews>
  <sheetFormatPr defaultColWidth="9" defaultRowHeight="15" outlineLevelCol="4"/>
  <cols>
    <col min="1" max="1" width="14.4285714285714" customWidth="1"/>
    <col min="2" max="2" width="17.2857142857143" customWidth="1"/>
    <col min="3" max="3" width="16.4285714285714" customWidth="1"/>
    <col min="4" max="4" width="25.8571428571429" customWidth="1"/>
    <col min="5" max="5" width="18.1428571428571" customWidth="1"/>
  </cols>
  <sheetData>
    <row r="1" ht="15.75" spans="1:5">
      <c r="A1" s="6" t="s">
        <v>1</v>
      </c>
      <c r="B1" s="6" t="s">
        <v>2</v>
      </c>
      <c r="C1" s="6" t="s">
        <v>3</v>
      </c>
      <c r="D1" s="7" t="s">
        <v>4</v>
      </c>
      <c r="E1" s="8" t="s">
        <v>5</v>
      </c>
    </row>
    <row r="2" spans="1:5">
      <c r="A2" s="9" t="s">
        <v>12</v>
      </c>
      <c r="B2" s="9">
        <v>190000</v>
      </c>
      <c r="C2" s="9">
        <v>154000</v>
      </c>
      <c r="D2" s="10">
        <v>400</v>
      </c>
      <c r="E2" s="11">
        <f t="shared" ref="E2:E11" si="0">B2*D2</f>
        <v>76000000</v>
      </c>
    </row>
    <row r="3" spans="1:5">
      <c r="A3" s="9" t="s">
        <v>11</v>
      </c>
      <c r="B3" s="9">
        <v>180000</v>
      </c>
      <c r="C3" s="9">
        <v>154000</v>
      </c>
      <c r="D3" s="10">
        <v>350</v>
      </c>
      <c r="E3" s="11">
        <f t="shared" si="0"/>
        <v>63000000</v>
      </c>
    </row>
    <row r="4" spans="1:5">
      <c r="A4" s="9" t="s">
        <v>10</v>
      </c>
      <c r="B4" s="9">
        <v>170000</v>
      </c>
      <c r="C4" s="9">
        <v>154000</v>
      </c>
      <c r="D4" s="10">
        <v>330</v>
      </c>
      <c r="E4" s="11">
        <f t="shared" si="0"/>
        <v>56100000</v>
      </c>
    </row>
    <row r="5" spans="1:5">
      <c r="A5" s="9" t="s">
        <v>9</v>
      </c>
      <c r="B5" s="9">
        <v>160000</v>
      </c>
      <c r="C5" s="9">
        <v>154000</v>
      </c>
      <c r="D5" s="10">
        <v>500</v>
      </c>
      <c r="E5" s="11">
        <f t="shared" si="0"/>
        <v>80000000</v>
      </c>
    </row>
    <row r="6" spans="1:5">
      <c r="A6" s="9" t="s">
        <v>6</v>
      </c>
      <c r="B6" s="9">
        <v>150000</v>
      </c>
      <c r="C6" s="9">
        <v>154000</v>
      </c>
      <c r="D6" s="10">
        <v>300</v>
      </c>
      <c r="E6" s="11">
        <f t="shared" si="0"/>
        <v>45000000</v>
      </c>
    </row>
    <row r="7" spans="1:5">
      <c r="A7" s="9" t="s">
        <v>7</v>
      </c>
      <c r="B7" s="9">
        <v>150000</v>
      </c>
      <c r="C7" s="9">
        <v>154000</v>
      </c>
      <c r="D7" s="10">
        <v>300</v>
      </c>
      <c r="E7" s="11">
        <f t="shared" si="0"/>
        <v>45000000</v>
      </c>
    </row>
    <row r="8" spans="1:5">
      <c r="A8" s="9" t="s">
        <v>8</v>
      </c>
      <c r="B8" s="9">
        <v>150000</v>
      </c>
      <c r="C8" s="9">
        <v>154000</v>
      </c>
      <c r="D8" s="10">
        <v>250</v>
      </c>
      <c r="E8" s="11">
        <f t="shared" si="0"/>
        <v>37500000</v>
      </c>
    </row>
    <row r="9" spans="1:5">
      <c r="A9" s="9" t="s">
        <v>13</v>
      </c>
      <c r="B9" s="9">
        <v>140000</v>
      </c>
      <c r="C9" s="9">
        <v>154000</v>
      </c>
      <c r="D9" s="10">
        <v>450</v>
      </c>
      <c r="E9" s="11">
        <f t="shared" si="0"/>
        <v>63000000</v>
      </c>
    </row>
    <row r="10" spans="1:5">
      <c r="A10" s="9" t="s">
        <v>14</v>
      </c>
      <c r="B10" s="9">
        <v>130000</v>
      </c>
      <c r="C10" s="9">
        <v>154000</v>
      </c>
      <c r="D10" s="10">
        <v>200</v>
      </c>
      <c r="E10" s="11">
        <f t="shared" si="0"/>
        <v>26000000</v>
      </c>
    </row>
    <row r="11" spans="1:5">
      <c r="A11" s="9" t="s">
        <v>15</v>
      </c>
      <c r="B11" s="9">
        <v>120000</v>
      </c>
      <c r="C11" s="9">
        <v>154000</v>
      </c>
      <c r="D11" s="10">
        <v>280</v>
      </c>
      <c r="E11" s="11">
        <f t="shared" si="0"/>
        <v>33600000</v>
      </c>
    </row>
    <row r="13" ht="21" spans="1:4">
      <c r="A13" s="12" t="s">
        <v>16</v>
      </c>
      <c r="B13" s="13">
        <f>SUM(B1:B10)</f>
        <v>1420000</v>
      </c>
      <c r="C13" s="13"/>
      <c r="D13" s="14">
        <f>SUM(D1:D10)</f>
        <v>3080</v>
      </c>
    </row>
    <row r="14" ht="21" spans="1:4">
      <c r="A14" s="12" t="s">
        <v>17</v>
      </c>
      <c r="B14" s="15">
        <f>AVERAGE(B2:B11)</f>
        <v>154000</v>
      </c>
      <c r="C14" s="15"/>
      <c r="D14" s="14">
        <f>AVERAGE(D1:D10)</f>
        <v>342.222222222222</v>
      </c>
    </row>
    <row r="15" ht="21" spans="1:4">
      <c r="A15" s="12" t="s">
        <v>18</v>
      </c>
      <c r="B15" s="15">
        <f>MEDIAN(B1:B10)</f>
        <v>150000</v>
      </c>
      <c r="C15" s="15"/>
      <c r="D15" s="14">
        <f>MEDIAN(D1:D10)</f>
        <v>330</v>
      </c>
    </row>
    <row r="16" ht="21" spans="1:4">
      <c r="A16" s="12" t="s">
        <v>19</v>
      </c>
      <c r="B16" s="16">
        <f>_xlfn.MODE.MULT(B1:B10)</f>
        <v>150000</v>
      </c>
      <c r="C16" s="16"/>
      <c r="D16" s="17">
        <f>_xlfn.MODE.MULT(D1:D10)</f>
        <v>300</v>
      </c>
    </row>
  </sheetData>
  <autoFilter ref="A1:E11">
    <extLst/>
  </autoFilter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"/>
  <sheetViews>
    <sheetView topLeftCell="U1" workbookViewId="0">
      <selection activeCell="L21" sqref="L21"/>
    </sheetView>
  </sheetViews>
  <sheetFormatPr defaultColWidth="9" defaultRowHeight="15"/>
  <cols>
    <col min="1" max="1" width="11.8571428571429" customWidth="1"/>
    <col min="2" max="5" width="10" customWidth="1"/>
    <col min="6" max="6" width="16.7142857142857" customWidth="1"/>
    <col min="7" max="7" width="28.4285714285714" customWidth="1"/>
    <col min="8" max="8" width="24.1428571428571" customWidth="1"/>
    <col min="10" max="11" width="12.8571428571429" customWidth="1"/>
    <col min="13" max="14" width="11.7142857142857" customWidth="1"/>
    <col min="15" max="15" width="12" customWidth="1"/>
    <col min="16" max="16" width="12.5714285714286" customWidth="1"/>
    <col min="17" max="20" width="16.7142857142857" customWidth="1"/>
    <col min="21" max="23" width="24.4285714285714" customWidth="1"/>
    <col min="24" max="32" width="11.2857142857143" customWidth="1"/>
  </cols>
  <sheetData>
    <row r="1" spans="1:32">
      <c r="A1" t="s">
        <v>25</v>
      </c>
      <c r="B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27</v>
      </c>
      <c r="Y1" t="s">
        <v>28</v>
      </c>
      <c r="Z1" t="s">
        <v>47</v>
      </c>
      <c r="AA1" t="s">
        <v>48</v>
      </c>
      <c r="AB1" t="s">
        <v>49</v>
      </c>
      <c r="AC1" t="s">
        <v>50</v>
      </c>
      <c r="AD1" t="s">
        <v>27</v>
      </c>
      <c r="AE1" t="s">
        <v>28</v>
      </c>
      <c r="AF1" t="s">
        <v>47</v>
      </c>
    </row>
    <row r="2" spans="1:32">
      <c r="A2">
        <v>100</v>
      </c>
      <c r="B2" t="s">
        <v>51</v>
      </c>
      <c r="C2" t="s">
        <v>52</v>
      </c>
      <c r="D2" t="s">
        <v>53</v>
      </c>
      <c r="E2" t="s">
        <v>52</v>
      </c>
      <c r="F2" t="str">
        <f>CONCATENATE(B2," ",",",C2)</f>
        <v> Saka ,May</v>
      </c>
      <c r="G2" t="str">
        <f>CONCATENATE(B2,".",C2,"@yahoo.com")</f>
        <v> Saka.May@yahoo.com</v>
      </c>
      <c r="H2" t="str">
        <f>LOWER(G2)</f>
        <v> saka.may@yahoo.com</v>
      </c>
      <c r="I2">
        <v>25</v>
      </c>
      <c r="J2" t="str">
        <f>IF(I2&gt;"40","yes","no")</f>
        <v>no</v>
      </c>
      <c r="L2" t="s">
        <v>8</v>
      </c>
      <c r="M2" t="s">
        <v>54</v>
      </c>
      <c r="N2">
        <f>LEN(O2)</f>
        <v>5</v>
      </c>
      <c r="O2" s="5">
        <v>80000</v>
      </c>
      <c r="P2" s="2">
        <v>38992</v>
      </c>
      <c r="Q2" s="2" t="str">
        <f>TEXT(P2,"dd/mm/yyyy")</f>
        <v>02/10/2006</v>
      </c>
      <c r="R2" t="str">
        <f>IF(Q2&lt;"10/02/2007","yes","no")</f>
        <v>yes</v>
      </c>
      <c r="S2">
        <f>_xlfn.DAYS(AB2,Q2)</f>
        <v>6003</v>
      </c>
      <c r="T2">
        <f>NETWORKDAYS.INTL(Q2,AB2)</f>
        <v>4290</v>
      </c>
      <c r="U2" s="2" t="str">
        <f>SUBSTITUTE(Q2,"/","-")</f>
        <v>02-10-2006</v>
      </c>
      <c r="V2" s="2" t="str">
        <f>SUBSTITUTE(Q2,"/","-",1)</f>
        <v>02-10/2006</v>
      </c>
      <c r="W2" s="2" t="str">
        <f>SUBSTITUTE(Q2,"/","-",2)</f>
        <v>02/10-2006</v>
      </c>
      <c r="X2" s="2" t="str">
        <f>LEFT(Q2,2)</f>
        <v>02</v>
      </c>
      <c r="Y2" s="2" t="str">
        <f>RIGHT(Q2,4)</f>
        <v>2006</v>
      </c>
      <c r="Z2" s="2" t="str">
        <f>MID(Q2,4,2)</f>
        <v>10</v>
      </c>
      <c r="AA2" s="2">
        <v>44995</v>
      </c>
      <c r="AB2" s="2" t="str">
        <f>TEXT(AA2,"dd/mm/yyyy")</f>
        <v>10/03/2023</v>
      </c>
      <c r="AC2" t="str">
        <f>IF(AB2&lt;"10/03/2023","2025","tinubu")</f>
        <v>tinubu</v>
      </c>
      <c r="AD2" s="2" t="str">
        <f>LEFT(AB2,2)</f>
        <v>10</v>
      </c>
      <c r="AE2" s="2" t="str">
        <f>RIGHT(AB2,4)</f>
        <v>2023</v>
      </c>
      <c r="AF2" s="2" t="str">
        <f>MID(AB2,4,2)</f>
        <v>03</v>
      </c>
    </row>
    <row r="3" spans="1:32">
      <c r="A3">
        <v>200</v>
      </c>
      <c r="B3" t="s">
        <v>55</v>
      </c>
      <c r="C3" t="s">
        <v>56</v>
      </c>
      <c r="D3" t="s">
        <v>57</v>
      </c>
      <c r="E3" t="s">
        <v>58</v>
      </c>
      <c r="F3" t="str">
        <f t="shared" ref="F3:F14" si="0">CONCATENATE(B3," ",",",C3)</f>
        <v> Adeyinka ,Kolade</v>
      </c>
      <c r="G3" t="str">
        <f t="shared" ref="G3:G14" si="1">CONCATENATE(B3,".",C3,"@yahoo.com")</f>
        <v> Adeyinka.Kolade@yahoo.com</v>
      </c>
      <c r="H3" t="str">
        <f t="shared" ref="H3:H14" si="2">LOWER(G3)</f>
        <v> adeyinka.kolade@yahoo.com</v>
      </c>
      <c r="I3">
        <v>28</v>
      </c>
      <c r="J3" t="str">
        <f t="shared" ref="J3:J14" si="3">IF(I3&gt;"40","yes","no")</f>
        <v>no</v>
      </c>
      <c r="L3" t="s">
        <v>59</v>
      </c>
      <c r="M3" t="s">
        <v>60</v>
      </c>
      <c r="N3">
        <f t="shared" ref="N3:N14" si="4">LEN(O3)</f>
        <v>5</v>
      </c>
      <c r="O3" s="5">
        <v>45000</v>
      </c>
      <c r="P3" s="2">
        <v>39419</v>
      </c>
      <c r="Q3" s="2" t="str">
        <f t="shared" ref="Q3:Q14" si="5">TEXT(P3,"dd/mm/yyyy")</f>
        <v>03/12/2007</v>
      </c>
      <c r="R3" t="str">
        <f t="shared" ref="R3:R14" si="6">IF(Q3&lt;"10/02/2007","yes","no")</f>
        <v>yes</v>
      </c>
      <c r="S3">
        <f t="shared" ref="S3:S14" si="7">_xlfn.DAYS(AB3,Q3)</f>
        <v>5998</v>
      </c>
      <c r="T3">
        <f t="shared" ref="T3:T14" si="8">NETWORKDAYS.INTL(Q3,AB3)</f>
        <v>4285</v>
      </c>
      <c r="U3" s="2" t="str">
        <f t="shared" ref="U3:U14" si="9">SUBSTITUTE(Q3,"/","-")</f>
        <v>03-12-2007</v>
      </c>
      <c r="V3" s="2" t="str">
        <f t="shared" ref="V3:V14" si="10">SUBSTITUTE(Q3,"/","-",1)</f>
        <v>03-12/2007</v>
      </c>
      <c r="W3" s="2" t="str">
        <f t="shared" ref="W3:W14" si="11">SUBSTITUTE(Q3,"/","-",2)</f>
        <v>03/12-2007</v>
      </c>
      <c r="X3" s="2" t="str">
        <f t="shared" ref="X3:X14" si="12">LEFT(Q3,2)</f>
        <v>03</v>
      </c>
      <c r="Y3" s="2" t="str">
        <f t="shared" ref="Y3:Y14" si="13">RIGHT(Q3,4)</f>
        <v>2007</v>
      </c>
      <c r="Z3" s="2" t="str">
        <f t="shared" ref="Z3:Z14" si="14">MID(Q3,4,2)</f>
        <v>12</v>
      </c>
      <c r="AA3" s="2">
        <v>45417</v>
      </c>
      <c r="AB3" s="2" t="str">
        <f t="shared" ref="AB3:AB14" si="15">TEXT(AA3,"dd/mm/yyyy")</f>
        <v>05/05/2024</v>
      </c>
      <c r="AC3" t="str">
        <f t="shared" ref="AC3:AC14" si="16">IF(AB3&lt;"10/03/2023","2025","tinubu")</f>
        <v>2025</v>
      </c>
      <c r="AD3" s="2" t="str">
        <f t="shared" ref="AD3:AD14" si="17">LEFT(AB3,2)</f>
        <v>05</v>
      </c>
      <c r="AE3" s="2" t="str">
        <f t="shared" ref="AE3:AE14" si="18">RIGHT(AB3,4)</f>
        <v>2024</v>
      </c>
      <c r="AF3" s="2" t="str">
        <f t="shared" ref="AF3:AF14" si="19">MID(AB3,4,2)</f>
        <v>05</v>
      </c>
    </row>
    <row r="4" spans="1:32">
      <c r="A4">
        <v>300</v>
      </c>
      <c r="B4" t="s">
        <v>61</v>
      </c>
      <c r="C4" t="s">
        <v>62</v>
      </c>
      <c r="D4" t="s">
        <v>63</v>
      </c>
      <c r="E4" t="s">
        <v>64</v>
      </c>
      <c r="F4" t="str">
        <f t="shared" si="0"/>
        <v>Bayo ,Imisi</v>
      </c>
      <c r="G4" t="str">
        <f t="shared" si="1"/>
        <v>Bayo.Imisi@yahoo.com</v>
      </c>
      <c r="H4" t="str">
        <f t="shared" si="2"/>
        <v>bayo.imisi@yahoo.com</v>
      </c>
      <c r="I4">
        <v>30</v>
      </c>
      <c r="J4" t="str">
        <f t="shared" si="3"/>
        <v>no</v>
      </c>
      <c r="L4" t="s">
        <v>8</v>
      </c>
      <c r="M4" t="s">
        <v>65</v>
      </c>
      <c r="N4">
        <f t="shared" si="4"/>
        <v>6</v>
      </c>
      <c r="O4" s="5">
        <v>100000</v>
      </c>
      <c r="P4" s="2">
        <v>38468</v>
      </c>
      <c r="Q4" s="2" t="str">
        <f t="shared" si="5"/>
        <v>26/04/2005</v>
      </c>
      <c r="R4" t="str">
        <f t="shared" si="6"/>
        <v>no</v>
      </c>
      <c r="S4">
        <f t="shared" si="7"/>
        <v>7008</v>
      </c>
      <c r="T4">
        <f t="shared" si="8"/>
        <v>5007</v>
      </c>
      <c r="U4" s="2" t="str">
        <f t="shared" si="9"/>
        <v>26-04-2005</v>
      </c>
      <c r="V4" s="2" t="str">
        <f t="shared" si="10"/>
        <v>26-04/2005</v>
      </c>
      <c r="W4" s="2" t="str">
        <f t="shared" si="11"/>
        <v>26/04-2005</v>
      </c>
      <c r="X4" s="2" t="str">
        <f t="shared" si="12"/>
        <v>26</v>
      </c>
      <c r="Y4" s="2" t="str">
        <f t="shared" si="13"/>
        <v>2005</v>
      </c>
      <c r="Z4" s="2" t="str">
        <f t="shared" si="14"/>
        <v>04</v>
      </c>
      <c r="AA4" s="2">
        <v>45476</v>
      </c>
      <c r="AB4" s="2" t="str">
        <f t="shared" si="15"/>
        <v>03/07/2024</v>
      </c>
      <c r="AC4" t="str">
        <f t="shared" si="16"/>
        <v>2025</v>
      </c>
      <c r="AD4" s="2" t="str">
        <f t="shared" si="17"/>
        <v>03</v>
      </c>
      <c r="AE4" s="2" t="str">
        <f t="shared" si="18"/>
        <v>2024</v>
      </c>
      <c r="AF4" s="2" t="str">
        <f t="shared" si="19"/>
        <v>07</v>
      </c>
    </row>
    <row r="5" spans="1:32">
      <c r="A5">
        <v>400</v>
      </c>
      <c r="B5" t="s">
        <v>66</v>
      </c>
      <c r="C5" t="s">
        <v>67</v>
      </c>
      <c r="D5" t="s">
        <v>68</v>
      </c>
      <c r="E5" t="s">
        <v>69</v>
      </c>
      <c r="F5" t="str">
        <f t="shared" si="0"/>
        <v>Tola ,Adebayo</v>
      </c>
      <c r="G5" t="str">
        <f t="shared" si="1"/>
        <v>Tola.Adebayo@yahoo.com</v>
      </c>
      <c r="H5" t="str">
        <f t="shared" si="2"/>
        <v>tola.adebayo@yahoo.com</v>
      </c>
      <c r="I5">
        <v>31</v>
      </c>
      <c r="J5" t="str">
        <f t="shared" si="3"/>
        <v>no</v>
      </c>
      <c r="L5" t="s">
        <v>8</v>
      </c>
      <c r="M5" t="s">
        <v>70</v>
      </c>
      <c r="N5">
        <f t="shared" si="4"/>
        <v>6</v>
      </c>
      <c r="O5" s="5">
        <v>200000</v>
      </c>
      <c r="P5" s="2">
        <v>40088</v>
      </c>
      <c r="Q5" s="2" t="str">
        <f t="shared" si="5"/>
        <v>02/10/2009</v>
      </c>
      <c r="R5" t="str">
        <f t="shared" si="6"/>
        <v>yes</v>
      </c>
      <c r="S5">
        <f t="shared" si="7"/>
        <v>5246</v>
      </c>
      <c r="T5">
        <f t="shared" si="8"/>
        <v>3747</v>
      </c>
      <c r="U5" s="2" t="str">
        <f t="shared" si="9"/>
        <v>02-10-2009</v>
      </c>
      <c r="V5" s="2" t="str">
        <f t="shared" si="10"/>
        <v>02-10/2009</v>
      </c>
      <c r="W5" s="2" t="str">
        <f t="shared" si="11"/>
        <v>02/10-2009</v>
      </c>
      <c r="X5" s="2" t="str">
        <f t="shared" si="12"/>
        <v>02</v>
      </c>
      <c r="Y5" s="2" t="str">
        <f t="shared" si="13"/>
        <v>2009</v>
      </c>
      <c r="Z5" s="2" t="str">
        <f t="shared" si="14"/>
        <v>10</v>
      </c>
      <c r="AA5" s="2">
        <v>45334</v>
      </c>
      <c r="AB5" s="2" t="str">
        <f t="shared" si="15"/>
        <v>12/02/2024</v>
      </c>
      <c r="AC5" t="str">
        <f t="shared" si="16"/>
        <v>tinubu</v>
      </c>
      <c r="AD5" s="2" t="str">
        <f t="shared" si="17"/>
        <v>12</v>
      </c>
      <c r="AE5" s="2" t="str">
        <f t="shared" si="18"/>
        <v>2024</v>
      </c>
      <c r="AF5" s="2" t="str">
        <f t="shared" si="19"/>
        <v>02</v>
      </c>
    </row>
    <row r="6" spans="1:32">
      <c r="A6">
        <v>500</v>
      </c>
      <c r="B6" t="s">
        <v>71</v>
      </c>
      <c r="C6" t="s">
        <v>72</v>
      </c>
      <c r="D6" t="s">
        <v>73</v>
      </c>
      <c r="E6" t="s">
        <v>74</v>
      </c>
      <c r="F6" t="str">
        <f t="shared" si="0"/>
        <v>Bidemi ,Muhideen</v>
      </c>
      <c r="G6" t="str">
        <f t="shared" si="1"/>
        <v>Bidemi.Muhideen@yahoo.com</v>
      </c>
      <c r="H6" t="str">
        <f t="shared" si="2"/>
        <v>bidemi.muhideen@yahoo.com</v>
      </c>
      <c r="I6">
        <v>35</v>
      </c>
      <c r="J6" t="str">
        <f t="shared" si="3"/>
        <v>no</v>
      </c>
      <c r="L6" t="s">
        <v>8</v>
      </c>
      <c r="M6" t="s">
        <v>75</v>
      </c>
      <c r="N6">
        <f t="shared" si="4"/>
        <v>6</v>
      </c>
      <c r="O6" s="5">
        <v>150000</v>
      </c>
      <c r="P6" s="2">
        <v>40297</v>
      </c>
      <c r="Q6" s="2" t="str">
        <f t="shared" si="5"/>
        <v>29/04/2010</v>
      </c>
      <c r="R6" t="str">
        <f t="shared" si="6"/>
        <v>no</v>
      </c>
      <c r="S6">
        <f t="shared" si="7"/>
        <v>5238</v>
      </c>
      <c r="T6">
        <f t="shared" si="8"/>
        <v>3742</v>
      </c>
      <c r="U6" s="2" t="str">
        <f t="shared" si="9"/>
        <v>29-04-2010</v>
      </c>
      <c r="V6" s="2" t="str">
        <f t="shared" si="10"/>
        <v>29-04/2010</v>
      </c>
      <c r="W6" s="2" t="str">
        <f t="shared" si="11"/>
        <v>29/04-2010</v>
      </c>
      <c r="X6" s="2" t="str">
        <f t="shared" si="12"/>
        <v>29</v>
      </c>
      <c r="Y6" s="2" t="str">
        <f t="shared" si="13"/>
        <v>2010</v>
      </c>
      <c r="Z6" s="2" t="str">
        <f t="shared" si="14"/>
        <v>04</v>
      </c>
      <c r="AA6" s="2">
        <v>45535</v>
      </c>
      <c r="AB6" s="2" t="str">
        <f t="shared" si="15"/>
        <v>31/08/2024</v>
      </c>
      <c r="AC6" t="str">
        <f t="shared" si="16"/>
        <v>tinubu</v>
      </c>
      <c r="AD6" s="2" t="str">
        <f t="shared" si="17"/>
        <v>31</v>
      </c>
      <c r="AE6" s="2" t="str">
        <f t="shared" si="18"/>
        <v>2024</v>
      </c>
      <c r="AF6" s="2" t="str">
        <f t="shared" si="19"/>
        <v>08</v>
      </c>
    </row>
    <row r="7" spans="1:32">
      <c r="A7">
        <v>600</v>
      </c>
      <c r="B7" t="s">
        <v>76</v>
      </c>
      <c r="C7" t="s">
        <v>77</v>
      </c>
      <c r="D7" t="s">
        <v>78</v>
      </c>
      <c r="E7" t="s">
        <v>79</v>
      </c>
      <c r="F7" t="str">
        <f t="shared" si="0"/>
        <v>Aso , Razak</v>
      </c>
      <c r="G7" t="str">
        <f t="shared" si="1"/>
        <v>Aso. Razak@yahoo.com</v>
      </c>
      <c r="H7" t="str">
        <f t="shared" si="2"/>
        <v>aso. razak@yahoo.com</v>
      </c>
      <c r="I7">
        <v>36</v>
      </c>
      <c r="J7" t="str">
        <f t="shared" si="3"/>
        <v>no</v>
      </c>
      <c r="L7" t="s">
        <v>59</v>
      </c>
      <c r="M7" t="s">
        <v>75</v>
      </c>
      <c r="N7">
        <f t="shared" si="4"/>
        <v>6</v>
      </c>
      <c r="O7" s="5">
        <v>150000</v>
      </c>
      <c r="P7" s="2">
        <v>39987</v>
      </c>
      <c r="Q7" s="2" t="str">
        <f t="shared" si="5"/>
        <v>23/06/2009</v>
      </c>
      <c r="R7" t="str">
        <f t="shared" si="6"/>
        <v>no</v>
      </c>
      <c r="S7">
        <f t="shared" si="7"/>
        <v>5607</v>
      </c>
      <c r="T7">
        <f t="shared" si="8"/>
        <v>4006</v>
      </c>
      <c r="U7" s="2" t="str">
        <f t="shared" si="9"/>
        <v>23-06-2009</v>
      </c>
      <c r="V7" s="2" t="str">
        <f t="shared" si="10"/>
        <v>23-06/2009</v>
      </c>
      <c r="W7" s="2" t="str">
        <f t="shared" si="11"/>
        <v>23/06-2009</v>
      </c>
      <c r="X7" s="2" t="str">
        <f t="shared" si="12"/>
        <v>23</v>
      </c>
      <c r="Y7" s="2" t="str">
        <f t="shared" si="13"/>
        <v>2009</v>
      </c>
      <c r="Z7" s="2" t="str">
        <f t="shared" si="14"/>
        <v>06</v>
      </c>
      <c r="AA7" s="2">
        <v>45594</v>
      </c>
      <c r="AB7" s="2" t="str">
        <f t="shared" si="15"/>
        <v>29/10/2024</v>
      </c>
      <c r="AC7" t="str">
        <f t="shared" si="16"/>
        <v>tinubu</v>
      </c>
      <c r="AD7" s="2" t="str">
        <f t="shared" si="17"/>
        <v>29</v>
      </c>
      <c r="AE7" s="2" t="str">
        <f t="shared" si="18"/>
        <v>2024</v>
      </c>
      <c r="AF7" s="2" t="str">
        <f t="shared" si="19"/>
        <v>10</v>
      </c>
    </row>
    <row r="8" spans="1:32">
      <c r="A8">
        <v>700</v>
      </c>
      <c r="B8" t="s">
        <v>80</v>
      </c>
      <c r="C8" t="s">
        <v>81</v>
      </c>
      <c r="D8" t="s">
        <v>82</v>
      </c>
      <c r="E8" t="s">
        <v>83</v>
      </c>
      <c r="F8" t="str">
        <f t="shared" si="0"/>
        <v>Fola ,Dolapo</v>
      </c>
      <c r="G8" t="str">
        <f t="shared" si="1"/>
        <v>Fola.Dolapo@yahoo.com</v>
      </c>
      <c r="H8" t="str">
        <f t="shared" si="2"/>
        <v>fola.dolapo@yahoo.com</v>
      </c>
      <c r="I8">
        <v>40</v>
      </c>
      <c r="J8" t="str">
        <f t="shared" si="3"/>
        <v>no</v>
      </c>
      <c r="L8" t="s">
        <v>59</v>
      </c>
      <c r="M8" t="s">
        <v>60</v>
      </c>
      <c r="N8">
        <f t="shared" si="4"/>
        <v>5</v>
      </c>
      <c r="O8" s="5">
        <v>35000</v>
      </c>
      <c r="P8" s="2">
        <v>38965</v>
      </c>
      <c r="Q8" s="2" t="str">
        <f t="shared" si="5"/>
        <v>05/09/2006</v>
      </c>
      <c r="R8" t="str">
        <f t="shared" si="6"/>
        <v>yes</v>
      </c>
      <c r="S8">
        <f t="shared" si="7"/>
        <v>6763</v>
      </c>
      <c r="T8">
        <f t="shared" si="8"/>
        <v>4832</v>
      </c>
      <c r="U8" s="2" t="str">
        <f t="shared" si="9"/>
        <v>05-09-2006</v>
      </c>
      <c r="V8" s="2" t="str">
        <f t="shared" si="10"/>
        <v>05-09/2006</v>
      </c>
      <c r="W8" s="2" t="str">
        <f t="shared" si="11"/>
        <v>05/09-2006</v>
      </c>
      <c r="X8" s="2" t="str">
        <f t="shared" si="12"/>
        <v>05</v>
      </c>
      <c r="Y8" s="2" t="str">
        <f t="shared" si="13"/>
        <v>2006</v>
      </c>
      <c r="Z8" s="2" t="str">
        <f t="shared" si="14"/>
        <v>09</v>
      </c>
      <c r="AA8" s="2">
        <v>45728</v>
      </c>
      <c r="AB8" s="2" t="str">
        <f t="shared" si="15"/>
        <v>12/03/2025</v>
      </c>
      <c r="AC8" t="str">
        <f t="shared" si="16"/>
        <v>tinubu</v>
      </c>
      <c r="AD8" s="2" t="str">
        <f t="shared" si="17"/>
        <v>12</v>
      </c>
      <c r="AE8" s="2" t="str">
        <f t="shared" si="18"/>
        <v>2025</v>
      </c>
      <c r="AF8" s="2" t="str">
        <f t="shared" si="19"/>
        <v>03</v>
      </c>
    </row>
    <row r="9" spans="1:32">
      <c r="A9">
        <v>800</v>
      </c>
      <c r="B9" t="s">
        <v>84</v>
      </c>
      <c r="C9" t="s">
        <v>85</v>
      </c>
      <c r="D9" t="s">
        <v>86</v>
      </c>
      <c r="E9" t="s">
        <v>74</v>
      </c>
      <c r="F9" t="str">
        <f t="shared" si="0"/>
        <v>Bode ,Nurudeen</v>
      </c>
      <c r="G9" t="str">
        <f t="shared" si="1"/>
        <v>Bode.Nurudeen@yahoo.com</v>
      </c>
      <c r="H9" t="str">
        <f t="shared" si="2"/>
        <v>bode.nurudeen@yahoo.com</v>
      </c>
      <c r="I9">
        <v>43</v>
      </c>
      <c r="J9" t="str">
        <f t="shared" si="3"/>
        <v>no</v>
      </c>
      <c r="L9" t="s">
        <v>8</v>
      </c>
      <c r="M9" t="s">
        <v>87</v>
      </c>
      <c r="N9">
        <f t="shared" si="4"/>
        <v>5</v>
      </c>
      <c r="O9" s="5">
        <v>40000</v>
      </c>
      <c r="P9" s="2">
        <v>39641</v>
      </c>
      <c r="Q9" s="2" t="str">
        <f t="shared" si="5"/>
        <v>12/07/2008</v>
      </c>
      <c r="R9" t="str">
        <f t="shared" si="6"/>
        <v>no</v>
      </c>
      <c r="S9">
        <f t="shared" si="7"/>
        <v>6012</v>
      </c>
      <c r="T9">
        <f t="shared" si="8"/>
        <v>4295</v>
      </c>
      <c r="U9" s="2" t="str">
        <f t="shared" si="9"/>
        <v>12-07-2008</v>
      </c>
      <c r="V9" s="2" t="str">
        <f t="shared" si="10"/>
        <v>12-07/2008</v>
      </c>
      <c r="W9" s="2" t="str">
        <f t="shared" si="11"/>
        <v>12/07-2008</v>
      </c>
      <c r="X9" s="2" t="str">
        <f t="shared" si="12"/>
        <v>12</v>
      </c>
      <c r="Y9" s="2" t="str">
        <f t="shared" si="13"/>
        <v>2008</v>
      </c>
      <c r="Z9" s="2" t="str">
        <f t="shared" si="14"/>
        <v>07</v>
      </c>
      <c r="AA9" s="2">
        <v>45653</v>
      </c>
      <c r="AB9" s="2" t="str">
        <f t="shared" si="15"/>
        <v>27/12/2024</v>
      </c>
      <c r="AC9" t="str">
        <f t="shared" si="16"/>
        <v>tinubu</v>
      </c>
      <c r="AD9" s="2" t="str">
        <f t="shared" si="17"/>
        <v>27</v>
      </c>
      <c r="AE9" s="2" t="str">
        <f t="shared" si="18"/>
        <v>2024</v>
      </c>
      <c r="AF9" s="2" t="str">
        <f t="shared" si="19"/>
        <v>12</v>
      </c>
    </row>
    <row r="10" spans="1:32">
      <c r="A10">
        <v>900</v>
      </c>
      <c r="B10" t="s">
        <v>88</v>
      </c>
      <c r="C10" t="s">
        <v>89</v>
      </c>
      <c r="D10" t="s">
        <v>90</v>
      </c>
      <c r="E10" t="s">
        <v>91</v>
      </c>
      <c r="F10" t="str">
        <f t="shared" si="0"/>
        <v>Eric ,Gbemisola</v>
      </c>
      <c r="G10" t="str">
        <f t="shared" si="1"/>
        <v>Eric.Gbemisola@yahoo.com</v>
      </c>
      <c r="H10" t="str">
        <f t="shared" si="2"/>
        <v>eric.gbemisola@yahoo.com</v>
      </c>
      <c r="I10">
        <v>41</v>
      </c>
      <c r="J10" t="str">
        <f t="shared" si="3"/>
        <v>no</v>
      </c>
      <c r="L10" t="s">
        <v>59</v>
      </c>
      <c r="M10" t="s">
        <v>70</v>
      </c>
      <c r="N10">
        <f t="shared" si="4"/>
        <v>6</v>
      </c>
      <c r="O10" s="5">
        <v>250000</v>
      </c>
      <c r="P10" s="2">
        <v>39657</v>
      </c>
      <c r="Q10" s="2" t="str">
        <f t="shared" si="5"/>
        <v>28/07/2008</v>
      </c>
      <c r="R10" t="str">
        <f t="shared" si="6"/>
        <v>no</v>
      </c>
      <c r="S10">
        <f t="shared" si="7"/>
        <v>5304</v>
      </c>
      <c r="T10">
        <f t="shared" si="8"/>
        <v>3790</v>
      </c>
      <c r="U10" s="2" t="str">
        <f t="shared" si="9"/>
        <v>28-07-2008</v>
      </c>
      <c r="V10" s="2" t="str">
        <f t="shared" si="10"/>
        <v>28-07/2008</v>
      </c>
      <c r="W10" s="2" t="str">
        <f t="shared" si="11"/>
        <v>28/07-2008</v>
      </c>
      <c r="X10" s="2" t="str">
        <f t="shared" si="12"/>
        <v>28</v>
      </c>
      <c r="Y10" s="2" t="str">
        <f t="shared" si="13"/>
        <v>2008</v>
      </c>
      <c r="Z10" s="2" t="str">
        <f t="shared" si="14"/>
        <v>07</v>
      </c>
      <c r="AA10" s="2">
        <v>44961</v>
      </c>
      <c r="AB10" s="2" t="str">
        <f t="shared" si="15"/>
        <v>04/02/2023</v>
      </c>
      <c r="AC10" t="str">
        <f t="shared" si="16"/>
        <v>2025</v>
      </c>
      <c r="AD10" s="2" t="str">
        <f t="shared" si="17"/>
        <v>04</v>
      </c>
      <c r="AE10" s="2" t="str">
        <f t="shared" si="18"/>
        <v>2023</v>
      </c>
      <c r="AF10" s="2" t="str">
        <f t="shared" si="19"/>
        <v>02</v>
      </c>
    </row>
    <row r="11" spans="1:32">
      <c r="A11">
        <v>1000</v>
      </c>
      <c r="B11" t="s">
        <v>92</v>
      </c>
      <c r="C11" t="s">
        <v>93</v>
      </c>
      <c r="D11" t="s">
        <v>90</v>
      </c>
      <c r="E11" t="s">
        <v>94</v>
      </c>
      <c r="F11" t="str">
        <f t="shared" si="0"/>
        <v>Erica ,Yolanda</v>
      </c>
      <c r="G11" t="str">
        <f t="shared" si="1"/>
        <v>Erica.Yolanda@yahoo.com</v>
      </c>
      <c r="H11" t="str">
        <f t="shared" si="2"/>
        <v>erica.yolanda@yahoo.com</v>
      </c>
      <c r="I11">
        <v>21</v>
      </c>
      <c r="J11" t="str">
        <f t="shared" si="3"/>
        <v>no</v>
      </c>
      <c r="L11" t="s">
        <v>8</v>
      </c>
      <c r="M11" t="s">
        <v>95</v>
      </c>
      <c r="N11">
        <f t="shared" si="4"/>
        <v>6</v>
      </c>
      <c r="O11" s="5">
        <v>900000</v>
      </c>
      <c r="P11" s="2">
        <v>40240</v>
      </c>
      <c r="Q11" s="2" t="str">
        <f t="shared" si="5"/>
        <v>03/03/2010</v>
      </c>
      <c r="R11" t="str">
        <f t="shared" si="6"/>
        <v>yes</v>
      </c>
      <c r="S11">
        <f t="shared" si="7"/>
        <v>5092</v>
      </c>
      <c r="T11">
        <f t="shared" si="8"/>
        <v>3638</v>
      </c>
      <c r="U11" s="2" t="str">
        <f t="shared" si="9"/>
        <v>03-03-2010</v>
      </c>
      <c r="V11" s="2" t="str">
        <f t="shared" si="10"/>
        <v>03-03/2010</v>
      </c>
      <c r="W11" s="2" t="str">
        <f t="shared" si="11"/>
        <v>03/03-2010</v>
      </c>
      <c r="X11" s="2" t="str">
        <f t="shared" si="12"/>
        <v>03</v>
      </c>
      <c r="Y11" s="2" t="str">
        <f t="shared" si="13"/>
        <v>2010</v>
      </c>
      <c r="Z11" s="2" t="str">
        <f t="shared" si="14"/>
        <v>03</v>
      </c>
      <c r="AA11" s="2">
        <v>45332</v>
      </c>
      <c r="AB11" s="2" t="str">
        <f t="shared" si="15"/>
        <v>10/02/2024</v>
      </c>
      <c r="AC11" t="str">
        <f t="shared" si="16"/>
        <v>2025</v>
      </c>
      <c r="AD11" s="2" t="str">
        <f t="shared" si="17"/>
        <v>10</v>
      </c>
      <c r="AE11" s="2" t="str">
        <f t="shared" si="18"/>
        <v>2024</v>
      </c>
      <c r="AF11" s="2" t="str">
        <f t="shared" si="19"/>
        <v>02</v>
      </c>
    </row>
    <row r="12" spans="1:32">
      <c r="A12">
        <v>1100</v>
      </c>
      <c r="B12" t="s">
        <v>96</v>
      </c>
      <c r="C12" t="s">
        <v>97</v>
      </c>
      <c r="D12" t="s">
        <v>98</v>
      </c>
      <c r="E12" t="s">
        <v>99</v>
      </c>
      <c r="F12" t="str">
        <f t="shared" si="0"/>
        <v>Qudot ,Lenovo</v>
      </c>
      <c r="G12" t="str">
        <f t="shared" si="1"/>
        <v>Qudot.Lenovo@yahoo.com</v>
      </c>
      <c r="H12" t="str">
        <f t="shared" si="2"/>
        <v>qudot.lenovo@yahoo.com</v>
      </c>
      <c r="I12">
        <v>37</v>
      </c>
      <c r="J12" t="str">
        <f t="shared" si="3"/>
        <v>no</v>
      </c>
      <c r="L12" t="s">
        <v>59</v>
      </c>
      <c r="M12" t="s">
        <v>54</v>
      </c>
      <c r="N12">
        <f t="shared" si="4"/>
        <v>5</v>
      </c>
      <c r="O12" s="5">
        <v>50000</v>
      </c>
      <c r="P12" s="2">
        <v>39969</v>
      </c>
      <c r="Q12" s="2" t="str">
        <f t="shared" si="5"/>
        <v>05/06/2009</v>
      </c>
      <c r="R12" t="str">
        <f t="shared" si="6"/>
        <v>yes</v>
      </c>
      <c r="S12">
        <f t="shared" si="7"/>
        <v>5802</v>
      </c>
      <c r="T12">
        <f t="shared" si="8"/>
        <v>4145</v>
      </c>
      <c r="U12" s="2" t="str">
        <f t="shared" si="9"/>
        <v>05-06-2009</v>
      </c>
      <c r="V12" s="2" t="str">
        <f t="shared" si="10"/>
        <v>05-06/2009</v>
      </c>
      <c r="W12" s="2" t="str">
        <f t="shared" si="11"/>
        <v>05/06-2009</v>
      </c>
      <c r="X12" s="2" t="str">
        <f t="shared" si="12"/>
        <v>05</v>
      </c>
      <c r="Y12" s="2" t="str">
        <f t="shared" si="13"/>
        <v>2009</v>
      </c>
      <c r="Z12" s="2" t="str">
        <f t="shared" si="14"/>
        <v>06</v>
      </c>
      <c r="AA12" s="2">
        <v>45771</v>
      </c>
      <c r="AB12" s="2" t="str">
        <f t="shared" si="15"/>
        <v>24/04/2025</v>
      </c>
      <c r="AC12" t="str">
        <f t="shared" si="16"/>
        <v>tinubu</v>
      </c>
      <c r="AD12" s="2" t="str">
        <f t="shared" si="17"/>
        <v>24</v>
      </c>
      <c r="AE12" s="2" t="str">
        <f t="shared" si="18"/>
        <v>2025</v>
      </c>
      <c r="AF12" s="2" t="str">
        <f t="shared" si="19"/>
        <v>04</v>
      </c>
    </row>
    <row r="13" spans="1:32">
      <c r="A13">
        <v>1200</v>
      </c>
      <c r="B13" t="s">
        <v>100</v>
      </c>
      <c r="C13" t="s">
        <v>101</v>
      </c>
      <c r="D13" t="s">
        <v>102</v>
      </c>
      <c r="E13" t="s">
        <v>103</v>
      </c>
      <c r="F13" t="str">
        <f t="shared" si="0"/>
        <v>Rita ,Rihanna</v>
      </c>
      <c r="G13" t="str">
        <f t="shared" si="1"/>
        <v>Rita.Rihanna@yahoo.com</v>
      </c>
      <c r="H13" t="str">
        <f t="shared" si="2"/>
        <v>rita.rihanna@yahoo.com</v>
      </c>
      <c r="I13">
        <v>33</v>
      </c>
      <c r="J13" t="str">
        <f t="shared" si="3"/>
        <v>no</v>
      </c>
      <c r="L13" t="s">
        <v>59</v>
      </c>
      <c r="M13" t="s">
        <v>75</v>
      </c>
      <c r="N13">
        <f t="shared" si="4"/>
        <v>6</v>
      </c>
      <c r="O13" s="5">
        <v>170000</v>
      </c>
      <c r="P13" s="2">
        <v>40789</v>
      </c>
      <c r="Q13" s="2" t="str">
        <f t="shared" si="5"/>
        <v>03/09/2011</v>
      </c>
      <c r="R13" t="str">
        <f t="shared" si="6"/>
        <v>yes</v>
      </c>
      <c r="S13">
        <f t="shared" si="7"/>
        <v>5041</v>
      </c>
      <c r="T13">
        <f t="shared" si="8"/>
        <v>3600</v>
      </c>
      <c r="U13" s="2" t="str">
        <f t="shared" si="9"/>
        <v>03-09-2011</v>
      </c>
      <c r="V13" s="2" t="str">
        <f t="shared" si="10"/>
        <v>03-09/2011</v>
      </c>
      <c r="W13" s="2" t="str">
        <f t="shared" si="11"/>
        <v>03/09-2011</v>
      </c>
      <c r="X13" s="2" t="str">
        <f t="shared" si="12"/>
        <v>03</v>
      </c>
      <c r="Y13" s="2" t="str">
        <f t="shared" si="13"/>
        <v>2011</v>
      </c>
      <c r="Z13" s="2" t="str">
        <f t="shared" si="14"/>
        <v>09</v>
      </c>
      <c r="AA13" s="2">
        <v>45830</v>
      </c>
      <c r="AB13" s="2" t="str">
        <f t="shared" si="15"/>
        <v>22/06/2025</v>
      </c>
      <c r="AC13" t="str">
        <f t="shared" si="16"/>
        <v>tinubu</v>
      </c>
      <c r="AD13" s="2" t="str">
        <f t="shared" si="17"/>
        <v>22</v>
      </c>
      <c r="AE13" s="2" t="str">
        <f t="shared" si="18"/>
        <v>2025</v>
      </c>
      <c r="AF13" s="2" t="str">
        <f t="shared" si="19"/>
        <v>06</v>
      </c>
    </row>
    <row r="14" spans="1:32">
      <c r="A14">
        <v>1300</v>
      </c>
      <c r="B14" t="s">
        <v>104</v>
      </c>
      <c r="C14" t="s">
        <v>105</v>
      </c>
      <c r="D14" t="s">
        <v>106</v>
      </c>
      <c r="E14" t="s">
        <v>107</v>
      </c>
      <c r="F14" t="str">
        <f t="shared" si="0"/>
        <v>Fatimah ,Justin</v>
      </c>
      <c r="G14" t="str">
        <f t="shared" si="1"/>
        <v>Fatimah.Justin@yahoo.com</v>
      </c>
      <c r="H14" t="str">
        <f t="shared" si="2"/>
        <v>fatimah.justin@yahoo.com</v>
      </c>
      <c r="I14">
        <v>29</v>
      </c>
      <c r="J14" t="str">
        <f t="shared" si="3"/>
        <v>no</v>
      </c>
      <c r="L14" t="s">
        <v>8</v>
      </c>
      <c r="M14" t="s">
        <v>108</v>
      </c>
      <c r="N14">
        <f t="shared" si="4"/>
        <v>5</v>
      </c>
      <c r="O14" s="5">
        <v>60000</v>
      </c>
      <c r="P14" s="2">
        <v>40305</v>
      </c>
      <c r="Q14" s="2" t="str">
        <f t="shared" si="5"/>
        <v>07/05/2010</v>
      </c>
      <c r="R14" t="str">
        <f t="shared" si="6"/>
        <v>yes</v>
      </c>
      <c r="S14">
        <f t="shared" si="7"/>
        <v>4748</v>
      </c>
      <c r="T14">
        <f t="shared" si="8"/>
        <v>3391</v>
      </c>
      <c r="U14" s="2" t="str">
        <f t="shared" si="9"/>
        <v>07-05-2010</v>
      </c>
      <c r="V14" s="2" t="str">
        <f t="shared" si="10"/>
        <v>07-05/2010</v>
      </c>
      <c r="W14" s="2" t="str">
        <f t="shared" si="11"/>
        <v>07/05-2010</v>
      </c>
      <c r="X14" s="2" t="str">
        <f t="shared" si="12"/>
        <v>07</v>
      </c>
      <c r="Y14" s="2" t="str">
        <f t="shared" si="13"/>
        <v>2010</v>
      </c>
      <c r="Z14" s="2" t="str">
        <f t="shared" si="14"/>
        <v>05</v>
      </c>
      <c r="AA14" s="2">
        <v>45053</v>
      </c>
      <c r="AB14" s="2" t="str">
        <f t="shared" si="15"/>
        <v>07/05/2023</v>
      </c>
      <c r="AC14" t="str">
        <f t="shared" si="16"/>
        <v>2025</v>
      </c>
      <c r="AD14" s="2" t="str">
        <f t="shared" si="17"/>
        <v>07</v>
      </c>
      <c r="AE14" s="2" t="str">
        <f t="shared" si="18"/>
        <v>2023</v>
      </c>
      <c r="AF14" s="2" t="str">
        <f t="shared" si="19"/>
        <v>05</v>
      </c>
    </row>
    <row r="15" spans="16:32"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6:32"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6:27">
      <c r="P17" s="2">
        <f>MAX(P2:P14)</f>
        <v>40789</v>
      </c>
      <c r="AA17" s="2">
        <f>MAX(AA2:AA14)</f>
        <v>45830</v>
      </c>
    </row>
    <row r="18" spans="16:27">
      <c r="P18" s="2">
        <f>MIN(P2:P14)</f>
        <v>38468</v>
      </c>
      <c r="AA18" s="2">
        <f>MIN(AA2:AA14)</f>
        <v>44961</v>
      </c>
    </row>
    <row r="19" spans="23:23">
      <c r="W19" s="3" t="s">
        <v>109</v>
      </c>
    </row>
    <row r="21" spans="23:23">
      <c r="W21" t="str">
        <f>SUBSTITUTE(W19,"@",".",2)</f>
        <v>fatimosakatyu@yahoo.com</v>
      </c>
    </row>
  </sheetData>
  <hyperlinks>
    <hyperlink ref="W19" r:id="rId1" display="fatimosakatyu@yahoo@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2"/>
  <sheetViews>
    <sheetView tabSelected="1" topLeftCell="C1" workbookViewId="0">
      <selection activeCell="E23" sqref="E23"/>
    </sheetView>
  </sheetViews>
  <sheetFormatPr defaultColWidth="9" defaultRowHeight="15"/>
  <cols>
    <col min="1" max="1" width="12.1428571428571" customWidth="1"/>
    <col min="2" max="2" width="10.4285714285714" customWidth="1"/>
    <col min="3" max="3" width="11.4285714285714" customWidth="1"/>
    <col min="4" max="8" width="17.4285714285714" customWidth="1"/>
    <col min="10" max="10" width="12.2857142857143" customWidth="1"/>
    <col min="11" max="11" width="16.5714285714286" customWidth="1"/>
    <col min="13" max="13" width="9.14285714285714" customWidth="1"/>
    <col min="14" max="14" width="30.7142857142857" customWidth="1"/>
    <col min="15" max="17" width="28.2857142857143" customWidth="1"/>
    <col min="18" max="18" width="14.4285714285714" customWidth="1"/>
    <col min="19" max="19" width="17.4285714285714" customWidth="1"/>
    <col min="20" max="20" width="11.1428571428571" customWidth="1"/>
    <col min="21" max="21" width="10.7142857142857" customWidth="1"/>
    <col min="22" max="23" width="12.8571428571429" customWidth="1"/>
    <col min="24" max="25" width="19.1428571428571" customWidth="1"/>
    <col min="26" max="29" width="19" customWidth="1"/>
    <col min="30" max="30" width="10.7142857142857" customWidth="1"/>
    <col min="31" max="32" width="10.4285714285714" customWidth="1"/>
    <col min="33" max="33" width="19.4285714285714" customWidth="1"/>
    <col min="34" max="34" width="22.1428571428571" customWidth="1"/>
    <col min="35" max="35" width="19.4285714285714" customWidth="1"/>
  </cols>
  <sheetData>
    <row r="1" spans="1:37">
      <c r="A1" t="s">
        <v>25</v>
      </c>
      <c r="B1" t="s">
        <v>110</v>
      </c>
      <c r="D1" t="s">
        <v>29</v>
      </c>
      <c r="E1" t="s">
        <v>111</v>
      </c>
      <c r="F1"/>
      <c r="G1" t="s">
        <v>112</v>
      </c>
      <c r="H1" t="s">
        <v>27</v>
      </c>
      <c r="I1" t="s">
        <v>28</v>
      </c>
      <c r="J1" t="s">
        <v>32</v>
      </c>
      <c r="K1" t="s">
        <v>113</v>
      </c>
      <c r="L1" t="s">
        <v>35</v>
      </c>
      <c r="N1" t="s">
        <v>114</v>
      </c>
      <c r="O1" t="s">
        <v>115</v>
      </c>
      <c r="Q1" t="s">
        <v>36</v>
      </c>
      <c r="R1" t="s">
        <v>116</v>
      </c>
      <c r="S1" t="s">
        <v>117</v>
      </c>
      <c r="T1" t="s">
        <v>118</v>
      </c>
      <c r="U1" t="s">
        <v>119</v>
      </c>
      <c r="V1" t="s">
        <v>41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50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</row>
    <row r="2" spans="1:37">
      <c r="A2">
        <v>1100</v>
      </c>
      <c r="B2" t="s">
        <v>51</v>
      </c>
      <c r="C2" t="s">
        <v>52</v>
      </c>
      <c r="D2" t="str">
        <f>CONCATENATE(B2,"-",C2)</f>
        <v> Saka-May</v>
      </c>
      <c r="E2" t="str">
        <f>IF(LEN(D2&gt;5),"true","false")</f>
        <v>true</v>
      </c>
      <c r="G2" t="s">
        <v>128</v>
      </c>
      <c r="H2" t="str">
        <f t="shared" ref="H2:H14" si="0">LEFT(B2,2)</f>
        <v> S</v>
      </c>
      <c r="I2" t="str">
        <f t="shared" ref="I2:I14" si="1">RIGHT(B2,2)</f>
        <v>ka</v>
      </c>
      <c r="J2">
        <v>25</v>
      </c>
      <c r="K2" t="str">
        <f>IF(AND(J2&gt;20,R2&lt;70000),"true","false")</f>
        <v>false</v>
      </c>
      <c r="L2" t="s">
        <v>129</v>
      </c>
      <c r="M2" t="str">
        <f>PROPER(L2)</f>
        <v>Female</v>
      </c>
      <c r="N2" t="str">
        <f t="shared" ref="N2:N14" si="2">CONCATENATE(B2,".",C2,"@yahoo.com")</f>
        <v> Saka.May@yahoo.com</v>
      </c>
      <c r="O2" t="str">
        <f>LOWER(N2)</f>
        <v> saka.may@yahoo.com</v>
      </c>
      <c r="P2" t="s">
        <v>130</v>
      </c>
      <c r="Q2" t="s">
        <v>54</v>
      </c>
      <c r="R2" s="4">
        <v>80000</v>
      </c>
      <c r="S2">
        <f>LEN(R2)</f>
        <v>5</v>
      </c>
      <c r="T2" s="2">
        <v>39092</v>
      </c>
      <c r="U2" t="str">
        <f>TEXT(T2,"dd/mm/yyyy")</f>
        <v>10/01/2007</v>
      </c>
      <c r="V2" t="str">
        <f>IF(AA2&gt;"2010","true","false")</f>
        <v>false</v>
      </c>
      <c r="W2" t="str">
        <f>SUBSTITUTE(U2,"/","-")</f>
        <v>10-01-2007</v>
      </c>
      <c r="X2" t="str">
        <f>SUBSTITUTE(U2,"/","-",1)</f>
        <v>10-01/2007</v>
      </c>
      <c r="Y2" t="str">
        <f>SUBSTITUTE(U2,"/","-",2)</f>
        <v>10/01-2007</v>
      </c>
      <c r="Z2" t="str">
        <f>LEFT(U2,2)</f>
        <v>10</v>
      </c>
      <c r="AA2" t="str">
        <f>RIGHT(U2,4)</f>
        <v>2007</v>
      </c>
      <c r="AB2" t="str">
        <f>MID(U2,4,2)</f>
        <v>01</v>
      </c>
      <c r="AC2" s="2">
        <v>45585</v>
      </c>
      <c r="AD2" t="str">
        <f>TEXT(AC2,"dd/mm/yyyy")</f>
        <v>20/10/2024</v>
      </c>
      <c r="AE2" t="str">
        <f>IF(AD2&lt;"03/10/2026","good","bad")</f>
        <v>bad</v>
      </c>
      <c r="AF2" t="str">
        <f>SUBSTITUTE(AD2,"/","-")</f>
        <v>20-10-2024</v>
      </c>
      <c r="AG2" t="str">
        <f>SUBSTITUTE(AD2,"/","-",1)</f>
        <v>20-10/2024</v>
      </c>
      <c r="AH2" t="str">
        <f>SUBSTITUTE(AD2,"/","-",2)</f>
        <v>20/10-2024</v>
      </c>
      <c r="AI2" t="str">
        <f>LEFT(AD2,2)</f>
        <v>20</v>
      </c>
      <c r="AJ2" t="str">
        <f>RIGHT(AD2,4)</f>
        <v>2024</v>
      </c>
      <c r="AK2" t="str">
        <f>MID(AD2,4,2)</f>
        <v>10</v>
      </c>
    </row>
    <row r="3" spans="1:37">
      <c r="A3">
        <v>1200</v>
      </c>
      <c r="B3" t="s">
        <v>55</v>
      </c>
      <c r="C3" t="s">
        <v>56</v>
      </c>
      <c r="D3" t="str">
        <f t="shared" ref="D3:D14" si="3">CONCATENATE(B3,"-",C3)</f>
        <v> Adeyinka-Kolade</v>
      </c>
      <c r="E3" t="str">
        <f t="shared" ref="E3:E14" si="4">IF(LEN(D3&gt;5),"true","false")</f>
        <v>true</v>
      </c>
      <c r="G3" t="str">
        <f t="shared" ref="G3:G14" si="5">IF(OR(F3&gt;15,J3="25"),"true","false")</f>
        <v>false</v>
      </c>
      <c r="H3" t="str">
        <f t="shared" si="0"/>
        <v> A</v>
      </c>
      <c r="I3" t="str">
        <f t="shared" si="1"/>
        <v>ka</v>
      </c>
      <c r="J3">
        <v>28</v>
      </c>
      <c r="K3" t="str">
        <f>IF(AND(J3&gt;20,R3&lt;70000),"true","false")</f>
        <v>true</v>
      </c>
      <c r="L3" t="s">
        <v>131</v>
      </c>
      <c r="M3" t="str">
        <f t="shared" ref="M3:M14" si="6">PROPER(L3)</f>
        <v>Male</v>
      </c>
      <c r="N3" t="str">
        <f t="shared" si="2"/>
        <v> Adeyinka.Kolade@yahoo.com</v>
      </c>
      <c r="O3" t="str">
        <f t="shared" ref="O3:O14" si="7">LOWER(N3)</f>
        <v> adeyinka.kolade@yahoo.com</v>
      </c>
      <c r="P3" t="s">
        <v>132</v>
      </c>
      <c r="Q3" t="s">
        <v>60</v>
      </c>
      <c r="R3" s="4">
        <v>45000</v>
      </c>
      <c r="S3">
        <f t="shared" ref="S3:S14" si="8">LEN(R3)</f>
        <v>5</v>
      </c>
      <c r="T3" s="2">
        <v>39124</v>
      </c>
      <c r="U3" t="str">
        <f t="shared" ref="U3:U14" si="9">TEXT(T3,"dd/mm/yyyy")</f>
        <v>11/02/2007</v>
      </c>
      <c r="V3" t="str">
        <f t="shared" ref="V3:V14" si="10">IF(AA3&gt;"2010","true","false")</f>
        <v>false</v>
      </c>
      <c r="W3" t="str">
        <f t="shared" ref="W3:W14" si="11">SUBSTITUTE(U3,"/","-")</f>
        <v>11-02-2007</v>
      </c>
      <c r="X3" t="str">
        <f t="shared" ref="X3:X14" si="12">SUBSTITUTE(U3,"/","-",1)</f>
        <v>11-02/2007</v>
      </c>
      <c r="Y3" t="str">
        <f t="shared" ref="Y3:Y14" si="13">SUBSTITUTE(U3,"/","-",2)</f>
        <v>11/02-2007</v>
      </c>
      <c r="Z3" t="str">
        <f t="shared" ref="Z3:Z14" si="14">LEFT(U3,2)</f>
        <v>11</v>
      </c>
      <c r="AA3" t="str">
        <f t="shared" ref="AA3:AA14" si="15">RIGHT(U3,4)</f>
        <v>2007</v>
      </c>
      <c r="AB3" t="str">
        <f t="shared" ref="AB3:AB14" si="16">MID(U3,4,2)</f>
        <v>02</v>
      </c>
      <c r="AC3" s="2">
        <v>44969</v>
      </c>
      <c r="AD3" t="str">
        <f t="shared" ref="AD3:AD14" si="17">TEXT(AC3,"dd/mm/yyyy")</f>
        <v>12/02/2023</v>
      </c>
      <c r="AE3" t="str">
        <f t="shared" ref="AE3:AE14" si="18">IF(AD3&lt;"03/10/2026","good","bad")</f>
        <v>bad</v>
      </c>
      <c r="AF3" t="str">
        <f t="shared" ref="AF3:AF13" si="19">SUBSTITUTE(AD3,"/","-")</f>
        <v>12-02-2023</v>
      </c>
      <c r="AG3" t="str">
        <f t="shared" ref="AG3:AG14" si="20">SUBSTITUTE(AD3,"/","-",1)</f>
        <v>12-02/2023</v>
      </c>
      <c r="AH3" t="str">
        <f t="shared" ref="AH3:AH14" si="21">SUBSTITUTE(AD3,"/","-",2)</f>
        <v>12/02-2023</v>
      </c>
      <c r="AI3" t="str">
        <f t="shared" ref="AI3:AI14" si="22">LEFT(AD3,2)</f>
        <v>12</v>
      </c>
      <c r="AJ3" t="str">
        <f t="shared" ref="AJ3:AJ14" si="23">RIGHT(AD3,4)</f>
        <v>2023</v>
      </c>
      <c r="AK3" t="str">
        <f t="shared" ref="AK3:AK14" si="24">MID(AD3,4,2)</f>
        <v>02</v>
      </c>
    </row>
    <row r="4" spans="1:37">
      <c r="A4">
        <v>1300</v>
      </c>
      <c r="B4" t="s">
        <v>61</v>
      </c>
      <c r="C4" t="s">
        <v>62</v>
      </c>
      <c r="D4" t="str">
        <f t="shared" si="3"/>
        <v>Bayo-Imisi</v>
      </c>
      <c r="E4" t="str">
        <f t="shared" si="4"/>
        <v>true</v>
      </c>
      <c r="G4" t="str">
        <f t="shared" si="5"/>
        <v>false</v>
      </c>
      <c r="H4" t="str">
        <f t="shared" si="0"/>
        <v>Ba</v>
      </c>
      <c r="I4" t="str">
        <f t="shared" si="1"/>
        <v>yo</v>
      </c>
      <c r="J4">
        <v>30</v>
      </c>
      <c r="K4" t="str">
        <f t="shared" ref="K3:K14" si="25">IF(AND(J4&gt;20,R4&lt;70000),"true","false")</f>
        <v>false</v>
      </c>
      <c r="L4" t="s">
        <v>131</v>
      </c>
      <c r="M4" t="str">
        <f t="shared" si="6"/>
        <v>Male</v>
      </c>
      <c r="N4" t="str">
        <f t="shared" si="2"/>
        <v>Bayo.Imisi@yahoo.com</v>
      </c>
      <c r="O4" t="str">
        <f t="shared" si="7"/>
        <v>bayo.imisi@yahoo.com</v>
      </c>
      <c r="P4" t="s">
        <v>133</v>
      </c>
      <c r="Q4" t="s">
        <v>65</v>
      </c>
      <c r="R4" s="4">
        <v>100000</v>
      </c>
      <c r="S4">
        <f t="shared" si="8"/>
        <v>6</v>
      </c>
      <c r="T4" s="2">
        <v>39881</v>
      </c>
      <c r="U4" t="str">
        <f t="shared" si="9"/>
        <v>09/03/2009</v>
      </c>
      <c r="V4" t="str">
        <f t="shared" si="10"/>
        <v>false</v>
      </c>
      <c r="W4" t="str">
        <f t="shared" si="11"/>
        <v>09-03-2009</v>
      </c>
      <c r="X4" t="str">
        <f t="shared" si="12"/>
        <v>09-03/2009</v>
      </c>
      <c r="Y4" t="str">
        <f t="shared" si="13"/>
        <v>09/03-2009</v>
      </c>
      <c r="Z4" t="str">
        <f t="shared" si="14"/>
        <v>09</v>
      </c>
      <c r="AA4" t="str">
        <f t="shared" si="15"/>
        <v>2009</v>
      </c>
      <c r="AB4" t="str">
        <f t="shared" si="16"/>
        <v>03</v>
      </c>
      <c r="AC4" s="2">
        <v>45851</v>
      </c>
      <c r="AD4" t="str">
        <f t="shared" si="17"/>
        <v>13/07/2025</v>
      </c>
      <c r="AE4" t="str">
        <f t="shared" si="18"/>
        <v>bad</v>
      </c>
      <c r="AF4" t="str">
        <f t="shared" si="19"/>
        <v>13-07-2025</v>
      </c>
      <c r="AG4" t="str">
        <f t="shared" si="20"/>
        <v>13-07/2025</v>
      </c>
      <c r="AH4" t="str">
        <f t="shared" si="21"/>
        <v>13/07-2025</v>
      </c>
      <c r="AI4" t="str">
        <f t="shared" si="22"/>
        <v>13</v>
      </c>
      <c r="AJ4" t="str">
        <f t="shared" si="23"/>
        <v>2025</v>
      </c>
      <c r="AK4" t="str">
        <f t="shared" si="24"/>
        <v>07</v>
      </c>
    </row>
    <row r="5" spans="1:37">
      <c r="A5">
        <v>1400</v>
      </c>
      <c r="B5" t="s">
        <v>66</v>
      </c>
      <c r="C5" t="s">
        <v>67</v>
      </c>
      <c r="D5" t="str">
        <f t="shared" si="3"/>
        <v>Tola-Adebayo</v>
      </c>
      <c r="E5" t="str">
        <f t="shared" si="4"/>
        <v>true</v>
      </c>
      <c r="G5" t="str">
        <f t="shared" si="5"/>
        <v>false</v>
      </c>
      <c r="H5" t="str">
        <f t="shared" si="0"/>
        <v>To</v>
      </c>
      <c r="I5" t="str">
        <f t="shared" si="1"/>
        <v>la</v>
      </c>
      <c r="J5">
        <v>31</v>
      </c>
      <c r="K5" t="str">
        <f t="shared" si="25"/>
        <v>false</v>
      </c>
      <c r="L5" t="s">
        <v>129</v>
      </c>
      <c r="M5" t="str">
        <f t="shared" si="6"/>
        <v>Female</v>
      </c>
      <c r="N5" t="str">
        <f t="shared" si="2"/>
        <v>Tola.Adebayo@yahoo.com</v>
      </c>
      <c r="O5" t="str">
        <f t="shared" si="7"/>
        <v>tola.adebayo@yahoo.com</v>
      </c>
      <c r="P5" t="s">
        <v>134</v>
      </c>
      <c r="Q5" t="s">
        <v>70</v>
      </c>
      <c r="R5" s="4">
        <v>200000</v>
      </c>
      <c r="S5">
        <f t="shared" si="8"/>
        <v>6</v>
      </c>
      <c r="T5" s="2">
        <v>39906</v>
      </c>
      <c r="U5" t="str">
        <f t="shared" si="9"/>
        <v>03/04/2009</v>
      </c>
      <c r="V5" t="str">
        <f t="shared" si="10"/>
        <v>false</v>
      </c>
      <c r="W5" t="str">
        <f t="shared" si="11"/>
        <v>03-04-2009</v>
      </c>
      <c r="X5" t="str">
        <f t="shared" si="12"/>
        <v>03-04/2009</v>
      </c>
      <c r="Y5" t="str">
        <f t="shared" si="13"/>
        <v>03/04-2009</v>
      </c>
      <c r="Z5" t="str">
        <f t="shared" si="14"/>
        <v>03</v>
      </c>
      <c r="AA5" t="str">
        <f t="shared" si="15"/>
        <v>2009</v>
      </c>
      <c r="AB5" t="str">
        <f t="shared" si="16"/>
        <v>04</v>
      </c>
      <c r="AC5" s="2">
        <v>45541</v>
      </c>
      <c r="AD5" t="str">
        <f t="shared" si="17"/>
        <v>06/09/2024</v>
      </c>
      <c r="AE5" t="str">
        <f t="shared" si="18"/>
        <v>bad</v>
      </c>
      <c r="AF5" t="str">
        <f t="shared" si="19"/>
        <v>06-09-2024</v>
      </c>
      <c r="AG5" t="str">
        <f t="shared" si="20"/>
        <v>06-09/2024</v>
      </c>
      <c r="AH5" t="str">
        <f t="shared" si="21"/>
        <v>06/09-2024</v>
      </c>
      <c r="AI5" t="str">
        <f t="shared" si="22"/>
        <v>06</v>
      </c>
      <c r="AJ5" t="str">
        <f t="shared" si="23"/>
        <v>2024</v>
      </c>
      <c r="AK5" t="str">
        <f t="shared" si="24"/>
        <v>09</v>
      </c>
    </row>
    <row r="6" spans="1:37">
      <c r="A6">
        <v>1500</v>
      </c>
      <c r="B6" t="s">
        <v>71</v>
      </c>
      <c r="C6" t="s">
        <v>72</v>
      </c>
      <c r="D6" t="str">
        <f t="shared" si="3"/>
        <v>Bidemi-Muhideen</v>
      </c>
      <c r="E6" t="str">
        <f t="shared" si="4"/>
        <v>true</v>
      </c>
      <c r="G6" t="str">
        <f t="shared" si="5"/>
        <v>false</v>
      </c>
      <c r="H6" t="str">
        <f t="shared" si="0"/>
        <v>Bi</v>
      </c>
      <c r="I6" t="str">
        <f t="shared" si="1"/>
        <v>mi</v>
      </c>
      <c r="J6">
        <v>35</v>
      </c>
      <c r="K6" t="str">
        <f t="shared" si="25"/>
        <v>false</v>
      </c>
      <c r="L6" t="s">
        <v>129</v>
      </c>
      <c r="M6" t="str">
        <f t="shared" si="6"/>
        <v>Female</v>
      </c>
      <c r="N6" t="str">
        <f t="shared" si="2"/>
        <v>Bidemi.Muhideen@yahoo.com</v>
      </c>
      <c r="O6" t="str">
        <f t="shared" si="7"/>
        <v>bidemi.muhideen@yahoo.com</v>
      </c>
      <c r="P6" t="s">
        <v>135</v>
      </c>
      <c r="Q6" t="s">
        <v>75</v>
      </c>
      <c r="R6" s="4">
        <v>150000</v>
      </c>
      <c r="S6">
        <f t="shared" si="8"/>
        <v>6</v>
      </c>
      <c r="T6" s="2">
        <v>39496</v>
      </c>
      <c r="U6" t="str">
        <f t="shared" si="9"/>
        <v>18/02/2008</v>
      </c>
      <c r="V6" t="str">
        <f t="shared" si="10"/>
        <v>false</v>
      </c>
      <c r="W6" t="str">
        <f t="shared" si="11"/>
        <v>18-02-2008</v>
      </c>
      <c r="X6" t="str">
        <f t="shared" si="12"/>
        <v>18-02/2008</v>
      </c>
      <c r="Y6" t="str">
        <f t="shared" si="13"/>
        <v>18/02-2008</v>
      </c>
      <c r="Z6" t="str">
        <f t="shared" si="14"/>
        <v>18</v>
      </c>
      <c r="AA6" t="str">
        <f t="shared" si="15"/>
        <v>2008</v>
      </c>
      <c r="AB6" t="str">
        <f t="shared" si="16"/>
        <v>02</v>
      </c>
      <c r="AC6" s="2">
        <v>45550</v>
      </c>
      <c r="AD6" t="str">
        <f t="shared" si="17"/>
        <v>15/09/2024</v>
      </c>
      <c r="AE6" t="str">
        <f t="shared" si="18"/>
        <v>bad</v>
      </c>
      <c r="AF6" t="str">
        <f t="shared" si="19"/>
        <v>15-09-2024</v>
      </c>
      <c r="AG6" t="str">
        <f t="shared" si="20"/>
        <v>15-09/2024</v>
      </c>
      <c r="AH6" t="str">
        <f t="shared" si="21"/>
        <v>15/09-2024</v>
      </c>
      <c r="AI6" t="str">
        <f t="shared" si="22"/>
        <v>15</v>
      </c>
      <c r="AJ6" t="str">
        <f t="shared" si="23"/>
        <v>2024</v>
      </c>
      <c r="AK6" t="str">
        <f t="shared" si="24"/>
        <v>09</v>
      </c>
    </row>
    <row r="7" spans="1:37">
      <c r="A7">
        <v>1010</v>
      </c>
      <c r="B7" t="s">
        <v>76</v>
      </c>
      <c r="C7" t="s">
        <v>77</v>
      </c>
      <c r="D7" t="str">
        <f t="shared" si="3"/>
        <v>Aso- Razak</v>
      </c>
      <c r="E7" t="str">
        <f t="shared" si="4"/>
        <v>true</v>
      </c>
      <c r="G7" t="str">
        <f t="shared" si="5"/>
        <v>false</v>
      </c>
      <c r="H7" t="str">
        <f t="shared" si="0"/>
        <v>As</v>
      </c>
      <c r="I7" t="str">
        <f t="shared" si="1"/>
        <v>so</v>
      </c>
      <c r="J7">
        <v>36</v>
      </c>
      <c r="K7" t="str">
        <f t="shared" si="25"/>
        <v>false</v>
      </c>
      <c r="L7" t="s">
        <v>131</v>
      </c>
      <c r="M7" t="str">
        <f t="shared" si="6"/>
        <v>Male</v>
      </c>
      <c r="N7" t="str">
        <f t="shared" si="2"/>
        <v>Aso. Razak@yahoo.com</v>
      </c>
      <c r="O7" t="str">
        <f t="shared" si="7"/>
        <v>aso. razak@yahoo.com</v>
      </c>
      <c r="P7" t="s">
        <v>136</v>
      </c>
      <c r="Q7" t="s">
        <v>75</v>
      </c>
      <c r="R7" s="4">
        <v>150000</v>
      </c>
      <c r="S7">
        <f t="shared" si="8"/>
        <v>6</v>
      </c>
      <c r="T7" s="2">
        <v>38477</v>
      </c>
      <c r="U7" t="str">
        <f t="shared" si="9"/>
        <v>05/05/2005</v>
      </c>
      <c r="V7" t="str">
        <f t="shared" si="10"/>
        <v>false</v>
      </c>
      <c r="W7" t="str">
        <f t="shared" si="11"/>
        <v>05-05-2005</v>
      </c>
      <c r="X7" t="str">
        <f t="shared" si="12"/>
        <v>05-05/2005</v>
      </c>
      <c r="Y7" t="str">
        <f t="shared" si="13"/>
        <v>05/05-2005</v>
      </c>
      <c r="Z7" t="str">
        <f t="shared" si="14"/>
        <v>05</v>
      </c>
      <c r="AA7" t="str">
        <f t="shared" si="15"/>
        <v>2005</v>
      </c>
      <c r="AB7" t="str">
        <f t="shared" si="16"/>
        <v>05</v>
      </c>
      <c r="AC7" s="2">
        <v>45947</v>
      </c>
      <c r="AD7" t="str">
        <f t="shared" si="17"/>
        <v>17/10/2025</v>
      </c>
      <c r="AE7" t="str">
        <f t="shared" si="18"/>
        <v>bad</v>
      </c>
      <c r="AF7" t="str">
        <f t="shared" si="19"/>
        <v>17-10-2025</v>
      </c>
      <c r="AG7" t="str">
        <f t="shared" si="20"/>
        <v>17-10/2025</v>
      </c>
      <c r="AH7" t="str">
        <f t="shared" si="21"/>
        <v>17/10-2025</v>
      </c>
      <c r="AI7" t="str">
        <f t="shared" si="22"/>
        <v>17</v>
      </c>
      <c r="AJ7" t="str">
        <f t="shared" si="23"/>
        <v>2025</v>
      </c>
      <c r="AK7" t="str">
        <f t="shared" si="24"/>
        <v>10</v>
      </c>
    </row>
    <row r="8" spans="1:37">
      <c r="A8">
        <v>1202</v>
      </c>
      <c r="B8" t="s">
        <v>80</v>
      </c>
      <c r="C8" t="s">
        <v>81</v>
      </c>
      <c r="D8" t="str">
        <f t="shared" si="3"/>
        <v>Fola-Dolapo</v>
      </c>
      <c r="E8" t="str">
        <f t="shared" si="4"/>
        <v>true</v>
      </c>
      <c r="G8" t="str">
        <f t="shared" si="5"/>
        <v>false</v>
      </c>
      <c r="H8" t="str">
        <f t="shared" si="0"/>
        <v>Fo</v>
      </c>
      <c r="I8" t="str">
        <f t="shared" si="1"/>
        <v>la</v>
      </c>
      <c r="J8">
        <v>40</v>
      </c>
      <c r="K8" t="str">
        <f t="shared" si="25"/>
        <v>true</v>
      </c>
      <c r="L8" t="s">
        <v>131</v>
      </c>
      <c r="M8" t="str">
        <f t="shared" si="6"/>
        <v>Male</v>
      </c>
      <c r="N8" t="str">
        <f t="shared" si="2"/>
        <v>Fola.Dolapo@yahoo.com</v>
      </c>
      <c r="O8" t="str">
        <f t="shared" si="7"/>
        <v>fola.dolapo@yahoo.com</v>
      </c>
      <c r="P8" s="3" t="s">
        <v>137</v>
      </c>
      <c r="Q8" t="s">
        <v>60</v>
      </c>
      <c r="R8" s="4">
        <v>35000</v>
      </c>
      <c r="S8">
        <f t="shared" si="8"/>
        <v>5</v>
      </c>
      <c r="T8" s="2">
        <v>40288</v>
      </c>
      <c r="U8" t="str">
        <f t="shared" si="9"/>
        <v>20/04/2010</v>
      </c>
      <c r="V8" t="str">
        <f t="shared" si="10"/>
        <v>false</v>
      </c>
      <c r="W8" t="str">
        <f t="shared" si="11"/>
        <v>20-04-2010</v>
      </c>
      <c r="X8" t="str">
        <f t="shared" si="12"/>
        <v>20-04/2010</v>
      </c>
      <c r="Y8" t="str">
        <f t="shared" si="13"/>
        <v>20/04-2010</v>
      </c>
      <c r="Z8" t="str">
        <f t="shared" si="14"/>
        <v>20</v>
      </c>
      <c r="AA8" t="str">
        <f t="shared" si="15"/>
        <v>2010</v>
      </c>
      <c r="AB8" t="str">
        <f t="shared" si="16"/>
        <v>04</v>
      </c>
      <c r="AC8" s="2">
        <v>45978</v>
      </c>
      <c r="AD8" t="str">
        <f t="shared" si="17"/>
        <v>17/11/2025</v>
      </c>
      <c r="AE8" t="str">
        <f t="shared" si="18"/>
        <v>bad</v>
      </c>
      <c r="AF8" t="str">
        <f t="shared" si="19"/>
        <v>17-11-2025</v>
      </c>
      <c r="AG8" t="str">
        <f t="shared" si="20"/>
        <v>17-11/2025</v>
      </c>
      <c r="AH8" t="str">
        <f t="shared" si="21"/>
        <v>17/11-2025</v>
      </c>
      <c r="AI8" t="str">
        <f t="shared" si="22"/>
        <v>17</v>
      </c>
      <c r="AJ8" t="str">
        <f t="shared" si="23"/>
        <v>2025</v>
      </c>
      <c r="AK8" t="str">
        <f t="shared" si="24"/>
        <v>11</v>
      </c>
    </row>
    <row r="9" spans="1:37">
      <c r="A9">
        <v>1304</v>
      </c>
      <c r="B9" t="s">
        <v>84</v>
      </c>
      <c r="C9" t="s">
        <v>85</v>
      </c>
      <c r="D9" t="str">
        <f t="shared" si="3"/>
        <v>Bode-Nurudeen</v>
      </c>
      <c r="E9" t="str">
        <f t="shared" si="4"/>
        <v>true</v>
      </c>
      <c r="G9" t="str">
        <f t="shared" si="5"/>
        <v>false</v>
      </c>
      <c r="H9" t="str">
        <f t="shared" si="0"/>
        <v>Bo</v>
      </c>
      <c r="I9" t="str">
        <f t="shared" si="1"/>
        <v>de</v>
      </c>
      <c r="J9">
        <v>25</v>
      </c>
      <c r="K9" t="str">
        <f t="shared" si="25"/>
        <v>true</v>
      </c>
      <c r="L9" t="s">
        <v>129</v>
      </c>
      <c r="M9" t="str">
        <f t="shared" si="6"/>
        <v>Female</v>
      </c>
      <c r="N9" t="str">
        <f t="shared" si="2"/>
        <v>Bode.Nurudeen@yahoo.com</v>
      </c>
      <c r="O9" t="str">
        <f t="shared" si="7"/>
        <v>bode.nurudeen@yahoo.com</v>
      </c>
      <c r="P9" t="s">
        <v>138</v>
      </c>
      <c r="Q9" t="s">
        <v>87</v>
      </c>
      <c r="R9" s="4">
        <v>40000</v>
      </c>
      <c r="S9">
        <f t="shared" si="8"/>
        <v>5</v>
      </c>
      <c r="T9" s="2">
        <v>40801</v>
      </c>
      <c r="U9" t="str">
        <f t="shared" si="9"/>
        <v>15/09/2011</v>
      </c>
      <c r="V9" t="str">
        <f t="shared" si="10"/>
        <v>true</v>
      </c>
      <c r="W9" t="str">
        <f t="shared" si="11"/>
        <v>15-09-2011</v>
      </c>
      <c r="X9" t="str">
        <f t="shared" si="12"/>
        <v>15-09/2011</v>
      </c>
      <c r="Y9" t="str">
        <f t="shared" si="13"/>
        <v>15/09-2011</v>
      </c>
      <c r="Z9" t="str">
        <f t="shared" si="14"/>
        <v>15</v>
      </c>
      <c r="AA9" t="str">
        <f t="shared" si="15"/>
        <v>2011</v>
      </c>
      <c r="AB9" t="str">
        <f t="shared" si="16"/>
        <v>09</v>
      </c>
      <c r="AC9" s="2">
        <v>45932</v>
      </c>
      <c r="AD9" t="str">
        <f t="shared" si="17"/>
        <v>02/10/2025</v>
      </c>
      <c r="AE9" t="str">
        <f t="shared" si="18"/>
        <v>good</v>
      </c>
      <c r="AF9" t="str">
        <f t="shared" si="19"/>
        <v>02-10-2025</v>
      </c>
      <c r="AG9" t="str">
        <f t="shared" si="20"/>
        <v>02-10/2025</v>
      </c>
      <c r="AH9" t="str">
        <f t="shared" si="21"/>
        <v>02/10-2025</v>
      </c>
      <c r="AI9" t="str">
        <f t="shared" si="22"/>
        <v>02</v>
      </c>
      <c r="AJ9" t="str">
        <f t="shared" si="23"/>
        <v>2025</v>
      </c>
      <c r="AK9" t="str">
        <f t="shared" si="24"/>
        <v>10</v>
      </c>
    </row>
    <row r="10" spans="1:37">
      <c r="A10">
        <v>1330</v>
      </c>
      <c r="B10" t="s">
        <v>88</v>
      </c>
      <c r="C10" t="s">
        <v>89</v>
      </c>
      <c r="D10" t="str">
        <f t="shared" si="3"/>
        <v>Eric-Gbemisola</v>
      </c>
      <c r="E10" t="str">
        <f t="shared" si="4"/>
        <v>true</v>
      </c>
      <c r="G10" t="str">
        <f t="shared" si="5"/>
        <v>false</v>
      </c>
      <c r="H10" t="str">
        <f t="shared" si="0"/>
        <v>Er</v>
      </c>
      <c r="I10" t="str">
        <f t="shared" si="1"/>
        <v>ic</v>
      </c>
      <c r="J10">
        <v>41</v>
      </c>
      <c r="K10" t="str">
        <f t="shared" si="25"/>
        <v>false</v>
      </c>
      <c r="L10" t="s">
        <v>131</v>
      </c>
      <c r="M10" t="str">
        <f t="shared" si="6"/>
        <v>Male</v>
      </c>
      <c r="N10" t="str">
        <f t="shared" si="2"/>
        <v>Eric.Gbemisola@yahoo.com</v>
      </c>
      <c r="O10" t="str">
        <f t="shared" si="7"/>
        <v>eric.gbemisola@yahoo.com</v>
      </c>
      <c r="P10" t="s">
        <v>139</v>
      </c>
      <c r="Q10" t="s">
        <v>70</v>
      </c>
      <c r="R10" s="4">
        <v>250000</v>
      </c>
      <c r="S10">
        <f t="shared" si="8"/>
        <v>6</v>
      </c>
      <c r="T10" s="2">
        <v>38874</v>
      </c>
      <c r="U10" t="str">
        <f t="shared" si="9"/>
        <v>06/06/2006</v>
      </c>
      <c r="V10" t="str">
        <f t="shared" si="10"/>
        <v>false</v>
      </c>
      <c r="W10" t="str">
        <f t="shared" si="11"/>
        <v>06-06-2006</v>
      </c>
      <c r="X10" t="str">
        <f t="shared" si="12"/>
        <v>06-06/2006</v>
      </c>
      <c r="Y10" t="str">
        <f t="shared" si="13"/>
        <v>06/06-2006</v>
      </c>
      <c r="Z10" t="str">
        <f t="shared" si="14"/>
        <v>06</v>
      </c>
      <c r="AA10" t="str">
        <f t="shared" si="15"/>
        <v>2006</v>
      </c>
      <c r="AB10" t="str">
        <f t="shared" si="16"/>
        <v>06</v>
      </c>
      <c r="AC10" s="2">
        <v>45330</v>
      </c>
      <c r="AD10" t="str">
        <f t="shared" si="17"/>
        <v>08/02/2024</v>
      </c>
      <c r="AE10" t="str">
        <f t="shared" si="18"/>
        <v>bad</v>
      </c>
      <c r="AF10" t="str">
        <f t="shared" si="19"/>
        <v>08-02-2024</v>
      </c>
      <c r="AG10" t="str">
        <f t="shared" si="20"/>
        <v>08-02/2024</v>
      </c>
      <c r="AH10" t="str">
        <f t="shared" si="21"/>
        <v>08/02-2024</v>
      </c>
      <c r="AI10" t="str">
        <f t="shared" si="22"/>
        <v>08</v>
      </c>
      <c r="AJ10" t="str">
        <f t="shared" si="23"/>
        <v>2024</v>
      </c>
      <c r="AK10" t="str">
        <f t="shared" si="24"/>
        <v>02</v>
      </c>
    </row>
    <row r="11" spans="1:37">
      <c r="A11">
        <v>1400</v>
      </c>
      <c r="B11" t="s">
        <v>92</v>
      </c>
      <c r="C11" t="s">
        <v>93</v>
      </c>
      <c r="D11" t="str">
        <f t="shared" si="3"/>
        <v>Erica-Yolanda</v>
      </c>
      <c r="E11" t="str">
        <f t="shared" si="4"/>
        <v>true</v>
      </c>
      <c r="G11" t="str">
        <f t="shared" si="5"/>
        <v>false</v>
      </c>
      <c r="H11" t="str">
        <f t="shared" si="0"/>
        <v>Er</v>
      </c>
      <c r="I11" t="str">
        <f t="shared" si="1"/>
        <v>ca</v>
      </c>
      <c r="J11">
        <v>21</v>
      </c>
      <c r="K11" t="str">
        <f t="shared" si="25"/>
        <v>false</v>
      </c>
      <c r="L11" t="s">
        <v>129</v>
      </c>
      <c r="M11" t="str">
        <f t="shared" si="6"/>
        <v>Female</v>
      </c>
      <c r="N11" t="str">
        <f t="shared" si="2"/>
        <v>Erica.Yolanda@yahoo.com</v>
      </c>
      <c r="O11" t="str">
        <f t="shared" si="7"/>
        <v>erica.yolanda@yahoo.com</v>
      </c>
      <c r="P11" t="s">
        <v>140</v>
      </c>
      <c r="Q11" t="s">
        <v>95</v>
      </c>
      <c r="R11" s="4">
        <v>900000</v>
      </c>
      <c r="S11">
        <f t="shared" si="8"/>
        <v>6</v>
      </c>
      <c r="T11" s="2">
        <v>40042</v>
      </c>
      <c r="U11" t="str">
        <f t="shared" si="9"/>
        <v>17/08/2009</v>
      </c>
      <c r="V11" t="str">
        <f t="shared" si="10"/>
        <v>false</v>
      </c>
      <c r="W11" t="str">
        <f t="shared" si="11"/>
        <v>17-08-2009</v>
      </c>
      <c r="X11" t="str">
        <f t="shared" si="12"/>
        <v>17-08/2009</v>
      </c>
      <c r="Y11" t="str">
        <f t="shared" si="13"/>
        <v>17/08-2009</v>
      </c>
      <c r="Z11" t="str">
        <f t="shared" si="14"/>
        <v>17</v>
      </c>
      <c r="AA11" t="str">
        <f t="shared" si="15"/>
        <v>2009</v>
      </c>
      <c r="AB11" t="str">
        <f t="shared" si="16"/>
        <v>08</v>
      </c>
      <c r="AC11" s="2">
        <v>45731</v>
      </c>
      <c r="AD11" t="str">
        <f t="shared" si="17"/>
        <v>15/03/2025</v>
      </c>
      <c r="AE11" t="str">
        <f t="shared" si="18"/>
        <v>bad</v>
      </c>
      <c r="AF11" t="str">
        <f t="shared" si="19"/>
        <v>15-03-2025</v>
      </c>
      <c r="AG11" t="str">
        <f t="shared" si="20"/>
        <v>15-03/2025</v>
      </c>
      <c r="AH11" t="str">
        <f t="shared" si="21"/>
        <v>15/03-2025</v>
      </c>
      <c r="AI11" t="str">
        <f t="shared" si="22"/>
        <v>15</v>
      </c>
      <c r="AJ11" t="str">
        <f t="shared" si="23"/>
        <v>2025</v>
      </c>
      <c r="AK11" t="str">
        <f t="shared" si="24"/>
        <v>03</v>
      </c>
    </row>
    <row r="12" spans="1:37">
      <c r="A12">
        <v>1550</v>
      </c>
      <c r="B12" t="s">
        <v>96</v>
      </c>
      <c r="C12" t="s">
        <v>97</v>
      </c>
      <c r="D12" t="str">
        <f t="shared" si="3"/>
        <v>Qudot-Lenovo</v>
      </c>
      <c r="E12" t="str">
        <f t="shared" si="4"/>
        <v>true</v>
      </c>
      <c r="G12" t="str">
        <f t="shared" si="5"/>
        <v>false</v>
      </c>
      <c r="H12" t="str">
        <f t="shared" si="0"/>
        <v>Qu</v>
      </c>
      <c r="I12" t="str">
        <f t="shared" si="1"/>
        <v>ot</v>
      </c>
      <c r="J12">
        <v>37</v>
      </c>
      <c r="K12" t="str">
        <f t="shared" si="25"/>
        <v>true</v>
      </c>
      <c r="L12" t="s">
        <v>131</v>
      </c>
      <c r="M12" t="str">
        <f t="shared" si="6"/>
        <v>Male</v>
      </c>
      <c r="N12" t="str">
        <f t="shared" si="2"/>
        <v>Qudot.Lenovo@yahoo.com</v>
      </c>
      <c r="O12" t="str">
        <f t="shared" si="7"/>
        <v>qudot.lenovo@yahoo.com</v>
      </c>
      <c r="P12" t="s">
        <v>141</v>
      </c>
      <c r="Q12" t="s">
        <v>54</v>
      </c>
      <c r="R12" s="4">
        <v>50000</v>
      </c>
      <c r="S12">
        <f t="shared" si="8"/>
        <v>5</v>
      </c>
      <c r="T12" s="2">
        <v>40282</v>
      </c>
      <c r="U12" t="str">
        <f t="shared" si="9"/>
        <v>14/04/2010</v>
      </c>
      <c r="V12" t="str">
        <f t="shared" si="10"/>
        <v>false</v>
      </c>
      <c r="W12" t="str">
        <f t="shared" si="11"/>
        <v>14-04-2010</v>
      </c>
      <c r="X12" t="str">
        <f t="shared" si="12"/>
        <v>14-04/2010</v>
      </c>
      <c r="Y12" t="str">
        <f t="shared" si="13"/>
        <v>14/04-2010</v>
      </c>
      <c r="Z12" t="str">
        <f t="shared" si="14"/>
        <v>14</v>
      </c>
      <c r="AA12" t="str">
        <f t="shared" si="15"/>
        <v>2010</v>
      </c>
      <c r="AB12" t="str">
        <f t="shared" si="16"/>
        <v>04</v>
      </c>
      <c r="AC12" s="2">
        <v>46052</v>
      </c>
      <c r="AD12" t="str">
        <f t="shared" si="17"/>
        <v>30/01/2026</v>
      </c>
      <c r="AE12" t="str">
        <f t="shared" si="18"/>
        <v>bad</v>
      </c>
      <c r="AF12" t="str">
        <f t="shared" si="19"/>
        <v>30-01-2026</v>
      </c>
      <c r="AG12" t="str">
        <f t="shared" si="20"/>
        <v>30-01/2026</v>
      </c>
      <c r="AH12" t="str">
        <f t="shared" si="21"/>
        <v>30/01-2026</v>
      </c>
      <c r="AI12" t="str">
        <f t="shared" si="22"/>
        <v>30</v>
      </c>
      <c r="AJ12" t="str">
        <f t="shared" si="23"/>
        <v>2026</v>
      </c>
      <c r="AK12" t="str">
        <f t="shared" si="24"/>
        <v>01</v>
      </c>
    </row>
    <row r="13" spans="1:37">
      <c r="A13">
        <v>1607</v>
      </c>
      <c r="B13" t="s">
        <v>100</v>
      </c>
      <c r="C13" t="s">
        <v>101</v>
      </c>
      <c r="D13" t="str">
        <f t="shared" si="3"/>
        <v>Rita-Rihanna</v>
      </c>
      <c r="E13" t="str">
        <f t="shared" si="4"/>
        <v>true</v>
      </c>
      <c r="G13" t="str">
        <f t="shared" si="5"/>
        <v>false</v>
      </c>
      <c r="H13" t="str">
        <f t="shared" si="0"/>
        <v>Ri</v>
      </c>
      <c r="I13" t="str">
        <f t="shared" si="1"/>
        <v>ta</v>
      </c>
      <c r="J13">
        <v>33</v>
      </c>
      <c r="K13" t="str">
        <f t="shared" si="25"/>
        <v>false</v>
      </c>
      <c r="L13" t="s">
        <v>131</v>
      </c>
      <c r="M13" t="str">
        <f t="shared" si="6"/>
        <v>Male</v>
      </c>
      <c r="N13" t="str">
        <f t="shared" si="2"/>
        <v>Rita.Rihanna@yahoo.com</v>
      </c>
      <c r="O13" t="str">
        <f t="shared" si="7"/>
        <v>rita.rihanna@yahoo.com</v>
      </c>
      <c r="P13" t="s">
        <v>142</v>
      </c>
      <c r="Q13" t="s">
        <v>75</v>
      </c>
      <c r="R13" s="4">
        <v>170000</v>
      </c>
      <c r="S13">
        <f t="shared" si="8"/>
        <v>6</v>
      </c>
      <c r="T13" s="2">
        <v>41190</v>
      </c>
      <c r="U13" t="str">
        <f t="shared" si="9"/>
        <v>08/10/2012</v>
      </c>
      <c r="V13" t="str">
        <f t="shared" si="10"/>
        <v>true</v>
      </c>
      <c r="W13" t="str">
        <f t="shared" si="11"/>
        <v>08-10-2012</v>
      </c>
      <c r="X13" t="str">
        <f t="shared" si="12"/>
        <v>08-10/2012</v>
      </c>
      <c r="Y13" t="str">
        <f t="shared" si="13"/>
        <v>08/10-2012</v>
      </c>
      <c r="Z13" t="str">
        <f t="shared" si="14"/>
        <v>08</v>
      </c>
      <c r="AA13" t="str">
        <f t="shared" si="15"/>
        <v>2012</v>
      </c>
      <c r="AB13" t="str">
        <f t="shared" si="16"/>
        <v>10</v>
      </c>
      <c r="AC13" s="2">
        <v>45096</v>
      </c>
      <c r="AD13" t="str">
        <f t="shared" si="17"/>
        <v>19/06/2023</v>
      </c>
      <c r="AE13" t="str">
        <f t="shared" si="18"/>
        <v>bad</v>
      </c>
      <c r="AF13" t="str">
        <f t="shared" si="19"/>
        <v>19-06-2023</v>
      </c>
      <c r="AG13" t="str">
        <f t="shared" si="20"/>
        <v>19-06/2023</v>
      </c>
      <c r="AH13" t="str">
        <f t="shared" si="21"/>
        <v>19/06-2023</v>
      </c>
      <c r="AI13" t="str">
        <f t="shared" si="22"/>
        <v>19</v>
      </c>
      <c r="AJ13" t="str">
        <f t="shared" si="23"/>
        <v>2023</v>
      </c>
      <c r="AK13" t="str">
        <f t="shared" si="24"/>
        <v>06</v>
      </c>
    </row>
    <row r="14" spans="1:37">
      <c r="A14">
        <v>5232</v>
      </c>
      <c r="B14" t="s">
        <v>104</v>
      </c>
      <c r="C14" t="s">
        <v>105</v>
      </c>
      <c r="D14" t="str">
        <f t="shared" si="3"/>
        <v>Fatimah-Justin</v>
      </c>
      <c r="E14" t="str">
        <f t="shared" si="4"/>
        <v>true</v>
      </c>
      <c r="G14" t="str">
        <f t="shared" si="5"/>
        <v>false</v>
      </c>
      <c r="H14" t="str">
        <f t="shared" si="0"/>
        <v>Fa</v>
      </c>
      <c r="I14" t="str">
        <f t="shared" si="1"/>
        <v>ah</v>
      </c>
      <c r="J14">
        <v>29</v>
      </c>
      <c r="K14" t="str">
        <f t="shared" si="25"/>
        <v>true</v>
      </c>
      <c r="L14" t="s">
        <v>129</v>
      </c>
      <c r="M14" t="str">
        <f t="shared" si="6"/>
        <v>Female</v>
      </c>
      <c r="N14" t="str">
        <f t="shared" si="2"/>
        <v>Fatimah.Justin@yahoo.com</v>
      </c>
      <c r="O14" t="str">
        <f t="shared" si="7"/>
        <v>fatimah.justin@yahoo.com</v>
      </c>
      <c r="P14" t="s">
        <v>143</v>
      </c>
      <c r="Q14" t="s">
        <v>108</v>
      </c>
      <c r="R14" s="4">
        <v>60000</v>
      </c>
      <c r="S14">
        <f t="shared" si="8"/>
        <v>5</v>
      </c>
      <c r="T14" s="2">
        <v>41410</v>
      </c>
      <c r="U14" t="str">
        <f t="shared" si="9"/>
        <v>16/05/2013</v>
      </c>
      <c r="V14" t="str">
        <f t="shared" si="10"/>
        <v>true</v>
      </c>
      <c r="W14" t="str">
        <f t="shared" si="11"/>
        <v>16-05-2013</v>
      </c>
      <c r="X14" t="str">
        <f t="shared" si="12"/>
        <v>16-05/2013</v>
      </c>
      <c r="Y14" t="str">
        <f t="shared" si="13"/>
        <v>16/05-2013</v>
      </c>
      <c r="Z14" t="str">
        <f t="shared" si="14"/>
        <v>16</v>
      </c>
      <c r="AA14" t="str">
        <f t="shared" si="15"/>
        <v>2013</v>
      </c>
      <c r="AB14" t="str">
        <f t="shared" si="16"/>
        <v>05</v>
      </c>
      <c r="AC14" s="2">
        <v>45334</v>
      </c>
      <c r="AD14" t="str">
        <f t="shared" si="17"/>
        <v>12/02/2024</v>
      </c>
      <c r="AE14" t="str">
        <f t="shared" si="18"/>
        <v>bad</v>
      </c>
      <c r="AF14" t="str">
        <f>SUBSTITUTE(AD14,"/","_")</f>
        <v>12_02_2024</v>
      </c>
      <c r="AG14" t="str">
        <f t="shared" si="20"/>
        <v>12-02/2024</v>
      </c>
      <c r="AH14" t="str">
        <f t="shared" si="21"/>
        <v>12/02-2024</v>
      </c>
      <c r="AI14" t="str">
        <f t="shared" si="22"/>
        <v>12</v>
      </c>
      <c r="AJ14" t="str">
        <f t="shared" si="23"/>
        <v>2024</v>
      </c>
      <c r="AK14" t="str">
        <f t="shared" si="24"/>
        <v>02</v>
      </c>
    </row>
    <row r="22" spans="8:8">
      <c r="H22" t="s">
        <v>144</v>
      </c>
    </row>
  </sheetData>
  <hyperlinks>
    <hyperlink ref="P8" r:id="rId1" display="fola.dolapo@yahoo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8" sqref="E8"/>
    </sheetView>
  </sheetViews>
  <sheetFormatPr defaultColWidth="9" defaultRowHeight="15" outlineLevelRow="7" outlineLevelCol="3"/>
  <cols>
    <col min="1" max="2" width="17.5714285714286" customWidth="1"/>
    <col min="3" max="3" width="18" customWidth="1"/>
  </cols>
  <sheetData>
    <row r="1" spans="1:4">
      <c r="A1" t="s">
        <v>145</v>
      </c>
      <c r="B1" t="s">
        <v>145</v>
      </c>
      <c r="C1" t="s">
        <v>146</v>
      </c>
      <c r="D1" t="s">
        <v>146</v>
      </c>
    </row>
    <row r="2" spans="1:3">
      <c r="A2" t="s">
        <v>147</v>
      </c>
      <c r="B2" t="s">
        <v>148</v>
      </c>
      <c r="C2" t="str">
        <f>RIGHT(A2,2)</f>
        <v>IE</v>
      </c>
    </row>
    <row r="3" spans="1:3">
      <c r="A3" t="s">
        <v>149</v>
      </c>
      <c r="B3" t="s">
        <v>150</v>
      </c>
      <c r="C3" t="str">
        <f t="shared" ref="C3:C8" si="0">RIGHT(A3,2)</f>
        <v>GB</v>
      </c>
    </row>
    <row r="4" spans="1:3">
      <c r="A4" t="s">
        <v>151</v>
      </c>
      <c r="B4" t="s">
        <v>152</v>
      </c>
      <c r="C4" t="str">
        <f t="shared" si="0"/>
        <v>FR</v>
      </c>
    </row>
    <row r="5" spans="1:3">
      <c r="A5" t="s">
        <v>153</v>
      </c>
      <c r="B5" t="s">
        <v>154</v>
      </c>
      <c r="C5" t="str">
        <f t="shared" si="0"/>
        <v>DE</v>
      </c>
    </row>
    <row r="6" spans="1:3">
      <c r="A6" t="s">
        <v>155</v>
      </c>
      <c r="B6" t="s">
        <v>156</v>
      </c>
      <c r="C6" t="str">
        <f t="shared" si="0"/>
        <v>AT</v>
      </c>
    </row>
    <row r="7" spans="1:3">
      <c r="A7" t="s">
        <v>157</v>
      </c>
      <c r="B7" t="s">
        <v>158</v>
      </c>
      <c r="C7" t="str">
        <f t="shared" si="0"/>
        <v>PL</v>
      </c>
    </row>
    <row r="8" spans="1:3">
      <c r="A8" t="s">
        <v>159</v>
      </c>
      <c r="B8" t="s">
        <v>160</v>
      </c>
      <c r="C8" t="str">
        <f t="shared" si="0"/>
        <v>GR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workbookViewId="0">
      <selection activeCell="E18" sqref="E18"/>
    </sheetView>
  </sheetViews>
  <sheetFormatPr defaultColWidth="9" defaultRowHeight="15"/>
  <cols>
    <col min="1" max="1" width="12.2857142857143" customWidth="1"/>
    <col min="2" max="2" width="14.5714285714286" customWidth="1"/>
    <col min="3" max="5" width="15.2857142857143" customWidth="1"/>
    <col min="6" max="6" width="11.7142857142857" customWidth="1"/>
    <col min="7" max="7" width="12.2857142857143" customWidth="1"/>
    <col min="8" max="8" width="13.2857142857143" customWidth="1"/>
    <col min="10" max="10" width="13.5714285714286" customWidth="1"/>
    <col min="11" max="11" width="18.4285714285714" customWidth="1"/>
    <col min="12" max="12" width="15.4285714285714" customWidth="1"/>
    <col min="13" max="13" width="11.4285714285714" customWidth="1"/>
    <col min="15" max="15" width="13.4285714285714" customWidth="1"/>
    <col min="16" max="16" width="12.5714285714286" customWidth="1"/>
    <col min="17" max="17" width="13.1428571428571" customWidth="1"/>
    <col min="23" max="23" width="11.1428571428571" customWidth="1"/>
    <col min="26" max="26" width="10.8571428571429" customWidth="1"/>
    <col min="27" max="27" width="12.4285714285714" customWidth="1"/>
  </cols>
  <sheetData>
    <row r="1" spans="1:26">
      <c r="A1" t="s">
        <v>25</v>
      </c>
      <c r="B1" t="s">
        <v>161</v>
      </c>
      <c r="D1" t="s">
        <v>27</v>
      </c>
      <c r="E1" t="s">
        <v>28</v>
      </c>
      <c r="F1" t="s">
        <v>162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163</v>
      </c>
      <c r="M1" t="s">
        <v>27</v>
      </c>
      <c r="N1" t="s">
        <v>28</v>
      </c>
      <c r="O1" t="s">
        <v>47</v>
      </c>
      <c r="P1" t="s">
        <v>48</v>
      </c>
      <c r="Q1" t="s">
        <v>164</v>
      </c>
      <c r="R1" t="s">
        <v>27</v>
      </c>
      <c r="S1" t="s">
        <v>28</v>
      </c>
      <c r="T1" t="s">
        <v>47</v>
      </c>
      <c r="U1" t="s">
        <v>165</v>
      </c>
      <c r="V1" t="s">
        <v>27</v>
      </c>
      <c r="W1" t="s">
        <v>28</v>
      </c>
      <c r="X1" t="s">
        <v>47</v>
      </c>
      <c r="Y1" t="s">
        <v>166</v>
      </c>
      <c r="Z1" t="s">
        <v>117</v>
      </c>
    </row>
    <row r="2" spans="1:26">
      <c r="A2">
        <v>100</v>
      </c>
      <c r="B2" t="s">
        <v>51</v>
      </c>
      <c r="C2" t="s">
        <v>52</v>
      </c>
      <c r="D2" t="s">
        <v>53</v>
      </c>
      <c r="E2" t="s">
        <v>52</v>
      </c>
      <c r="F2">
        <v>25</v>
      </c>
      <c r="G2" t="s">
        <v>167</v>
      </c>
      <c r="H2" t="s">
        <v>54</v>
      </c>
      <c r="I2">
        <v>5</v>
      </c>
      <c r="J2" s="1">
        <v>80000</v>
      </c>
      <c r="K2" s="2">
        <v>38992</v>
      </c>
      <c r="L2" t="str">
        <f>TEXT(K2,"dd/mm/yyyy")</f>
        <v>02/10/2006</v>
      </c>
      <c r="M2" t="str">
        <f>LEFT(L2,2)</f>
        <v>02</v>
      </c>
      <c r="N2" t="str">
        <f>RIGHT(L2,4)</f>
        <v>2006</v>
      </c>
      <c r="O2" t="str">
        <f>MID(L2,4,2)</f>
        <v>10</v>
      </c>
      <c r="P2" s="2">
        <v>44995</v>
      </c>
      <c r="Q2" t="str">
        <f>TEXT(P2,"dd/mm/yyyy")</f>
        <v>10/03/2023</v>
      </c>
      <c r="R2" t="str">
        <f>LEFT(Q2,2)</f>
        <v>10</v>
      </c>
      <c r="S2" t="str">
        <f>RIGHT(Q2,4)</f>
        <v>2023</v>
      </c>
      <c r="T2" t="str">
        <f>MID(Q2,4,2)</f>
        <v>03</v>
      </c>
      <c r="U2" t="s">
        <v>168</v>
      </c>
      <c r="V2" t="str">
        <f>LEFT(U2,2)</f>
        <v>Ru</v>
      </c>
      <c r="W2" t="str">
        <f>RIGHT(U2,3)</f>
        <v>ing</v>
      </c>
      <c r="X2" t="str">
        <f>MID(U2,4,5)</f>
        <v>ning</v>
      </c>
      <c r="Y2" t="str">
        <f>PROPER(U2)</f>
        <v>Running</v>
      </c>
      <c r="Z2">
        <f>LEN(Y2)</f>
        <v>7</v>
      </c>
    </row>
    <row r="3" spans="1:26">
      <c r="A3">
        <v>200</v>
      </c>
      <c r="B3" t="s">
        <v>55</v>
      </c>
      <c r="C3" t="s">
        <v>56</v>
      </c>
      <c r="D3" t="s">
        <v>57</v>
      </c>
      <c r="E3" t="s">
        <v>58</v>
      </c>
      <c r="F3">
        <v>28</v>
      </c>
      <c r="G3" t="s">
        <v>169</v>
      </c>
      <c r="H3" t="s">
        <v>60</v>
      </c>
      <c r="I3">
        <v>5</v>
      </c>
      <c r="J3" s="1">
        <v>45000</v>
      </c>
      <c r="K3" s="2">
        <v>39419</v>
      </c>
      <c r="L3" t="str">
        <f t="shared" ref="L3:L14" si="0">TEXT(K3,"dd/mm/yyyy")</f>
        <v>03/12/2007</v>
      </c>
      <c r="M3" t="str">
        <f t="shared" ref="M3:M14" si="1">LEFT(L3,2)</f>
        <v>03</v>
      </c>
      <c r="N3" t="str">
        <f t="shared" ref="N3:N14" si="2">RIGHT(L3,4)</f>
        <v>2007</v>
      </c>
      <c r="O3" t="str">
        <f t="shared" ref="O3:O14" si="3">MID(L3,4,2)</f>
        <v>12</v>
      </c>
      <c r="P3" s="2">
        <v>45417</v>
      </c>
      <c r="Q3" t="str">
        <f t="shared" ref="Q3:Q14" si="4">TEXT(P3,"dd/mm/yyyy")</f>
        <v>05/05/2024</v>
      </c>
      <c r="R3" t="str">
        <f t="shared" ref="R3:R14" si="5">LEFT(Q3,2)</f>
        <v>05</v>
      </c>
      <c r="S3" t="str">
        <f t="shared" ref="S3:S14" si="6">RIGHT(Q3,4)</f>
        <v>2024</v>
      </c>
      <c r="T3" t="str">
        <f t="shared" ref="T3:T14" si="7">MID(Q3,4,2)</f>
        <v>05</v>
      </c>
      <c r="U3" t="s">
        <v>170</v>
      </c>
      <c r="V3" t="str">
        <f t="shared" ref="V3:V14" si="8">LEFT(U3,2)</f>
        <v>Re</v>
      </c>
      <c r="W3" t="str">
        <f t="shared" ref="W3:W14" si="9">RIGHT(U3,3)</f>
        <v>ing</v>
      </c>
      <c r="X3" t="str">
        <f t="shared" ref="X3:X14" si="10">MID(U3,4,5)</f>
        <v>ding</v>
      </c>
      <c r="Y3" t="str">
        <f t="shared" ref="Y3:Y14" si="11">PROPER(U3)</f>
        <v>Reading</v>
      </c>
      <c r="Z3">
        <f t="shared" ref="Z3:Z14" si="12">LEN(Y3)</f>
        <v>7</v>
      </c>
    </row>
    <row r="4" spans="1:26">
      <c r="A4">
        <v>300</v>
      </c>
      <c r="B4" t="s">
        <v>61</v>
      </c>
      <c r="C4" t="s">
        <v>62</v>
      </c>
      <c r="D4" t="s">
        <v>63</v>
      </c>
      <c r="E4" t="s">
        <v>64</v>
      </c>
      <c r="F4">
        <v>30</v>
      </c>
      <c r="G4" t="s">
        <v>167</v>
      </c>
      <c r="H4" t="s">
        <v>65</v>
      </c>
      <c r="I4">
        <v>6</v>
      </c>
      <c r="J4" s="1">
        <v>100000</v>
      </c>
      <c r="K4" s="2">
        <v>38468</v>
      </c>
      <c r="L4" t="str">
        <f t="shared" si="0"/>
        <v>26/04/2005</v>
      </c>
      <c r="M4" t="str">
        <f t="shared" si="1"/>
        <v>26</v>
      </c>
      <c r="N4" t="str">
        <f t="shared" si="2"/>
        <v>2005</v>
      </c>
      <c r="O4" t="str">
        <f t="shared" si="3"/>
        <v>04</v>
      </c>
      <c r="P4" s="2">
        <v>45476</v>
      </c>
      <c r="Q4" t="str">
        <f t="shared" si="4"/>
        <v>03/07/2024</v>
      </c>
      <c r="R4" t="str">
        <f t="shared" si="5"/>
        <v>03</v>
      </c>
      <c r="S4" t="str">
        <f t="shared" si="6"/>
        <v>2024</v>
      </c>
      <c r="T4" t="str">
        <f t="shared" si="7"/>
        <v>07</v>
      </c>
      <c r="U4" t="s">
        <v>171</v>
      </c>
      <c r="V4" t="str">
        <f t="shared" si="8"/>
        <v>Da</v>
      </c>
      <c r="W4" t="str">
        <f t="shared" si="9"/>
        <v>ing</v>
      </c>
      <c r="X4" t="str">
        <f t="shared" si="10"/>
        <v>cing</v>
      </c>
      <c r="Y4" t="str">
        <f t="shared" si="11"/>
        <v>Dancing</v>
      </c>
      <c r="Z4">
        <f t="shared" si="12"/>
        <v>7</v>
      </c>
    </row>
    <row r="5" spans="1:26">
      <c r="A5">
        <v>400</v>
      </c>
      <c r="B5" t="s">
        <v>66</v>
      </c>
      <c r="C5" t="s">
        <v>67</v>
      </c>
      <c r="D5" t="s">
        <v>68</v>
      </c>
      <c r="E5" t="s">
        <v>69</v>
      </c>
      <c r="F5">
        <v>31</v>
      </c>
      <c r="G5" t="s">
        <v>167</v>
      </c>
      <c r="H5" t="s">
        <v>70</v>
      </c>
      <c r="I5">
        <v>6</v>
      </c>
      <c r="J5" s="1">
        <v>200000</v>
      </c>
      <c r="K5" s="2">
        <v>39973</v>
      </c>
      <c r="L5" t="str">
        <f t="shared" si="0"/>
        <v>09/06/2009</v>
      </c>
      <c r="M5" t="str">
        <f t="shared" si="1"/>
        <v>09</v>
      </c>
      <c r="N5" t="str">
        <f t="shared" si="2"/>
        <v>2009</v>
      </c>
      <c r="O5" t="str">
        <f t="shared" si="3"/>
        <v>06</v>
      </c>
      <c r="P5" s="2">
        <v>45334</v>
      </c>
      <c r="Q5" t="str">
        <f t="shared" si="4"/>
        <v>12/02/2024</v>
      </c>
      <c r="R5" t="str">
        <f t="shared" si="5"/>
        <v>12</v>
      </c>
      <c r="S5" t="str">
        <f t="shared" si="6"/>
        <v>2024</v>
      </c>
      <c r="T5" t="str">
        <f t="shared" si="7"/>
        <v>02</v>
      </c>
      <c r="U5" t="s">
        <v>172</v>
      </c>
      <c r="V5" t="str">
        <f t="shared" si="8"/>
        <v>Ea</v>
      </c>
      <c r="W5" t="str">
        <f t="shared" si="9"/>
        <v>ing</v>
      </c>
      <c r="X5" t="str">
        <f t="shared" si="10"/>
        <v>ing</v>
      </c>
      <c r="Y5" t="str">
        <f t="shared" si="11"/>
        <v>Eating</v>
      </c>
      <c r="Z5">
        <f t="shared" si="12"/>
        <v>6</v>
      </c>
    </row>
    <row r="6" spans="1:26">
      <c r="A6">
        <v>500</v>
      </c>
      <c r="B6" t="s">
        <v>71</v>
      </c>
      <c r="C6" t="s">
        <v>72</v>
      </c>
      <c r="D6" t="s">
        <v>73</v>
      </c>
      <c r="E6" t="s">
        <v>74</v>
      </c>
      <c r="F6">
        <v>35</v>
      </c>
      <c r="G6" t="s">
        <v>167</v>
      </c>
      <c r="H6" t="s">
        <v>75</v>
      </c>
      <c r="I6">
        <v>6</v>
      </c>
      <c r="J6" s="1">
        <v>150000</v>
      </c>
      <c r="K6" s="2">
        <v>40297</v>
      </c>
      <c r="L6" t="str">
        <f t="shared" si="0"/>
        <v>29/04/2010</v>
      </c>
      <c r="M6" t="str">
        <f t="shared" si="1"/>
        <v>29</v>
      </c>
      <c r="N6" t="str">
        <f t="shared" si="2"/>
        <v>2010</v>
      </c>
      <c r="O6" t="str">
        <f t="shared" si="3"/>
        <v>04</v>
      </c>
      <c r="P6" s="2">
        <v>45535</v>
      </c>
      <c r="Q6" t="str">
        <f t="shared" si="4"/>
        <v>31/08/2024</v>
      </c>
      <c r="R6" t="str">
        <f t="shared" si="5"/>
        <v>31</v>
      </c>
      <c r="S6" t="str">
        <f t="shared" si="6"/>
        <v>2024</v>
      </c>
      <c r="T6" t="str">
        <f t="shared" si="7"/>
        <v>08</v>
      </c>
      <c r="U6" t="s">
        <v>173</v>
      </c>
      <c r="V6" t="str">
        <f t="shared" si="8"/>
        <v>Si</v>
      </c>
      <c r="W6" t="str">
        <f t="shared" si="9"/>
        <v>ing</v>
      </c>
      <c r="X6" t="str">
        <f t="shared" si="10"/>
        <v>ging</v>
      </c>
      <c r="Y6" t="str">
        <f t="shared" si="11"/>
        <v>Singing</v>
      </c>
      <c r="Z6">
        <f t="shared" si="12"/>
        <v>7</v>
      </c>
    </row>
    <row r="7" spans="1:26">
      <c r="A7">
        <v>600</v>
      </c>
      <c r="B7" t="s">
        <v>76</v>
      </c>
      <c r="C7" t="s">
        <v>77</v>
      </c>
      <c r="D7" t="s">
        <v>78</v>
      </c>
      <c r="E7" t="s">
        <v>79</v>
      </c>
      <c r="F7">
        <v>36</v>
      </c>
      <c r="G7" t="s">
        <v>169</v>
      </c>
      <c r="H7" t="s">
        <v>75</v>
      </c>
      <c r="I7">
        <v>6</v>
      </c>
      <c r="J7" s="1">
        <v>150000</v>
      </c>
      <c r="K7" s="2">
        <v>39987</v>
      </c>
      <c r="L7" t="str">
        <f t="shared" si="0"/>
        <v>23/06/2009</v>
      </c>
      <c r="M7" t="str">
        <f t="shared" si="1"/>
        <v>23</v>
      </c>
      <c r="N7" t="str">
        <f t="shared" si="2"/>
        <v>2009</v>
      </c>
      <c r="O7" t="str">
        <f t="shared" si="3"/>
        <v>06</v>
      </c>
      <c r="P7" s="2">
        <v>45594</v>
      </c>
      <c r="Q7" t="str">
        <f t="shared" si="4"/>
        <v>29/10/2024</v>
      </c>
      <c r="R7" t="str">
        <f t="shared" si="5"/>
        <v>29</v>
      </c>
      <c r="S7" t="str">
        <f t="shared" si="6"/>
        <v>2024</v>
      </c>
      <c r="T7" t="str">
        <f t="shared" si="7"/>
        <v>10</v>
      </c>
      <c r="U7" t="s">
        <v>170</v>
      </c>
      <c r="V7" t="str">
        <f t="shared" si="8"/>
        <v>Re</v>
      </c>
      <c r="W7" t="str">
        <f t="shared" si="9"/>
        <v>ing</v>
      </c>
      <c r="X7" t="str">
        <f t="shared" si="10"/>
        <v>ding</v>
      </c>
      <c r="Y7" t="str">
        <f t="shared" si="11"/>
        <v>Reading</v>
      </c>
      <c r="Z7">
        <f t="shared" si="12"/>
        <v>7</v>
      </c>
    </row>
    <row r="8" spans="1:26">
      <c r="A8">
        <v>700</v>
      </c>
      <c r="B8" t="s">
        <v>80</v>
      </c>
      <c r="C8" t="s">
        <v>81</v>
      </c>
      <c r="D8" t="s">
        <v>82</v>
      </c>
      <c r="E8" t="s">
        <v>83</v>
      </c>
      <c r="F8">
        <v>40</v>
      </c>
      <c r="G8" t="s">
        <v>169</v>
      </c>
      <c r="H8" t="s">
        <v>60</v>
      </c>
      <c r="I8">
        <v>5</v>
      </c>
      <c r="J8" s="1">
        <v>35000</v>
      </c>
      <c r="K8" s="2">
        <v>38965</v>
      </c>
      <c r="L8" t="str">
        <f t="shared" si="0"/>
        <v>05/09/2006</v>
      </c>
      <c r="M8" t="str">
        <f t="shared" si="1"/>
        <v>05</v>
      </c>
      <c r="N8" t="str">
        <f t="shared" si="2"/>
        <v>2006</v>
      </c>
      <c r="O8" t="str">
        <f t="shared" si="3"/>
        <v>09</v>
      </c>
      <c r="P8" s="2">
        <v>45728</v>
      </c>
      <c r="Q8" t="str">
        <f t="shared" si="4"/>
        <v>12/03/2025</v>
      </c>
      <c r="R8" t="str">
        <f t="shared" si="5"/>
        <v>12</v>
      </c>
      <c r="S8" t="str">
        <f t="shared" si="6"/>
        <v>2025</v>
      </c>
      <c r="T8" t="str">
        <f t="shared" si="7"/>
        <v>03</v>
      </c>
      <c r="U8" t="s">
        <v>174</v>
      </c>
      <c r="V8" t="str">
        <f t="shared" si="8"/>
        <v>Ta</v>
      </c>
      <c r="W8" t="str">
        <f t="shared" si="9"/>
        <v>ing</v>
      </c>
      <c r="X8" t="str">
        <f t="shared" si="10"/>
        <v>king</v>
      </c>
      <c r="Y8" t="str">
        <f t="shared" si="11"/>
        <v>Talking</v>
      </c>
      <c r="Z8">
        <f t="shared" si="12"/>
        <v>7</v>
      </c>
    </row>
    <row r="9" spans="1:26">
      <c r="A9">
        <v>800</v>
      </c>
      <c r="B9" t="s">
        <v>84</v>
      </c>
      <c r="C9" t="s">
        <v>85</v>
      </c>
      <c r="D9" t="s">
        <v>86</v>
      </c>
      <c r="E9" t="s">
        <v>74</v>
      </c>
      <c r="F9">
        <v>43</v>
      </c>
      <c r="G9" t="s">
        <v>167</v>
      </c>
      <c r="H9" t="s">
        <v>87</v>
      </c>
      <c r="I9">
        <v>5</v>
      </c>
      <c r="J9" s="1">
        <v>40000</v>
      </c>
      <c r="K9" s="2">
        <v>39641</v>
      </c>
      <c r="L9" t="str">
        <f t="shared" si="0"/>
        <v>12/07/2008</v>
      </c>
      <c r="M9" t="str">
        <f t="shared" si="1"/>
        <v>12</v>
      </c>
      <c r="N9" t="str">
        <f t="shared" si="2"/>
        <v>2008</v>
      </c>
      <c r="O9" t="str">
        <f t="shared" si="3"/>
        <v>07</v>
      </c>
      <c r="P9" s="2">
        <v>45653</v>
      </c>
      <c r="Q9" t="str">
        <f t="shared" si="4"/>
        <v>27/12/2024</v>
      </c>
      <c r="R9" t="str">
        <f t="shared" si="5"/>
        <v>27</v>
      </c>
      <c r="S9" t="str">
        <f t="shared" si="6"/>
        <v>2024</v>
      </c>
      <c r="T9" t="str">
        <f t="shared" si="7"/>
        <v>12</v>
      </c>
      <c r="U9" t="s">
        <v>168</v>
      </c>
      <c r="V9" t="str">
        <f t="shared" si="8"/>
        <v>Ru</v>
      </c>
      <c r="W9" t="str">
        <f t="shared" si="9"/>
        <v>ing</v>
      </c>
      <c r="X9" t="str">
        <f t="shared" si="10"/>
        <v>ning</v>
      </c>
      <c r="Y9" t="str">
        <f t="shared" si="11"/>
        <v>Running</v>
      </c>
      <c r="Z9">
        <f t="shared" si="12"/>
        <v>7</v>
      </c>
    </row>
    <row r="10" spans="1:26">
      <c r="A10">
        <v>900</v>
      </c>
      <c r="B10" t="s">
        <v>88</v>
      </c>
      <c r="C10" t="s">
        <v>89</v>
      </c>
      <c r="D10" t="s">
        <v>90</v>
      </c>
      <c r="E10" t="s">
        <v>91</v>
      </c>
      <c r="F10">
        <v>41</v>
      </c>
      <c r="G10" t="s">
        <v>169</v>
      </c>
      <c r="H10" t="s">
        <v>70</v>
      </c>
      <c r="I10">
        <v>6</v>
      </c>
      <c r="J10" s="1">
        <v>250000</v>
      </c>
      <c r="K10" s="2">
        <v>39657</v>
      </c>
      <c r="L10" t="str">
        <f t="shared" si="0"/>
        <v>28/07/2008</v>
      </c>
      <c r="M10" t="str">
        <f t="shared" si="1"/>
        <v>28</v>
      </c>
      <c r="N10" t="str">
        <f t="shared" si="2"/>
        <v>2008</v>
      </c>
      <c r="O10" t="str">
        <f t="shared" si="3"/>
        <v>07</v>
      </c>
      <c r="P10" s="2">
        <v>44961</v>
      </c>
      <c r="Q10" t="str">
        <f t="shared" si="4"/>
        <v>04/02/2023</v>
      </c>
      <c r="R10" t="str">
        <f t="shared" si="5"/>
        <v>04</v>
      </c>
      <c r="S10" t="str">
        <f t="shared" si="6"/>
        <v>2023</v>
      </c>
      <c r="T10" t="str">
        <f t="shared" si="7"/>
        <v>02</v>
      </c>
      <c r="U10" t="s">
        <v>175</v>
      </c>
      <c r="V10" t="str">
        <f t="shared" si="8"/>
        <v>Sw</v>
      </c>
      <c r="W10" t="str">
        <f t="shared" si="9"/>
        <v>nig</v>
      </c>
      <c r="X10" t="str">
        <f t="shared" si="10"/>
        <v>minig</v>
      </c>
      <c r="Y10" t="str">
        <f t="shared" si="11"/>
        <v>Swiminig</v>
      </c>
      <c r="Z10">
        <f t="shared" si="12"/>
        <v>8</v>
      </c>
    </row>
    <row r="11" spans="1:26">
      <c r="A11">
        <v>1000</v>
      </c>
      <c r="B11" t="s">
        <v>92</v>
      </c>
      <c r="C11" t="s">
        <v>93</v>
      </c>
      <c r="D11" t="s">
        <v>90</v>
      </c>
      <c r="E11" t="s">
        <v>94</v>
      </c>
      <c r="F11">
        <v>21</v>
      </c>
      <c r="G11" t="s">
        <v>167</v>
      </c>
      <c r="H11" t="s">
        <v>95</v>
      </c>
      <c r="I11">
        <v>6</v>
      </c>
      <c r="J11" s="1">
        <v>900000</v>
      </c>
      <c r="K11" s="2">
        <v>40240</v>
      </c>
      <c r="L11" t="str">
        <f t="shared" si="0"/>
        <v>03/03/2010</v>
      </c>
      <c r="M11" t="str">
        <f t="shared" si="1"/>
        <v>03</v>
      </c>
      <c r="N11" t="str">
        <f t="shared" si="2"/>
        <v>2010</v>
      </c>
      <c r="O11" t="str">
        <f t="shared" si="3"/>
        <v>03</v>
      </c>
      <c r="P11" s="2">
        <v>45332</v>
      </c>
      <c r="Q11" t="str">
        <f t="shared" si="4"/>
        <v>10/02/2024</v>
      </c>
      <c r="R11" t="str">
        <f t="shared" si="5"/>
        <v>10</v>
      </c>
      <c r="S11" t="str">
        <f t="shared" si="6"/>
        <v>2024</v>
      </c>
      <c r="T11" t="str">
        <f t="shared" si="7"/>
        <v>02</v>
      </c>
      <c r="U11" t="s">
        <v>176</v>
      </c>
      <c r="V11" t="str">
        <f t="shared" si="8"/>
        <v>Tr</v>
      </c>
      <c r="W11" t="str">
        <f t="shared" si="9"/>
        <v>ing</v>
      </c>
      <c r="X11" t="str">
        <f t="shared" si="10"/>
        <v>velli</v>
      </c>
      <c r="Y11" t="str">
        <f t="shared" si="11"/>
        <v>Travelling</v>
      </c>
      <c r="Z11">
        <f t="shared" si="12"/>
        <v>10</v>
      </c>
    </row>
    <row r="12" spans="1:26">
      <c r="A12">
        <v>1100</v>
      </c>
      <c r="B12" t="s">
        <v>96</v>
      </c>
      <c r="C12" t="s">
        <v>97</v>
      </c>
      <c r="D12" t="s">
        <v>98</v>
      </c>
      <c r="E12" t="s">
        <v>99</v>
      </c>
      <c r="F12">
        <v>37</v>
      </c>
      <c r="G12" t="s">
        <v>169</v>
      </c>
      <c r="H12" t="s">
        <v>54</v>
      </c>
      <c r="I12">
        <v>5</v>
      </c>
      <c r="J12" s="1">
        <v>50000</v>
      </c>
      <c r="K12" s="2">
        <v>39969</v>
      </c>
      <c r="L12" t="str">
        <f t="shared" si="0"/>
        <v>05/06/2009</v>
      </c>
      <c r="M12" t="str">
        <f t="shared" si="1"/>
        <v>05</v>
      </c>
      <c r="N12" t="str">
        <f t="shared" si="2"/>
        <v>2009</v>
      </c>
      <c r="O12" t="str">
        <f t="shared" si="3"/>
        <v>06</v>
      </c>
      <c r="P12" s="2">
        <v>45771</v>
      </c>
      <c r="Q12" t="str">
        <f t="shared" si="4"/>
        <v>24/04/2025</v>
      </c>
      <c r="R12" t="str">
        <f t="shared" si="5"/>
        <v>24</v>
      </c>
      <c r="S12" t="str">
        <f t="shared" si="6"/>
        <v>2025</v>
      </c>
      <c r="T12" t="str">
        <f t="shared" si="7"/>
        <v>04</v>
      </c>
      <c r="U12" t="s">
        <v>171</v>
      </c>
      <c r="V12" t="str">
        <f t="shared" si="8"/>
        <v>Da</v>
      </c>
      <c r="W12" t="str">
        <f t="shared" si="9"/>
        <v>ing</v>
      </c>
      <c r="X12" t="str">
        <f t="shared" si="10"/>
        <v>cing</v>
      </c>
      <c r="Y12" t="str">
        <f t="shared" si="11"/>
        <v>Dancing</v>
      </c>
      <c r="Z12">
        <f t="shared" si="12"/>
        <v>7</v>
      </c>
    </row>
    <row r="13" spans="1:26">
      <c r="A13">
        <v>1200</v>
      </c>
      <c r="B13" t="s">
        <v>100</v>
      </c>
      <c r="C13" t="s">
        <v>101</v>
      </c>
      <c r="D13" t="s">
        <v>102</v>
      </c>
      <c r="E13" t="s">
        <v>103</v>
      </c>
      <c r="F13">
        <v>33</v>
      </c>
      <c r="G13" t="s">
        <v>169</v>
      </c>
      <c r="H13" t="s">
        <v>75</v>
      </c>
      <c r="I13">
        <v>6</v>
      </c>
      <c r="J13" s="1">
        <v>170000</v>
      </c>
      <c r="K13" s="2">
        <v>40789</v>
      </c>
      <c r="L13" t="str">
        <f t="shared" si="0"/>
        <v>03/09/2011</v>
      </c>
      <c r="M13" t="str">
        <f t="shared" si="1"/>
        <v>03</v>
      </c>
      <c r="N13" t="str">
        <f t="shared" si="2"/>
        <v>2011</v>
      </c>
      <c r="O13" t="str">
        <f t="shared" si="3"/>
        <v>09</v>
      </c>
      <c r="P13" s="2">
        <v>45830</v>
      </c>
      <c r="Q13" t="str">
        <f t="shared" si="4"/>
        <v>22/06/2025</v>
      </c>
      <c r="R13" t="str">
        <f t="shared" si="5"/>
        <v>22</v>
      </c>
      <c r="S13" t="str">
        <f t="shared" si="6"/>
        <v>2025</v>
      </c>
      <c r="T13" t="str">
        <f t="shared" si="7"/>
        <v>06</v>
      </c>
      <c r="U13" t="s">
        <v>171</v>
      </c>
      <c r="V13" t="str">
        <f t="shared" si="8"/>
        <v>Da</v>
      </c>
      <c r="W13" t="str">
        <f t="shared" si="9"/>
        <v>ing</v>
      </c>
      <c r="X13" t="str">
        <f t="shared" si="10"/>
        <v>cing</v>
      </c>
      <c r="Y13" t="str">
        <f t="shared" si="11"/>
        <v>Dancing</v>
      </c>
      <c r="Z13">
        <f t="shared" si="12"/>
        <v>7</v>
      </c>
    </row>
    <row r="14" spans="1:26">
      <c r="A14">
        <v>1300</v>
      </c>
      <c r="B14" t="s">
        <v>104</v>
      </c>
      <c r="C14" t="s">
        <v>105</v>
      </c>
      <c r="D14" t="s">
        <v>106</v>
      </c>
      <c r="E14" t="s">
        <v>107</v>
      </c>
      <c r="F14">
        <v>29</v>
      </c>
      <c r="G14" t="s">
        <v>167</v>
      </c>
      <c r="H14" t="s">
        <v>108</v>
      </c>
      <c r="I14">
        <v>5</v>
      </c>
      <c r="J14" s="1">
        <v>60000</v>
      </c>
      <c r="K14" s="2">
        <v>40305</v>
      </c>
      <c r="L14" t="str">
        <f t="shared" si="0"/>
        <v>07/05/2010</v>
      </c>
      <c r="M14" t="str">
        <f t="shared" si="1"/>
        <v>07</v>
      </c>
      <c r="N14" t="str">
        <f t="shared" si="2"/>
        <v>2010</v>
      </c>
      <c r="O14" t="str">
        <f t="shared" si="3"/>
        <v>05</v>
      </c>
      <c r="P14" s="2">
        <v>45053</v>
      </c>
      <c r="Q14" t="str">
        <f t="shared" si="4"/>
        <v>07/05/2023</v>
      </c>
      <c r="R14" t="str">
        <f t="shared" si="5"/>
        <v>07</v>
      </c>
      <c r="S14" t="str">
        <f t="shared" si="6"/>
        <v>2023</v>
      </c>
      <c r="T14" t="str">
        <f t="shared" si="7"/>
        <v>05</v>
      </c>
      <c r="U14" t="s">
        <v>177</v>
      </c>
      <c r="V14" t="str">
        <f t="shared" si="8"/>
        <v>Pl</v>
      </c>
      <c r="W14" t="str">
        <f t="shared" si="9"/>
        <v>ing</v>
      </c>
      <c r="X14" t="str">
        <f t="shared" si="10"/>
        <v>ying</v>
      </c>
      <c r="Y14" t="str">
        <f t="shared" si="11"/>
        <v>Playing</v>
      </c>
      <c r="Z14">
        <f t="shared" si="12"/>
        <v>7</v>
      </c>
    </row>
    <row r="15" spans="11:16">
      <c r="K15" s="2">
        <v>40789</v>
      </c>
      <c r="P15" s="2">
        <v>45830</v>
      </c>
    </row>
    <row r="16" spans="11:16">
      <c r="K16" s="2">
        <v>38468</v>
      </c>
      <c r="P16" s="2">
        <v>44961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24AE3-D05A-454F-A4CB-B5999FAEEA7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Sheet6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</dc:creator>
  <cp:lastModifiedBy>TROJAN</cp:lastModifiedBy>
  <dcterms:created xsi:type="dcterms:W3CDTF">2024-05-07T08:16:00Z</dcterms:created>
  <cp:lastPrinted>2024-05-20T14:17:00Z</cp:lastPrinted>
  <dcterms:modified xsi:type="dcterms:W3CDTF">2024-05-21T10:49:29Z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3F9D3AB0A35043FBA2911493DA8C4E24</vt:lpwstr>
  </property>
  <property fmtid="{D5CDD505-2E9C-101B-9397-08002B2CF9AE}" pid="3" name="KSOProductBuildVer">
    <vt:lpwstr>1033-11.2.0.11537</vt:lpwstr>
  </property>
</Properties>
</file>