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upa-dip\bom\"/>
    </mc:Choice>
  </mc:AlternateContent>
  <xr:revisionPtr revIDLastSave="0" documentId="8_{D7D0F14D-7485-4254-AC00-9201EF3EDE1D}" xr6:coauthVersionLast="45" xr6:coauthVersionMax="45" xr10:uidLastSave="{00000000-0000-0000-0000-000000000000}"/>
  <bookViews>
    <workbookView xWindow="29010" yWindow="2835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14" i="1" l="1"/>
  <c r="R14" i="1" s="1"/>
  <c r="K14" i="1"/>
  <c r="A3" i="1" l="1"/>
  <c r="A2" i="1"/>
</calcChain>
</file>

<file path=xl/sharedStrings.xml><?xml version="1.0" encoding="utf-8"?>
<sst xmlns="http://schemas.openxmlformats.org/spreadsheetml/2006/main" count="92" uniqueCount="76">
  <si>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</si>
  <si>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</si>
  <si>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</si>
  <si>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</si>
  <si>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</si>
  <si>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</si>
  <si>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</si>
  <si>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</si>
  <si>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</si>
  <si>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</si>
  <si>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UPA-DIP-V2</t>
  </si>
  <si>
    <t>15:31</t>
  </si>
  <si>
    <t>40</t>
  </si>
  <si>
    <t>Designator</t>
  </si>
  <si>
    <t>C1, C3</t>
  </si>
  <si>
    <t>C2, C4</t>
  </si>
  <si>
    <t>JP1, JP2</t>
  </si>
  <si>
    <t>R1</t>
  </si>
  <si>
    <t>R2</t>
  </si>
  <si>
    <t>SW1</t>
  </si>
  <si>
    <t>B1</t>
  </si>
  <si>
    <t>JP3</t>
  </si>
  <si>
    <t>LCD1</t>
  </si>
  <si>
    <t>U1</t>
  </si>
  <si>
    <t>Y1</t>
  </si>
  <si>
    <t>Comment</t>
  </si>
  <si>
    <t>100nF</t>
  </si>
  <si>
    <t>18p</t>
  </si>
  <si>
    <t>Header 5X2</t>
  </si>
  <si>
    <t>10K</t>
  </si>
  <si>
    <t>1M</t>
  </si>
  <si>
    <t>EVQ-P2202M</t>
  </si>
  <si>
    <t>N-GMS-NO-PINS</t>
  </si>
  <si>
    <t>HEADER_5</t>
  </si>
  <si>
    <t>LCD MODULE SIL</t>
  </si>
  <si>
    <t>ATmega328PU</t>
  </si>
  <si>
    <t>16MHz</t>
  </si>
  <si>
    <t>Footprint</t>
  </si>
  <si>
    <t>CK05</t>
  </si>
  <si>
    <t>ML10</t>
  </si>
  <si>
    <t>RS-2,5</t>
  </si>
  <si>
    <t>BUTTON_6X6mm</t>
  </si>
  <si>
    <t>1X05</t>
  </si>
  <si>
    <t>1X14-FEMALE</t>
  </si>
  <si>
    <t>DIL28-300wSOCKET</t>
  </si>
  <si>
    <t>HC49U-V</t>
  </si>
  <si>
    <t>Description</t>
  </si>
  <si>
    <t>CAPACITOR</t>
  </si>
  <si>
    <t>Header, 5-Pin, Dual row</t>
  </si>
  <si>
    <t>RESISTOR</t>
  </si>
  <si>
    <t>BUTTON TACTILE</t>
  </si>
  <si>
    <t>LCD MODULE SINGLE IN LINE</t>
  </si>
  <si>
    <t>8-Bit AVR Microcontroller with 32K Bytes of In-System Programmable Flash Memory</t>
  </si>
  <si>
    <t>CRYSTAL</t>
  </si>
  <si>
    <t>Manufacturer 1</t>
  </si>
  <si>
    <t>Vishay BCcomponents</t>
  </si>
  <si>
    <t>3M</t>
  </si>
  <si>
    <t>Panasonic</t>
  </si>
  <si>
    <t>Manufacturer Part Number 1</t>
  </si>
  <si>
    <t>K104K15X7RF53H5</t>
  </si>
  <si>
    <t>30310-6002HB</t>
  </si>
  <si>
    <t>SFR25H0001002JR500</t>
  </si>
  <si>
    <t>Supplier 1</t>
  </si>
  <si>
    <t>Mouser</t>
  </si>
  <si>
    <t>Supplier Currency 1</t>
  </si>
  <si>
    <t>EUR</t>
  </si>
  <si>
    <t>Supplier Stock 1</t>
  </si>
  <si>
    <t>Supplier Part Number 1</t>
  </si>
  <si>
    <t>594-K104K15X7RF53H5</t>
  </si>
  <si>
    <t>517-30310-6002</t>
  </si>
  <si>
    <t>594-SFR25H0001002JR5</t>
  </si>
  <si>
    <t>667-EVQ-P2202M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</si>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</sst>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64.5" customHeight="1" x14ac:dyDescent="0.25">
      <c r="A1" s="6" t="s">
        <v>0</v>
      </c>
      <c r="B1" s="3" t="s">
        <v>13</v>
      </c>
      <c r="C1" s="3" t="s">
        <v>25</v>
      </c>
      <c r="D1" s="3" t="s">
        <v>37</v>
      </c>
      <c r="E1" s="7" t="s">
        <v>46</v>
      </c>
      <c r="F1" s="4" t="s">
        <v>54</v>
      </c>
      <c r="G1" s="4" t="s">
        <v>58</v>
      </c>
      <c r="H1" s="4" t="s">
        <v>62</v>
      </c>
      <c r="I1" s="5" t="s">
        <v>64</v>
      </c>
      <c r="J1" s="4" t="s">
        <v>66</v>
      </c>
      <c r="K1" s="4" t="s">
        <v>67</v>
      </c>
      <c r="L1" s="4" t="s">
        <v>72</v>
      </c>
      <c r="M1" s="5" t="s">
        <v>73</v>
      </c>
      <c r="N1" s="5" t="s">
        <v>74</v>
      </c>
      <c r="O1" s="5" t="s">
        <v>7</v>
      </c>
      <c r="P1" s="5" t="s">
        <v>75</v>
      </c>
      <c r="Q1" s="5" t="s">
        <v>8</v>
      </c>
      <c r="R1" s="45" t="s">
        <v>0</v>
      </c>
    </row>
    <row r="2" spans="1:18" ht="24.75" customHeight="1" x14ac:dyDescent="0.25">
      <c r="A2" s="8">
        <f>ROW(A2) - ROW($A$1)</f>
        <v>1</v>
      </c>
      <c r="B2" s="33" t="s">
        <v>14</v>
      </c>
      <c r="C2" s="32" t="s">
        <v>26</v>
      </c>
      <c r="D2" s="32" t="s">
        <v>38</v>
      </c>
      <c r="E2" s="9" t="s">
        <v>47</v>
      </c>
      <c r="F2" s="51" t="s">
        <v>55</v>
      </c>
      <c r="G2" s="51" t="s">
        <v>59</v>
      </c>
      <c r="H2" s="52" t="s">
        <v>63</v>
      </c>
      <c r="I2" s="9" t="s">
        <v>65</v>
      </c>
      <c r="J2" s="10">
        <v>105761</v>
      </c>
      <c r="K2" s="46" t="s">
        <v>68</v>
      </c>
      <c r="L2" s="42">
        <v>1</v>
      </c>
      <c r="M2" s="10">
        <v>2</v>
      </c>
      <c r="N2" s="44">
        <v>10</v>
      </c>
      <c r="O2" s="47">
        <f>ROUNDUP(N2*L2,0)</f>
        <v>10</v>
      </c>
      <c r="P2" s="30">
        <v>9.1770000000000004E-2</v>
      </c>
      <c r="Q2" s="30">
        <f>P2*O2</f>
        <v>0.91770000000000007</v>
      </c>
      <c r="R2" s="48">
        <f>ROW(R2) - ROW($A$1)</f>
        <v>1</v>
      </c>
    </row>
    <row r="3" spans="1:18" ht="24.75" customHeight="1" x14ac:dyDescent="0.25">
      <c r="A3" s="8">
        <f t="shared" ref="A3:A12" si="0">ROW(A3) - ROW($A$1)</f>
        <v>2</v>
      </c>
      <c r="B3" s="33" t="s">
        <v>15</v>
      </c>
      <c r="C3" s="32" t="s">
        <v>27</v>
      </c>
      <c r="D3" s="32" t="s">
        <v>38</v>
      </c>
      <c r="E3" s="9" t="s">
        <v>47</v>
      </c>
      <c r="F3" s="51"/>
      <c r="G3" s="51"/>
      <c r="H3" s="52" t="s">
        <v>63</v>
      </c>
      <c r="I3" s="9"/>
      <c r="J3" s="10"/>
      <c r="K3" s="46"/>
      <c r="L3" s="42">
        <v>1</v>
      </c>
      <c r="M3" s="10">
        <v>2</v>
      </c>
      <c r="N3" s="44"/>
      <c r="O3" s="47">
        <f t="shared" ref="O3:O12" si="1">ROUNDUP(N3*L3,0)</f>
        <v>0</v>
      </c>
      <c r="P3" s="30"/>
      <c r="Q3" s="30">
        <f t="shared" ref="Q3:Q12" si="2">P3*O3</f>
        <v>0</v>
      </c>
      <c r="R3" s="48">
        <f t="shared" ref="R3:R12" si="3">ROW(R3) - ROW($A$1)</f>
        <v>2</v>
      </c>
    </row>
    <row r="4" spans="1:18" ht="24.75" customHeight="1" x14ac:dyDescent="0.25">
      <c r="A4" s="8">
        <f>ROW(A4) - ROW($A$1)</f>
        <v>3</v>
      </c>
      <c r="B4" s="33" t="s">
        <v>16</v>
      </c>
      <c r="C4" s="32" t="s">
        <v>28</v>
      </c>
      <c r="D4" s="32" t="s">
        <v>39</v>
      </c>
      <c r="E4" s="9" t="s">
        <v>48</v>
      </c>
      <c r="F4" s="51" t="s">
        <v>56</v>
      </c>
      <c r="G4" s="51" t="s">
        <v>60</v>
      </c>
      <c r="H4" s="52" t="s">
        <v>63</v>
      </c>
      <c r="I4" s="9" t="s">
        <v>65</v>
      </c>
      <c r="J4" s="10">
        <v>0</v>
      </c>
      <c r="K4" s="46" t="s">
        <v>69</v>
      </c>
      <c r="L4" s="42">
        <v>1</v>
      </c>
      <c r="M4" s="10">
        <v>2</v>
      </c>
      <c r="N4" s="44">
        <v>10</v>
      </c>
      <c r="O4" s="47">
        <f>ROUNDUP(N4*L4,0)</f>
        <v>10</v>
      </c>
      <c r="P4" s="30">
        <v>0.50563999999999998</v>
      </c>
      <c r="Q4" s="30">
        <f>P4*O4</f>
        <v>5.0564</v>
      </c>
      <c r="R4" s="48">
        <f>ROW(R4) - ROW($A$1)</f>
        <v>3</v>
      </c>
    </row>
    <row r="5" spans="1:18" ht="24.75" customHeight="1" x14ac:dyDescent="0.25">
      <c r="A5" s="8">
        <f t="shared" si="0"/>
        <v>4</v>
      </c>
      <c r="B5" s="33" t="s">
        <v>17</v>
      </c>
      <c r="C5" s="32" t="s">
        <v>29</v>
      </c>
      <c r="D5" s="32" t="s">
        <v>40</v>
      </c>
      <c r="E5" s="9" t="s">
        <v>49</v>
      </c>
      <c r="F5" s="51" t="s">
        <v>55</v>
      </c>
      <c r="G5" s="51" t="s">
        <v>61</v>
      </c>
      <c r="H5" s="52" t="s">
        <v>63</v>
      </c>
      <c r="I5" s="9" t="s">
        <v>65</v>
      </c>
      <c r="J5" s="10">
        <v>6960</v>
      </c>
      <c r="K5" s="46" t="s">
        <v>70</v>
      </c>
      <c r="L5" s="42">
        <v>1</v>
      </c>
      <c r="M5" s="10">
        <v>1</v>
      </c>
      <c r="N5" s="44">
        <v>5</v>
      </c>
      <c r="O5" s="47">
        <f t="shared" ref="O5" si="4">ROUNDUP(N5*L5,0)</f>
        <v>5</v>
      </c>
      <c r="P5" s="30">
        <v>9.1770000000000004E-2</v>
      </c>
      <c r="Q5" s="30">
        <f t="shared" ref="Q5" si="5">P5*O5</f>
        <v>0.45885000000000004</v>
      </c>
      <c r="R5" s="48">
        <f t="shared" si="3"/>
        <v>4</v>
      </c>
    </row>
    <row r="6" spans="1:18" ht="24.75" customHeight="1" x14ac:dyDescent="0.25">
      <c r="A6" s="8">
        <f>ROW(A6) - ROW($A$1)</f>
        <v>5</v>
      </c>
      <c r="B6" s="33" t="s">
        <v>18</v>
      </c>
      <c r="C6" s="32" t="s">
        <v>30</v>
      </c>
      <c r="D6" s="32" t="s">
        <v>40</v>
      </c>
      <c r="E6" s="9" t="s">
        <v>49</v>
      </c>
      <c r="F6" s="51"/>
      <c r="G6" s="51"/>
      <c r="H6" s="52" t="s">
        <v>63</v>
      </c>
      <c r="I6" s="9"/>
      <c r="J6" s="10"/>
      <c r="K6" s="46"/>
      <c r="L6" s="42">
        <v>1</v>
      </c>
      <c r="M6" s="10">
        <v>1</v>
      </c>
      <c r="N6" s="44"/>
      <c r="O6" s="47">
        <f>ROUNDUP(N6*L6,0)</f>
        <v>0</v>
      </c>
      <c r="P6" s="30"/>
      <c r="Q6" s="30">
        <f>P6*O6</f>
        <v>0</v>
      </c>
      <c r="R6" s="48">
        <f>ROW(R6) - ROW($A$1)</f>
        <v>5</v>
      </c>
    </row>
    <row r="7" spans="1:18" ht="24.75" customHeight="1" x14ac:dyDescent="0.25">
      <c r="A7" s="8">
        <f t="shared" si="0"/>
        <v>6</v>
      </c>
      <c r="B7" s="33" t="s">
        <v>19</v>
      </c>
      <c r="C7" s="32" t="s">
        <v>31</v>
      </c>
      <c r="D7" s="32" t="s">
        <v>41</v>
      </c>
      <c r="E7" s="9" t="s">
        <v>50</v>
      </c>
      <c r="F7" s="51" t="s">
        <v>57</v>
      </c>
      <c r="G7" s="51" t="s">
        <v>31</v>
      </c>
      <c r="H7" s="52" t="s">
        <v>63</v>
      </c>
      <c r="I7" s="9" t="s">
        <v>65</v>
      </c>
      <c r="J7" s="10">
        <v>13922</v>
      </c>
      <c r="K7" s="46" t="s">
        <v>71</v>
      </c>
      <c r="L7" s="42">
        <v>1</v>
      </c>
      <c r="M7" s="10">
        <v>1</v>
      </c>
      <c r="N7" s="44">
        <v>5</v>
      </c>
      <c r="O7" s="47">
        <f t="shared" ref="O7:O9" si="6">ROUNDUP(N7*L7,0)</f>
        <v>5</v>
      </c>
      <c r="P7" s="30">
        <v>0.68825999999999998</v>
      </c>
      <c r="Q7" s="30">
        <f t="shared" ref="Q7:Q9" si="7">P7*O7</f>
        <v>3.4413</v>
      </c>
      <c r="R7" s="48">
        <f t="shared" si="3"/>
        <v>6</v>
      </c>
    </row>
    <row r="8" spans="1:18" ht="24.75" customHeight="1" x14ac:dyDescent="0.25">
      <c r="A8" s="8">
        <f>ROW(A8) - ROW($A$1)</f>
        <v>7</v>
      </c>
      <c r="B8" s="33" t="s">
        <v>20</v>
      </c>
      <c r="C8" s="32" t="s">
        <v>32</v>
      </c>
      <c r="D8" s="32" t="s">
        <v>32</v>
      </c>
      <c r="E8" s="9"/>
      <c r="F8" s="51"/>
      <c r="G8" s="51"/>
      <c r="H8" s="52"/>
      <c r="I8" s="9"/>
      <c r="J8" s="10"/>
      <c r="K8" s="46"/>
      <c r="L8" s="42"/>
      <c r="M8" s="10">
        <v>1</v>
      </c>
      <c r="N8" s="44"/>
      <c r="O8" s="47">
        <f>ROUNDUP(N8*L8,0)</f>
        <v>0</v>
      </c>
      <c r="P8" s="30"/>
      <c r="Q8" s="30">
        <f>P8*O8</f>
        <v>0</v>
      </c>
      <c r="R8" s="48">
        <f>ROW(R8) - ROW($A$1)</f>
        <v>7</v>
      </c>
    </row>
    <row r="9" spans="1:18" ht="24.75" customHeight="1" x14ac:dyDescent="0.25">
      <c r="A9" s="8">
        <f t="shared" si="0"/>
        <v>8</v>
      </c>
      <c r="B9" s="33" t="s">
        <v>21</v>
      </c>
      <c r="C9" s="32" t="s">
        <v>33</v>
      </c>
      <c r="D9" s="32" t="s">
        <v>42</v>
      </c>
      <c r="E9" s="9"/>
      <c r="F9" s="51"/>
      <c r="G9" s="51"/>
      <c r="H9" s="52"/>
      <c r="I9" s="9"/>
      <c r="J9" s="10"/>
      <c r="K9" s="46"/>
      <c r="L9" s="42"/>
      <c r="M9" s="10">
        <v>1</v>
      </c>
      <c r="N9" s="44"/>
      <c r="O9" s="47">
        <f t="shared" ref="O9" si="8">ROUNDUP(N9*L9,0)</f>
        <v>0</v>
      </c>
      <c r="P9" s="30"/>
      <c r="Q9" s="30">
        <f t="shared" ref="Q9" si="9">P9*O9</f>
        <v>0</v>
      </c>
      <c r="R9" s="48">
        <f t="shared" si="3"/>
        <v>8</v>
      </c>
    </row>
    <row r="10" spans="1:18" ht="24.75" customHeight="1" x14ac:dyDescent="0.25">
      <c r="A10" s="8">
        <f>ROW(A10) - ROW($A$1)</f>
        <v>9</v>
      </c>
      <c r="B10" s="33" t="s">
        <v>22</v>
      </c>
      <c r="C10" s="32" t="s">
        <v>34</v>
      </c>
      <c r="D10" s="32" t="s">
        <v>43</v>
      </c>
      <c r="E10" s="9" t="s">
        <v>51</v>
      </c>
      <c r="F10" s="51"/>
      <c r="G10" s="51"/>
      <c r="H10" s="52"/>
      <c r="I10" s="9"/>
      <c r="J10" s="10"/>
      <c r="K10" s="46"/>
      <c r="L10" s="42"/>
      <c r="M10" s="10">
        <v>1</v>
      </c>
      <c r="N10" s="44"/>
      <c r="O10" s="47">
        <f>ROUNDUP(N10*L10,0)</f>
        <v>0</v>
      </c>
      <c r="P10" s="30"/>
      <c r="Q10" s="30">
        <f>P10*O10</f>
        <v>0</v>
      </c>
      <c r="R10" s="48">
        <f>ROW(R10) - ROW($A$1)</f>
        <v>9</v>
      </c>
    </row>
    <row r="11" spans="1:18" ht="24.75" customHeight="1" x14ac:dyDescent="0.25">
      <c r="A11" s="8">
        <f t="shared" si="0"/>
        <v>10</v>
      </c>
      <c r="B11" s="33" t="s">
        <v>23</v>
      </c>
      <c r="C11" s="32" t="s">
        <v>35</v>
      </c>
      <c r="D11" s="32" t="s">
        <v>44</v>
      </c>
      <c r="E11" s="9" t="s">
        <v>52</v>
      </c>
      <c r="F11" s="51"/>
      <c r="G11" s="51"/>
      <c r="H11" s="52"/>
      <c r="I11" s="9"/>
      <c r="J11" s="10"/>
      <c r="K11" s="46"/>
      <c r="L11" s="42"/>
      <c r="M11" s="10">
        <v>1</v>
      </c>
      <c r="N11" s="44"/>
      <c r="O11" s="47">
        <f t="shared" ref="O11:O12" si="10">ROUNDUP(N11*L11,0)</f>
        <v>0</v>
      </c>
      <c r="P11" s="30"/>
      <c r="Q11" s="30">
        <f t="shared" ref="Q11:Q12" si="11">P11*O11</f>
        <v>0</v>
      </c>
      <c r="R11" s="48">
        <f t="shared" si="3"/>
        <v>10</v>
      </c>
    </row>
    <row r="12" spans="1:18" ht="24.75" customHeight="1" x14ac:dyDescent="0.25">
      <c r="A12" s="8">
        <f>ROW(A12) - ROW($A$1)</f>
        <v>11</v>
      </c>
      <c r="B12" s="33" t="s">
        <v>24</v>
      </c>
      <c r="C12" s="32" t="s">
        <v>36</v>
      </c>
      <c r="D12" s="32" t="s">
        <v>45</v>
      </c>
      <c r="E12" s="9" t="s">
        <v>53</v>
      </c>
      <c r="F12" s="51"/>
      <c r="G12" s="51"/>
      <c r="H12" s="52"/>
      <c r="I12" s="9"/>
      <c r="J12" s="10"/>
      <c r="K12" s="46"/>
      <c r="L12" s="42"/>
      <c r="M12" s="10">
        <v>1</v>
      </c>
      <c r="N12" s="44"/>
      <c r="O12" s="47">
        <f>ROUNDUP(N12*L12,0)</f>
        <v>0</v>
      </c>
      <c r="P12" s="30"/>
      <c r="Q12" s="30">
        <f>P12*O12</f>
        <v>0</v>
      </c>
      <c r="R12" s="48">
        <f>ROW(R12) - ROW($A$1)</f>
        <v>11</v>
      </c>
    </row>
    <row r="13" spans="1:18" ht="6.75" customHeight="1" thickBot="1" x14ac:dyDescent="0.3">
      <c r="A13" s="17"/>
      <c r="B13" s="18"/>
      <c r="C13" s="19"/>
      <c r="D13" s="19"/>
      <c r="E13" s="19"/>
      <c r="F13" s="19"/>
      <c r="G13" s="19"/>
      <c r="H13" s="23"/>
      <c r="I13" s="19"/>
      <c r="J13" s="20"/>
      <c r="K13" s="25"/>
      <c r="L13" s="25"/>
      <c r="M13" s="21"/>
      <c r="N13" s="27"/>
      <c r="O13" s="27"/>
      <c r="P13" s="20"/>
      <c r="Q13" s="20"/>
    </row>
    <row r="14" spans="1:18" ht="21.75" customHeight="1" thickTop="1" thickBot="1" x14ac:dyDescent="0.3">
      <c r="A14" s="11" t="s">
        <v>2</v>
      </c>
      <c r="B14" s="12"/>
      <c r="C14" s="53" t="s">
        <v>10</v>
      </c>
      <c r="E14" s="22" t="s">
        <v>3</v>
      </c>
      <c r="F14" s="53" t="s">
        <v>11</v>
      </c>
      <c r="G14" s="16"/>
      <c r="I14" s="13" t="s">
        <v>1</v>
      </c>
      <c r="J14" s="14"/>
      <c r="K14" s="34">
        <f ca="1">NOW()</f>
        <v>43975.646852430553</v>
      </c>
      <c r="L14" s="40"/>
      <c r="M14" s="15"/>
      <c r="N14" s="28"/>
      <c r="O14" s="28"/>
      <c r="P14" s="35" t="s">
        <v>5</v>
      </c>
      <c r="Q14" s="36">
        <f>SUM(Q2:Q12)</f>
        <v>9.87425</v>
      </c>
      <c r="R14" s="50">
        <f>Q14/N15</f>
        <v>0.24685625</v>
      </c>
    </row>
    <row r="15" spans="1:18" ht="16.5" customHeight="1" thickTop="1" thickBot="1" x14ac:dyDescent="0.35">
      <c r="K15" s="22" t="s">
        <v>4</v>
      </c>
      <c r="L15" s="41"/>
      <c r="M15" s="31"/>
      <c r="N15" s="54" t="s">
        <v>12</v>
      </c>
      <c r="O15" s="39"/>
      <c r="P15" s="37"/>
      <c r="Q15" s="38" t="s">
        <v>6</v>
      </c>
      <c r="R15" s="43" t="s">
        <v>9</v>
      </c>
    </row>
    <row r="16" spans="1:18" ht="19.5" thickTop="1" x14ac:dyDescent="0.3">
      <c r="N16" s="49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2020-05-24T14:31:28Z</dcterms:modified>
</cp:coreProperties>
</file>