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DB9EE07D-824A-4ACA-B356-9F8BA92A45F3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25-08-25" sheetId="1" r:id="rId1"/>
    <sheet name="Martes 26-08-25" sheetId="2" r:id="rId2"/>
    <sheet name="Miercoles 27-08-25" sheetId="3" r:id="rId3"/>
    <sheet name="Jueves 28-08-25" sheetId="4" r:id="rId4"/>
    <sheet name="Viernes 29-08-25" sheetId="5" r:id="rId5"/>
    <sheet name="SABADO -30-08-25" sheetId="6" r:id="rId6"/>
    <sheet name="Domingo" sheetId="8" r:id="rId7"/>
    <sheet name="Cambios" sheetId="7" r:id="rId8"/>
  </sheets>
  <definedNames>
    <definedName name="_xlnm._FilterDatabase" localSheetId="0" hidden="1">'Lunes 25-08-25'!$B$4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<sst xmlns="http://schemas.openxmlformats.org/spreadsheetml/2006/main" count="383" uniqueCount="166">
  <si>
    <t>Producto</t>
  </si>
  <si>
    <t>Cantidad</t>
  </si>
  <si>
    <t>Precio</t>
  </si>
  <si>
    <t>Descuento</t>
  </si>
  <si>
    <t>Importa</t>
  </si>
  <si>
    <t>Lunes 01-02-03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</si>
  <si>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</si>
  <si>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</si>
  <si>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</si>
  <si>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</si>
  <si>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</si>
  <si>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</si>
  <si>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</si>
  <si>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</si>
  <si>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</si>
  <si>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</si>
  <si>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</si>
  <si>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</si>
  <si>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</si>
  <si>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</si>
  <si>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</si>
  <si>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</si>
  <si>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</si>
  <si>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</si>
  <si>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</si>
  <si>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</si>
  <si>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STIKER</t>
  </si>
  <si>
    <t>GOMAS DE IMPACTO HONDA CARGO</t>
  </si>
  <si>
    <t>GOMAS DE IMPACTO FT125</t>
  </si>
  <si>
    <t>GOMAS E IMPACTO FT125</t>
  </si>
  <si>
    <t>SLAIDER DE DM200</t>
  </si>
  <si>
    <t>X</t>
  </si>
  <si>
    <t>LUBRICANTE DE CADENA LUBER</t>
  </si>
  <si>
    <t>LIMPIADOR DE CARBURADOR AXPRO</t>
  </si>
  <si>
    <t>LUBRICANTE DE CADENA AXPRO</t>
  </si>
  <si>
    <t>CUENA$ 10957 .5 MENOS $ 1068 DE LUBRICANTE DE CADENA AXPRO QUEDA $ 9889.5</t>
  </si>
  <si>
    <t>ACEITE AKRON</t>
  </si>
  <si>
    <t>FOCO H4 HALOGENO</t>
  </si>
  <si>
    <t>HARNES H4</t>
  </si>
  <si>
    <t>MANGUERA DE FILTRO DE AIRE DS150</t>
  </si>
  <si>
    <t>CAMARA 3.00.17</t>
  </si>
  <si>
    <t xml:space="preserve">PILA QLINK YTX 5 </t>
  </si>
  <si>
    <t>MANGUERA DE GASOLINA MEDIO</t>
  </si>
  <si>
    <t>BALATA DE DISCO YAMAHA R3</t>
  </si>
  <si>
    <t>BALATA DE DISCO YAMAHA R250</t>
  </si>
  <si>
    <t>FOCO H6 LED</t>
  </si>
  <si>
    <t>BUJIA C9</t>
  </si>
  <si>
    <t xml:space="preserve">PUÑOS MORADOS </t>
  </si>
  <si>
    <t>AMORTIGUADORES DM200</t>
  </si>
  <si>
    <t>BOMBA DE FRENO DE ATV 150</t>
  </si>
  <si>
    <t>FILTRO DE AIRE WS150</t>
  </si>
  <si>
    <t>CHICOTE DE ACELRADOR DM200</t>
  </si>
  <si>
    <t>Martes 26 DE AGOSTO-2025</t>
  </si>
  <si>
    <t>RETEN DE BARRAS 31-43.5-10.5 ITALIKA</t>
  </si>
  <si>
    <t>LLANTA 140-70-17</t>
  </si>
  <si>
    <t>FILTRO GASOLINA</t>
  </si>
  <si>
    <t>BANDA POWER LINK 743-20-30</t>
  </si>
  <si>
    <t>MANUBRIO DE 150Z</t>
  </si>
  <si>
    <t>RAYOS DE DM200 DELANTERO</t>
  </si>
  <si>
    <t>MANIJA IZQUIERDA FT150 COMPELTA</t>
  </si>
  <si>
    <t xml:space="preserve">ACEITE MOTUL 3000 MINERAL </t>
  </si>
  <si>
    <t>BUJIA C7</t>
  </si>
  <si>
    <t>FILTRO DE AIRE DS150</t>
  </si>
  <si>
    <t>FILTRO DE ACEI GNS125</t>
  </si>
  <si>
    <t>MANGUERA DE FILTRO DE DS150</t>
  </si>
  <si>
    <t>RELEVADOR DS150</t>
  </si>
  <si>
    <t>BOTON DE DIRECCION DS150</t>
  </si>
  <si>
    <t>LLANTA 3.50.10 ITALIKA</t>
  </si>
  <si>
    <t xml:space="preserve">ANTICIPO DEL ARO O RIND </t>
  </si>
  <si>
    <t xml:space="preserve">FUSIBLES </t>
  </si>
  <si>
    <t>AUMENTO DE AMORTIGUADOR</t>
  </si>
  <si>
    <t>Miercoles 27 DE AGOSTO-2025</t>
  </si>
  <si>
    <t>FILTRO DE GASOLINA CARTON</t>
  </si>
  <si>
    <t>CHICOTE DE FRENO D150</t>
  </si>
  <si>
    <t>KIT DE CILINDRO DS150</t>
  </si>
  <si>
    <t>BOMBA DE DISTRIBUCION DS150</t>
  </si>
  <si>
    <t xml:space="preserve">CUENTA DE AYER $ 9889.5 MENOS $ 80 DE FILTROS QUEDA $9809.5 </t>
  </si>
  <si>
    <t>PASTAS DE CLTUH DS150</t>
  </si>
  <si>
    <t>BUJIA D8</t>
  </si>
  <si>
    <t>CHICOTE DE CLTUH DM200</t>
  </si>
  <si>
    <t xml:space="preserve">PILA </t>
  </si>
  <si>
    <t xml:space="preserve">BALATA DE DISCO CROXMAS </t>
  </si>
  <si>
    <t>ACEITE MOTUL 3000</t>
  </si>
  <si>
    <t xml:space="preserve">SILENCIADOR </t>
  </si>
  <si>
    <t>ROLLO0</t>
  </si>
  <si>
    <t>RETEN DE MOTOR DS150</t>
  </si>
  <si>
    <t>TUBO DE ACELERADOR DS150</t>
  </si>
  <si>
    <t>BENDIX DE DS150</t>
  </si>
  <si>
    <t>COSAS QUE LLEVO DANIEL</t>
  </si>
  <si>
    <t xml:space="preserve">CUENTA DE AYER $ 9809.5 MENOS $ 440 DE PILA QLINK QUEDA $ 9369.5 MENOS $ 67 DE ROLLO Y FABULOSO QUEDA $ 9302.5 MENOS 627 DE COSAS QUE LLEVO DANIEL QUEDA $ 8675.5 </t>
  </si>
  <si>
    <t>CAMARA 3.00.18</t>
  </si>
  <si>
    <t>LUZ DE STOP TIRA</t>
  </si>
  <si>
    <t xml:space="preserve">LUZ DE DIRECCIONAL </t>
  </si>
  <si>
    <t>Jueves 28 DE AGOSTO-25</t>
  </si>
  <si>
    <t>TIRA LED AZUL</t>
  </si>
  <si>
    <t xml:space="preserve">ACEITE REPSOL </t>
  </si>
  <si>
    <t>SELENOIDE DE FT150</t>
  </si>
  <si>
    <t>BUJIAC7</t>
  </si>
  <si>
    <t>BOTON DE IMPECION UNIVERSAL</t>
  </si>
  <si>
    <t>MARCHA DE DS150</t>
  </si>
  <si>
    <t>SEGURO DE PIÑON</t>
  </si>
  <si>
    <t>GOMA DEL PARADOR LATERL DS150</t>
  </si>
  <si>
    <t>CADENA 428  X 126 L SENCILLA</t>
  </si>
  <si>
    <t>BALATA DE DISCO YAHAHA 125</t>
  </si>
  <si>
    <t>Viernes 29 DE AGOSTO-2025</t>
  </si>
  <si>
    <t>AXPRO</t>
  </si>
  <si>
    <t>FILTROGAS</t>
  </si>
  <si>
    <t>LUNES 25 DE AGOSTO-25</t>
  </si>
  <si>
    <t>MARTES 26 DE AGOSTO-25</t>
  </si>
  <si>
    <t>PIlAQLIN</t>
  </si>
  <si>
    <t>MIERCOLES 27 DE AGOSTO-25</t>
  </si>
  <si>
    <t>ACEITE YAMALUBE</t>
  </si>
  <si>
    <t>ROLLO</t>
  </si>
  <si>
    <t>DANIEL</t>
  </si>
  <si>
    <t>PAGOYAS</t>
  </si>
  <si>
    <t>VIERNES 29 DE AGOSTO-25</t>
  </si>
  <si>
    <t xml:space="preserve">TOTAL </t>
  </si>
  <si>
    <t xml:space="preserve">TOTAL DE EGRESOS </t>
  </si>
  <si>
    <t>BALATA DE TAMBOR DS150</t>
  </si>
  <si>
    <t>PILA QLINK 12N7-3-B</t>
  </si>
  <si>
    <t xml:space="preserve">ESPEJOS DE ALERON </t>
  </si>
  <si>
    <t>FILTRO DE ALTO FLUJO</t>
  </si>
  <si>
    <t xml:space="preserve">SINCHOS </t>
  </si>
  <si>
    <t>FUSIBLE</t>
  </si>
  <si>
    <t xml:space="preserve">LLANTA 110-90-18 </t>
  </si>
  <si>
    <t>RETEN DE VALVULA DS150</t>
  </si>
  <si>
    <t>INTERRUPTOR DE EMBRAGUE</t>
  </si>
  <si>
    <t>PE.OSCAR</t>
  </si>
  <si>
    <t>CABLE MICROSWITH</t>
  </si>
  <si>
    <t>BALATA DE DISCO CROXMAS 250</t>
  </si>
  <si>
    <t>FILTRO DE AIRE CGL125</t>
  </si>
  <si>
    <t>MANGUERA DE FRENO DELANTERO 125Z</t>
  </si>
  <si>
    <t>ACEITE LUBER</t>
  </si>
  <si>
    <t xml:space="preserve">FOCOS AUXILIARES </t>
  </si>
  <si>
    <t xml:space="preserve">BOLSA DE CHICOTES UNIVERSAL </t>
  </si>
  <si>
    <t>AORCADOR DE CLTUH  UNIVERSAL</t>
  </si>
  <si>
    <t xml:space="preserve">FCO DE STOP </t>
  </si>
  <si>
    <t>BOTON DE ALTAS DS150</t>
  </si>
  <si>
    <t>TAZAS DE DIRECCION 125Z</t>
  </si>
  <si>
    <r>
      <rPr>
        <b/>
        <sz val="14"/>
        <color theme="1"/>
        <rFont val="Calibri"/>
        <family val="2"/>
        <scheme val="minor"/>
      </rPr>
      <t xml:space="preserve">CORTES DE LA SEMANA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CUENTA SEMANA PASADA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25 DE AGOSTO-25</t>
    </r>
    <r>
      <rPr>
        <sz val="11"/>
        <color theme="1"/>
        <rFont val="Calibri"/>
        <family val="2"/>
        <scheme val="minor"/>
      </rPr>
      <t xml:space="preserve">                                 $ 10957.5 
</t>
    </r>
    <r>
      <rPr>
        <b/>
        <sz val="16"/>
        <color rgb="FFFF0000"/>
        <rFont val="Calibri"/>
        <family val="2"/>
        <scheme val="minor"/>
      </rPr>
      <t>VENTA $ 4433.5                MENOS $ 6062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26 DE AGOSTO-25    QUEDA $4895.5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VENTA $ 3747.5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MIERCOLES 27 DE AGOSTO-25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$ 2308.5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28 DE AGOSTO-25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$ 1652.5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VIERNES 29 DE AGOSTO-25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$ 3353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2"/>
        <color theme="1"/>
        <rFont val="Calibri"/>
        <family val="2"/>
        <scheme val="minor"/>
      </rPr>
      <t xml:space="preserve">TOTAL $ 15495
TOTAL EN CAJA $ 20390.5 </t>
    </r>
  </si>
  <si>
    <t>Sabado 30 DE JULIO-2025</t>
  </si>
  <si>
    <t>BUJIA C8</t>
  </si>
  <si>
    <t>FILTRO DE GASOLINA LAVABLE NASAKI</t>
  </si>
  <si>
    <t>CAMARA 130-709-17</t>
  </si>
  <si>
    <t>BALATA DE DISCO ROKEMAN 250</t>
  </si>
  <si>
    <t>RODILLO DE CENTRIFUJO DS150</t>
  </si>
  <si>
    <t>RESBALON DE CENTRIFUJO DS150</t>
  </si>
  <si>
    <t xml:space="preserve">RESORTE DE LA PATA </t>
  </si>
  <si>
    <t>VALVULA DE MOTOR DS150</t>
  </si>
  <si>
    <t>FILTRO DE AIRE COMPLETO  ATV</t>
  </si>
  <si>
    <t>POPOTE PARA RIND VERDE</t>
  </si>
  <si>
    <t xml:space="preserve">PORTA FUSIBLE </t>
  </si>
  <si>
    <t>FILTRO DE AIRE D125</t>
  </si>
  <si>
    <t xml:space="preserve">FOCO </t>
  </si>
  <si>
    <t>CABLE NEGRO</t>
  </si>
  <si>
    <t>CABLE ROJO</t>
  </si>
  <si>
    <t xml:space="preserve">TIRA LED </t>
  </si>
  <si>
    <t>KID DE ARRASTRE ROKEMAN 250</t>
  </si>
  <si>
    <t xml:space="preserve">MANGUERA DE GASOLINA </t>
  </si>
  <si>
    <t xml:space="preserve">LUBRICANTE DE CADENA </t>
  </si>
  <si>
    <t xml:space="preserve">RETEN DE ESCAPE </t>
  </si>
  <si>
    <t>MANIJA IZQUIERDA FT150</t>
  </si>
  <si>
    <t>VARILLA DE FRENO FT150</t>
  </si>
  <si>
    <t>RED DE ACIENTO WS150</t>
  </si>
  <si>
    <t>BENDIX DS150</t>
  </si>
  <si>
    <r>
      <t xml:space="preserve">CUENTA DE HOY SABADO $ 2606 MENOS $ 300 PAGO DE YAS QUEDA $ 2306 MAS LO DE TOTAL EN CAJA DE AYER $ 20390.5
</t>
    </r>
    <r>
      <rPr>
        <b/>
        <sz val="22"/>
        <color rgb="FFFF0000"/>
        <rFont val="Calibri"/>
        <family val="2"/>
        <scheme val="minor"/>
      </rPr>
      <t xml:space="preserve">TOTAL EN CAJA $ 22696.5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</si>
</sst>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7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30" sqref="D3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5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2" t="s">
        <v>18</v>
      </c>
      <c r="K3" s="6">
        <f>SUM(Tabla1[Importa])</f>
        <v>4433.5</v>
      </c>
      <c r="M3" s="24" t="s">
        <v>7</v>
      </c>
      <c r="N3" s="24"/>
      <c r="O3" s="24"/>
      <c r="P3" s="24"/>
      <c r="Q3" s="24"/>
      <c r="R3" s="24"/>
    </row>
    <row r="4" spans="2:18" ht="31.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19</v>
      </c>
      <c r="K4" s="10">
        <f>COUNTIF(C5:C103,"&gt;0")</f>
        <v>25</v>
      </c>
      <c r="M4" s="23" t="s">
        <v>35</v>
      </c>
      <c r="N4" s="23"/>
      <c r="O4" s="23"/>
      <c r="P4" s="23"/>
      <c r="Q4" s="23"/>
      <c r="R4" s="23"/>
    </row>
    <row r="5" spans="2:18" x14ac:dyDescent="0.25">
      <c r="B5" s="18">
        <f ca="1">IF(Tabla1[[#This Row],['#]]&lt;&gt;"", NOW(), "")</f>
        <v>45899.790679282407</v>
      </c>
      <c r="C5">
        <f>IF(ISNUMBER(E5), IF(ISNUMBER(C4), C4+1, 1), "")</f>
        <v>1</v>
      </c>
      <c r="D5" t="s">
        <v>26</v>
      </c>
      <c r="E5">
        <v>4</v>
      </c>
      <c r="F5">
        <v>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20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>
        <f t="shared" ref="C6:C36" si="0">IF(ISNUMBER(E6), IF(ISNUMBER(C5), C5+1, 1), "")</f>
        <v>2</v>
      </c>
      <c r="D6" t="s">
        <v>27</v>
      </c>
      <c r="E6">
        <v>1</v>
      </c>
      <c r="F6">
        <v>48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48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>
        <f t="shared" si="0"/>
        <v>3</v>
      </c>
      <c r="D7" t="s">
        <v>27</v>
      </c>
      <c r="E7">
        <v>1</v>
      </c>
      <c r="F7">
        <v>48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48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>
        <f t="shared" si="0"/>
        <v>4</v>
      </c>
      <c r="D8" t="s">
        <v>28</v>
      </c>
      <c r="E8">
        <v>1</v>
      </c>
      <c r="F8">
        <v>28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28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>
        <f t="shared" si="0"/>
        <v>5</v>
      </c>
      <c r="D9" t="s">
        <v>29</v>
      </c>
      <c r="E9">
        <v>1</v>
      </c>
      <c r="F9">
        <v>28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28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>
        <f t="shared" si="0"/>
        <v>6</v>
      </c>
      <c r="D10" t="s">
        <v>26</v>
      </c>
      <c r="E10">
        <v>6</v>
      </c>
      <c r="F10">
        <v>5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30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>
        <f t="shared" si="0"/>
        <v>7</v>
      </c>
      <c r="D11" t="s">
        <v>30</v>
      </c>
      <c r="E11">
        <v>1</v>
      </c>
      <c r="F11">
        <v>850</v>
      </c>
      <c r="G11" t="s">
        <v>31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765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>
        <f t="shared" si="0"/>
        <v>8</v>
      </c>
      <c r="D12" t="s">
        <v>32</v>
      </c>
      <c r="E12">
        <v>1</v>
      </c>
      <c r="F12">
        <v>90</v>
      </c>
      <c r="G12" t="s">
        <v>31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81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>
        <f t="shared" si="0"/>
        <v>9</v>
      </c>
      <c r="D13" t="s">
        <v>33</v>
      </c>
      <c r="E13">
        <v>1</v>
      </c>
      <c r="F13">
        <v>75</v>
      </c>
      <c r="G13" t="s">
        <v>31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67.5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>
        <f t="shared" si="0"/>
        <v>10</v>
      </c>
      <c r="D14" t="s">
        <v>36</v>
      </c>
      <c r="E14">
        <v>1</v>
      </c>
      <c r="F14">
        <v>123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123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>
        <f t="shared" si="0"/>
        <v>11</v>
      </c>
      <c r="D15" t="s">
        <v>37</v>
      </c>
      <c r="E15">
        <v>1</v>
      </c>
      <c r="F15">
        <v>45</v>
      </c>
      <c r="G15" t="s">
        <v>31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40.5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>
        <f t="shared" si="0"/>
        <v>12</v>
      </c>
      <c r="D16" t="s">
        <v>38</v>
      </c>
      <c r="E16">
        <v>1</v>
      </c>
      <c r="F16">
        <v>22</v>
      </c>
      <c r="G16" t="s">
        <v>31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20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>
        <f t="shared" si="0"/>
        <v>13</v>
      </c>
      <c r="D17" t="s">
        <v>39</v>
      </c>
      <c r="E17">
        <v>1</v>
      </c>
      <c r="F17">
        <v>102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102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>
        <f t="shared" si="0"/>
        <v>14</v>
      </c>
      <c r="D18" t="s">
        <v>40</v>
      </c>
      <c r="E18">
        <v>1</v>
      </c>
      <c r="F18">
        <v>60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60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>
        <f t="shared" si="0"/>
        <v>15</v>
      </c>
      <c r="D19" t="s">
        <v>41</v>
      </c>
      <c r="E19">
        <v>1</v>
      </c>
      <c r="F19">
        <v>590</v>
      </c>
      <c r="G19" t="s">
        <v>31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531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>
        <f t="shared" si="0"/>
        <v>16</v>
      </c>
      <c r="D20" t="s">
        <v>42</v>
      </c>
      <c r="E20">
        <v>1</v>
      </c>
      <c r="F20">
        <v>15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15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>
        <f t="shared" si="0"/>
        <v>17</v>
      </c>
      <c r="D21" t="s">
        <v>43</v>
      </c>
      <c r="E21">
        <v>1</v>
      </c>
      <c r="F21">
        <v>180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180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>
        <f t="shared" si="0"/>
        <v>18</v>
      </c>
      <c r="D22" t="s">
        <v>44</v>
      </c>
      <c r="E22">
        <v>1</v>
      </c>
      <c r="F22">
        <v>350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350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>
        <f t="shared" si="0"/>
        <v>19</v>
      </c>
      <c r="D23" t="s">
        <v>45</v>
      </c>
      <c r="E23">
        <v>1</v>
      </c>
      <c r="F23">
        <v>135</v>
      </c>
      <c r="G23" t="s">
        <v>31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121.5</v>
      </c>
    </row>
    <row r="24" spans="2:18" ht="15" customHeight="1" x14ac:dyDescent="0.25">
      <c r="B24" s="18">
        <f ca="1">IF(Tabla1[[#This Row],['#]]&lt;&gt;"", NOW(), "")</f>
        <v>45899.790679282407</v>
      </c>
      <c r="C24">
        <f t="shared" si="0"/>
        <v>20</v>
      </c>
      <c r="D24" t="s">
        <v>46</v>
      </c>
      <c r="E24">
        <v>1</v>
      </c>
      <c r="F24">
        <v>57</v>
      </c>
      <c r="H24" s="5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>57</v>
      </c>
      <c r="M24" s="19" t="s">
        <v>20</v>
      </c>
      <c r="N24" s="19"/>
      <c r="O24" s="19"/>
      <c r="P24" s="19"/>
      <c r="Q24" s="19"/>
      <c r="R24" s="19"/>
    </row>
    <row r="25" spans="2:18" x14ac:dyDescent="0.25">
      <c r="B25" s="18">
        <f ca="1">IF(Tabla1[[#This Row],['#]]&lt;&gt;"", NOW(), "")</f>
        <v>45899.790679282407</v>
      </c>
      <c r="C25">
        <f t="shared" si="0"/>
        <v>21</v>
      </c>
      <c r="D25" t="s">
        <v>47</v>
      </c>
      <c r="E25">
        <v>1</v>
      </c>
      <c r="F25">
        <v>85</v>
      </c>
      <c r="H25" s="5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>85</v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>
        <f ca="1">IF(Tabla1[[#This Row],['#]]&lt;&gt;"", NOW(), "")</f>
        <v>45899.790679282407</v>
      </c>
      <c r="C26">
        <f t="shared" si="0"/>
        <v>22</v>
      </c>
      <c r="D26" t="s">
        <v>48</v>
      </c>
      <c r="E26">
        <v>1</v>
      </c>
      <c r="F26">
        <v>1090</v>
      </c>
      <c r="G26" t="s">
        <v>31</v>
      </c>
      <c r="H26" s="5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>981</v>
      </c>
      <c r="M26" s="38" t="s">
        <v>21</v>
      </c>
      <c r="N26" s="38"/>
      <c r="O26" s="14" t="s">
        <v>22</v>
      </c>
      <c r="P26" s="38" t="s">
        <v>23</v>
      </c>
      <c r="Q26" s="38"/>
      <c r="R26" s="38"/>
    </row>
    <row r="27" spans="2:18" x14ac:dyDescent="0.25">
      <c r="B27" s="18">
        <f ca="1">IF(Tabla1[[#This Row],['#]]&lt;&gt;"", NOW(), "")</f>
        <v>45899.790679282407</v>
      </c>
      <c r="C27">
        <f t="shared" si="0"/>
        <v>23</v>
      </c>
      <c r="D27" t="s">
        <v>49</v>
      </c>
      <c r="E27">
        <v>1</v>
      </c>
      <c r="F27">
        <v>580</v>
      </c>
      <c r="G27" t="s">
        <v>31</v>
      </c>
      <c r="H27" s="5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>522</v>
      </c>
      <c r="M27" s="26" t="s">
        <v>34</v>
      </c>
      <c r="N27" s="27"/>
      <c r="O27" s="30">
        <v>1068</v>
      </c>
      <c r="P27" s="32"/>
      <c r="Q27" s="33"/>
      <c r="R27" s="34"/>
    </row>
    <row r="28" spans="2:18" x14ac:dyDescent="0.25">
      <c r="B28" s="18">
        <f ca="1">IF(Tabla1[[#This Row],['#]]&lt;&gt;"", NOW(), "")</f>
        <v>45899.790679282407</v>
      </c>
      <c r="C28">
        <f t="shared" si="0"/>
        <v>24</v>
      </c>
      <c r="D28" t="s">
        <v>50</v>
      </c>
      <c r="E28">
        <v>1</v>
      </c>
      <c r="F28">
        <v>70</v>
      </c>
      <c r="H28" s="5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>70</v>
      </c>
      <c r="M28" s="28"/>
      <c r="N28" s="29"/>
      <c r="O28" s="31"/>
      <c r="P28" s="35"/>
      <c r="Q28" s="36"/>
      <c r="R28" s="37"/>
    </row>
    <row r="29" spans="2:18" x14ac:dyDescent="0.25">
      <c r="B29" s="18">
        <f ca="1">IF(Tabla1[[#This Row],['#]]&lt;&gt;"", NOW(), "")</f>
        <v>45899.790679282407</v>
      </c>
      <c r="C29">
        <f t="shared" si="0"/>
        <v>25</v>
      </c>
      <c r="D29" t="s">
        <v>51</v>
      </c>
      <c r="E29">
        <v>1</v>
      </c>
      <c r="F29">
        <v>60</v>
      </c>
      <c r="H29" s="5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>60</v>
      </c>
      <c r="M29" s="26"/>
      <c r="N29" s="27"/>
      <c r="O29" s="30"/>
      <c r="P29" s="32"/>
      <c r="Q29" s="33"/>
      <c r="R29" s="34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8"/>
      <c r="N30" s="29"/>
      <c r="O30" s="31"/>
      <c r="P30" s="35"/>
      <c r="Q30" s="36"/>
      <c r="R30" s="37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26"/>
      <c r="N31" s="27"/>
      <c r="O31" s="30"/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/>
      <c r="N33" s="27"/>
      <c r="O33" s="30"/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52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" t="s">
        <v>18</v>
      </c>
      <c r="K3" s="6">
        <f>SUM(Tabla110[Importa])</f>
        <v>3747.5</v>
      </c>
      <c r="M3" s="24" t="s">
        <v>7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19</v>
      </c>
      <c r="M4" s="23" t="s">
        <v>76</v>
      </c>
      <c r="N4" s="23"/>
      <c r="O4" s="23"/>
      <c r="P4" s="23"/>
      <c r="Q4" s="23"/>
      <c r="R4" s="23"/>
    </row>
    <row r="5" spans="2:18" x14ac:dyDescent="0.25">
      <c r="B5" s="18">
        <f ca="1">IF(Tabla110[[#This Row],['#]]&lt;&gt;"", NOW(), "")</f>
        <v>45899.790679282407</v>
      </c>
      <c r="C5">
        <f t="shared" ref="C5:C68" si="0">IF(ISNUMBER(E5), IF(ISNUMBER(C4), C4+1, 1), "")</f>
        <v>1</v>
      </c>
      <c r="D5" t="s">
        <v>32</v>
      </c>
      <c r="E5">
        <v>1</v>
      </c>
      <c r="F5">
        <v>90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90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>
        <f t="shared" si="0"/>
        <v>2</v>
      </c>
      <c r="D6" t="s">
        <v>53</v>
      </c>
      <c r="E6">
        <v>1</v>
      </c>
      <c r="F6">
        <v>38</v>
      </c>
      <c r="G6" t="s">
        <v>31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34.5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>
        <f t="shared" si="0"/>
        <v>3</v>
      </c>
      <c r="D7" t="s">
        <v>54</v>
      </c>
      <c r="E7">
        <v>1</v>
      </c>
      <c r="F7">
        <v>1300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1300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>
        <f t="shared" si="0"/>
        <v>4</v>
      </c>
      <c r="D8" t="s">
        <v>56</v>
      </c>
      <c r="E8">
        <v>1</v>
      </c>
      <c r="F8">
        <v>350</v>
      </c>
      <c r="G8" t="s">
        <v>31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315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>
        <f t="shared" si="0"/>
        <v>5</v>
      </c>
      <c r="D9" t="s">
        <v>59</v>
      </c>
      <c r="E9">
        <v>1</v>
      </c>
      <c r="F9">
        <v>87</v>
      </c>
      <c r="G9" t="s">
        <v>31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78.5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>
        <f t="shared" si="0"/>
        <v>6</v>
      </c>
      <c r="D10" t="s">
        <v>57</v>
      </c>
      <c r="E10">
        <v>1</v>
      </c>
      <c r="F10">
        <v>285</v>
      </c>
      <c r="G10" t="s">
        <v>31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256.5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>
        <f t="shared" si="0"/>
        <v>7</v>
      </c>
      <c r="D11" t="s">
        <v>58</v>
      </c>
      <c r="E11">
        <v>1</v>
      </c>
      <c r="F11">
        <v>186</v>
      </c>
      <c r="G11" t="s">
        <v>31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167.5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>
        <f t="shared" si="0"/>
        <v>8</v>
      </c>
      <c r="D12" t="s">
        <v>60</v>
      </c>
      <c r="E12">
        <v>1</v>
      </c>
      <c r="F12">
        <v>200</v>
      </c>
      <c r="G12" t="s">
        <v>31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190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>
        <f t="shared" si="0"/>
        <v>9</v>
      </c>
      <c r="D13" t="s">
        <v>60</v>
      </c>
      <c r="E13">
        <v>1</v>
      </c>
      <c r="F13">
        <v>200</v>
      </c>
      <c r="G13" t="s">
        <v>31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190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>
        <f t="shared" si="0"/>
        <v>10</v>
      </c>
      <c r="D14" t="s">
        <v>61</v>
      </c>
      <c r="E14">
        <v>1</v>
      </c>
      <c r="F14">
        <v>57</v>
      </c>
      <c r="G14" t="s">
        <v>31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51.5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>
        <f t="shared" si="0"/>
        <v>11</v>
      </c>
      <c r="D15" t="s">
        <v>62</v>
      </c>
      <c r="E15">
        <v>1</v>
      </c>
      <c r="F15">
        <v>70</v>
      </c>
      <c r="G15" t="s">
        <v>31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63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>
        <f t="shared" si="0"/>
        <v>12</v>
      </c>
      <c r="D16" t="s">
        <v>63</v>
      </c>
      <c r="E16">
        <v>1</v>
      </c>
      <c r="F16">
        <v>25</v>
      </c>
      <c r="G16" t="s">
        <v>31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22.5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>
        <f t="shared" si="0"/>
        <v>13</v>
      </c>
      <c r="D17" t="s">
        <v>64</v>
      </c>
      <c r="E17">
        <v>1</v>
      </c>
      <c r="F17">
        <v>102</v>
      </c>
      <c r="G17" t="s">
        <v>31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92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>
        <f t="shared" si="0"/>
        <v>14</v>
      </c>
      <c r="D18" t="s">
        <v>65</v>
      </c>
      <c r="E18">
        <v>1</v>
      </c>
      <c r="F18">
        <v>30</v>
      </c>
      <c r="G18" t="s">
        <v>31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27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>
        <f t="shared" si="0"/>
        <v>15</v>
      </c>
      <c r="D19" t="s">
        <v>66</v>
      </c>
      <c r="E19">
        <v>1</v>
      </c>
      <c r="F19">
        <v>15</v>
      </c>
      <c r="G19" t="s">
        <v>31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13.5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>
        <f t="shared" si="0"/>
        <v>16</v>
      </c>
      <c r="D20" t="s">
        <v>67</v>
      </c>
      <c r="E20">
        <v>1</v>
      </c>
      <c r="F20">
        <v>550</v>
      </c>
      <c r="G20" t="s">
        <v>31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495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>
        <f t="shared" si="0"/>
        <v>17</v>
      </c>
      <c r="D21" t="s">
        <v>68</v>
      </c>
      <c r="E21">
        <v>1</v>
      </c>
      <c r="F21">
        <v>300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300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>
        <f t="shared" si="0"/>
        <v>18</v>
      </c>
      <c r="D22" t="s">
        <v>69</v>
      </c>
      <c r="E22">
        <v>3</v>
      </c>
      <c r="F22">
        <v>3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9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>
        <f t="shared" si="0"/>
        <v>19</v>
      </c>
      <c r="D23" t="s">
        <v>70</v>
      </c>
      <c r="E23">
        <v>1</v>
      </c>
      <c r="F23">
        <v>52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52</v>
      </c>
    </row>
    <row r="24" spans="2:18" ht="15" customHeight="1" x14ac:dyDescent="0.25">
      <c r="B24" s="18">
        <f ca="1">IF(Tabla1[[#This Row],['#]]&lt;&gt;"", NOW(), "")</f>
        <v>45899.790679282407</v>
      </c>
      <c r="C24" t="str">
        <f t="shared" si="0"/>
        <v/>
      </c>
      <c r="H24" s="5" t="str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>
        <f ca="1">IF(Tabla1[[#This Row],['#]]&lt;&gt;"", NOW(), "")</f>
        <v>45899.790679282407</v>
      </c>
      <c r="C25" t="str">
        <f t="shared" si="0"/>
        <v/>
      </c>
      <c r="H25" s="5" t="str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x14ac:dyDescent="0.25">
      <c r="B26" s="18">
        <f ca="1">IF(Tabla1[[#This Row],['#]]&lt;&gt;"", NOW(), "")</f>
        <v>45899.790679282407</v>
      </c>
      <c r="C26" t="str">
        <f t="shared" si="0"/>
        <v/>
      </c>
      <c r="H26" s="5" t="str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45" x14ac:dyDescent="0.25">
      <c r="B27" s="18">
        <f ca="1">IF(Tabla1[[#This Row],['#]]&lt;&gt;"", NOW(), "")</f>
        <v>45899.790679282407</v>
      </c>
      <c r="C27" t="str">
        <f t="shared" si="0"/>
        <v/>
      </c>
      <c r="H27" s="5" t="str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/>
      </c>
      <c r="M27" s="13" t="s">
        <v>55</v>
      </c>
      <c r="N27" s="15">
        <v>80</v>
      </c>
      <c r="O27" s="40"/>
      <c r="P27" s="41"/>
      <c r="Q27" s="41"/>
      <c r="R27" s="42"/>
    </row>
    <row r="28" spans="2:18" x14ac:dyDescent="0.25">
      <c r="B28" s="18">
        <f ca="1">IF(Tabla1[[#This Row],['#]]&lt;&gt;"", NOW(), "")</f>
        <v>45899.790679282407</v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x14ac:dyDescent="0.25">
      <c r="B29" s="18">
        <f ca="1">IF(Tabla1[[#This Row],['#]]&lt;&gt;"", NOW(), "")</f>
        <v>45899.790679282407</v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71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" t="s">
        <v>18</v>
      </c>
      <c r="K3" s="6">
        <f>SUM(Tabla111[Importa])</f>
        <v>2308.5</v>
      </c>
      <c r="M3" s="24" t="s">
        <v>7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22</v>
      </c>
      <c r="M4" s="23" t="s">
        <v>89</v>
      </c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45899.790679282407</v>
      </c>
      <c r="C5">
        <f>IF(ISNUMBER(E5), IF(ISNUMBER(C4), C4+1, 1), "")</f>
        <v>1</v>
      </c>
      <c r="D5" t="s">
        <v>72</v>
      </c>
      <c r="E5">
        <v>1</v>
      </c>
      <c r="F5">
        <v>15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15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>
        <f>IF(ISNUMBER(E6), IF(ISNUMBER(C5), C5+1, 1), "")</f>
        <v>2</v>
      </c>
      <c r="D6" t="s">
        <v>73</v>
      </c>
      <c r="E6">
        <v>1</v>
      </c>
      <c r="F6">
        <v>62</v>
      </c>
      <c r="G6" t="s">
        <v>31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56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>
        <f>IF(ISNUMBER(E7), IF(ISNUMBER(C6), C6+1, 1), "")</f>
        <v>3</v>
      </c>
      <c r="D7" t="s">
        <v>74</v>
      </c>
      <c r="E7">
        <v>1</v>
      </c>
      <c r="F7">
        <v>480</v>
      </c>
      <c r="G7" t="s">
        <v>31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432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>
        <f t="shared" ref="C8:C68" si="0">IF(ISNUMBER(E8), IF(ISNUMBER(C7), C7+1, 1), "")</f>
        <v>4</v>
      </c>
      <c r="D8" t="s">
        <v>75</v>
      </c>
      <c r="E8">
        <v>1</v>
      </c>
      <c r="F8">
        <v>68</v>
      </c>
      <c r="G8" t="s">
        <v>31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61.5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>
        <f t="shared" si="0"/>
        <v>5</v>
      </c>
      <c r="D9" t="s">
        <v>36</v>
      </c>
      <c r="E9">
        <v>1</v>
      </c>
      <c r="F9">
        <v>123</v>
      </c>
      <c r="G9" t="s">
        <v>31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117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>
        <f t="shared" si="0"/>
        <v>6</v>
      </c>
      <c r="D10" t="s">
        <v>77</v>
      </c>
      <c r="E10">
        <v>1</v>
      </c>
      <c r="F10">
        <v>291</v>
      </c>
      <c r="G10" t="s">
        <v>31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262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>
        <f t="shared" si="0"/>
        <v>7</v>
      </c>
      <c r="D11" t="s">
        <v>36</v>
      </c>
      <c r="E11">
        <v>1</v>
      </c>
      <c r="F11">
        <v>123</v>
      </c>
      <c r="G11" t="s">
        <v>31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117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>
        <f t="shared" si="0"/>
        <v>8</v>
      </c>
      <c r="D12" t="s">
        <v>78</v>
      </c>
      <c r="E12">
        <v>1</v>
      </c>
      <c r="F12">
        <v>57</v>
      </c>
      <c r="G12" t="s">
        <v>31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51.5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>
        <f t="shared" si="0"/>
        <v>9</v>
      </c>
      <c r="D13" t="s">
        <v>72</v>
      </c>
      <c r="E13">
        <v>1</v>
      </c>
      <c r="F13">
        <v>15</v>
      </c>
      <c r="G13" t="s">
        <v>31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13.5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>
        <f t="shared" si="0"/>
        <v>10</v>
      </c>
      <c r="D14" t="s">
        <v>79</v>
      </c>
      <c r="E14">
        <v>1</v>
      </c>
      <c r="F14">
        <v>45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45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>
        <f t="shared" si="0"/>
        <v>11</v>
      </c>
      <c r="D15" t="s">
        <v>81</v>
      </c>
      <c r="E15">
        <v>1</v>
      </c>
      <c r="F15">
        <v>27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27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>
        <f t="shared" si="0"/>
        <v>12</v>
      </c>
      <c r="D16" t="s">
        <v>82</v>
      </c>
      <c r="E16">
        <v>1</v>
      </c>
      <c r="F16">
        <v>200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200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>
        <f t="shared" si="0"/>
        <v>13</v>
      </c>
      <c r="D17" t="s">
        <v>83</v>
      </c>
      <c r="E17">
        <v>1</v>
      </c>
      <c r="F17">
        <v>140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140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>
        <f t="shared" si="0"/>
        <v>14</v>
      </c>
      <c r="D18" t="s">
        <v>85</v>
      </c>
      <c r="E18">
        <v>1</v>
      </c>
      <c r="F18">
        <v>65</v>
      </c>
      <c r="G18" t="s">
        <v>31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58.5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>
        <f t="shared" si="0"/>
        <v>15</v>
      </c>
      <c r="D19" t="s">
        <v>86</v>
      </c>
      <c r="E19">
        <v>1</v>
      </c>
      <c r="F19">
        <v>15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15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>
        <f t="shared" si="0"/>
        <v>16</v>
      </c>
      <c r="D20" t="s">
        <v>87</v>
      </c>
      <c r="E20">
        <v>1</v>
      </c>
      <c r="F20">
        <v>304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304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>
        <f t="shared" si="0"/>
        <v>17</v>
      </c>
      <c r="D21" t="s">
        <v>61</v>
      </c>
      <c r="E21">
        <v>2</v>
      </c>
      <c r="F21">
        <v>57</v>
      </c>
      <c r="G21" t="s">
        <v>31</v>
      </c>
      <c r="H21" s="5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>103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>
        <f t="shared" si="0"/>
        <v>18</v>
      </c>
      <c r="D22" t="s">
        <v>78</v>
      </c>
      <c r="E22">
        <v>2</v>
      </c>
      <c r="F22">
        <v>57</v>
      </c>
      <c r="G22" t="s">
        <v>31</v>
      </c>
      <c r="H22" s="5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>103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>
        <f t="shared" si="0"/>
        <v>19</v>
      </c>
      <c r="D23" t="s">
        <v>26</v>
      </c>
      <c r="E23">
        <v>2</v>
      </c>
      <c r="F23">
        <v>5</v>
      </c>
      <c r="H23" s="5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>10</v>
      </c>
    </row>
    <row r="24" spans="2:18" ht="15" customHeight="1" x14ac:dyDescent="0.25">
      <c r="B24" s="18">
        <f ca="1">IF(Tabla1[[#This Row],['#]]&lt;&gt;"", NOW(), "")</f>
        <v>45899.790679282407</v>
      </c>
      <c r="C24">
        <f t="shared" si="0"/>
        <v>20</v>
      </c>
      <c r="D24" t="s">
        <v>90</v>
      </c>
      <c r="E24">
        <v>1</v>
      </c>
      <c r="F24">
        <v>65</v>
      </c>
      <c r="H24" s="5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>65</v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>
        <f ca="1">IF(Tabla1[[#This Row],['#]]&lt;&gt;"", NOW(), "")</f>
        <v>45899.790679282407</v>
      </c>
      <c r="C25">
        <f t="shared" si="0"/>
        <v>21</v>
      </c>
      <c r="D25" t="s">
        <v>91</v>
      </c>
      <c r="E25">
        <v>1</v>
      </c>
      <c r="F25">
        <v>70</v>
      </c>
      <c r="G25" t="s">
        <v>31</v>
      </c>
      <c r="H25" s="5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>63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45899.790679282407</v>
      </c>
      <c r="C26">
        <f t="shared" si="0"/>
        <v>22</v>
      </c>
      <c r="D26" t="s">
        <v>92</v>
      </c>
      <c r="E26">
        <v>1</v>
      </c>
      <c r="F26">
        <v>55</v>
      </c>
      <c r="G26" t="s">
        <v>31</v>
      </c>
      <c r="H26" s="5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>49.5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x14ac:dyDescent="0.25">
      <c r="B27" s="18">
        <f ca="1">IF(Tabla1[[#This Row],['#]]&lt;&gt;"", NOW(), "")</f>
        <v>45899.790679282407</v>
      </c>
      <c r="C27" t="str">
        <f t="shared" si="0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80</v>
      </c>
      <c r="N27" s="15">
        <v>440</v>
      </c>
      <c r="O27" s="40"/>
      <c r="P27" s="41"/>
      <c r="Q27" s="41"/>
      <c r="R27" s="42"/>
    </row>
    <row r="28" spans="2:18" x14ac:dyDescent="0.25">
      <c r="B28" s="18">
        <f ca="1">IF(Tabla1[[#This Row],['#]]&lt;&gt;"", NOW(), "")</f>
        <v>45899.790679282407</v>
      </c>
      <c r="C28" t="str">
        <f t="shared" si="0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84</v>
      </c>
      <c r="N28" s="15">
        <v>67</v>
      </c>
      <c r="O28" s="40"/>
      <c r="P28" s="41"/>
      <c r="Q28" s="41"/>
      <c r="R28" s="42"/>
    </row>
    <row r="29" spans="2:18" ht="60" x14ac:dyDescent="0.25">
      <c r="B29" s="18">
        <f ca="1">IF(Tabla1[[#This Row],['#]]&lt;&gt;"", NOW(), "")</f>
        <v>45899.790679282407</v>
      </c>
      <c r="C29" t="str">
        <f t="shared" si="0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 t="s">
        <v>88</v>
      </c>
      <c r="N29" s="15">
        <v>627</v>
      </c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M27" sqref="M2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93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" t="s">
        <v>18</v>
      </c>
      <c r="K3" s="6">
        <f>SUM(Tabla112[Importa])</f>
        <v>1652.5</v>
      </c>
      <c r="M3" s="24" t="s">
        <v>7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21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45899.790679282407</v>
      </c>
      <c r="C5">
        <f t="shared" ref="C5:C68" si="0">IF(ISNUMBER(E5), IF(ISNUMBER(C4), C4+1, 1), "")</f>
        <v>1</v>
      </c>
      <c r="D5" t="s">
        <v>94</v>
      </c>
      <c r="E5">
        <v>2</v>
      </c>
      <c r="F5">
        <v>15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30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>
        <f t="shared" si="0"/>
        <v>2</v>
      </c>
      <c r="D6" t="s">
        <v>95</v>
      </c>
      <c r="E6">
        <v>1</v>
      </c>
      <c r="F6">
        <v>142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142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>
        <f t="shared" si="0"/>
        <v>3</v>
      </c>
      <c r="D7" t="s">
        <v>36</v>
      </c>
      <c r="E7">
        <v>1</v>
      </c>
      <c r="F7">
        <v>123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123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>
        <f t="shared" si="0"/>
        <v>4</v>
      </c>
      <c r="D8" t="s">
        <v>61</v>
      </c>
      <c r="E8">
        <v>1</v>
      </c>
      <c r="F8">
        <v>57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57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>
        <f t="shared" si="0"/>
        <v>5</v>
      </c>
      <c r="D9" t="s">
        <v>96</v>
      </c>
      <c r="E9">
        <v>1</v>
      </c>
      <c r="F9">
        <v>87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87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>
        <f t="shared" si="0"/>
        <v>6</v>
      </c>
      <c r="D10" t="s">
        <v>36</v>
      </c>
      <c r="E10">
        <v>1</v>
      </c>
      <c r="F10">
        <v>123</v>
      </c>
      <c r="G10" t="s">
        <v>31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117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>
        <f t="shared" si="0"/>
        <v>7</v>
      </c>
      <c r="D11" t="s">
        <v>36</v>
      </c>
      <c r="E11">
        <v>1</v>
      </c>
      <c r="F11">
        <v>123</v>
      </c>
      <c r="G11" t="s">
        <v>31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117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>
        <f t="shared" si="0"/>
        <v>8</v>
      </c>
      <c r="D12" t="s">
        <v>78</v>
      </c>
      <c r="E12">
        <v>1</v>
      </c>
      <c r="F12">
        <v>57</v>
      </c>
      <c r="G12" t="s">
        <v>31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51.5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>
        <f t="shared" si="0"/>
        <v>9</v>
      </c>
      <c r="D13" t="s">
        <v>97</v>
      </c>
      <c r="E13">
        <v>1</v>
      </c>
      <c r="F13">
        <v>57</v>
      </c>
      <c r="G13" t="s">
        <v>31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51.5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>
        <f t="shared" si="0"/>
        <v>10</v>
      </c>
      <c r="D14" t="s">
        <v>72</v>
      </c>
      <c r="E14">
        <v>1</v>
      </c>
      <c r="F14">
        <v>15</v>
      </c>
      <c r="G14" t="s">
        <v>31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13.5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>
        <f t="shared" si="0"/>
        <v>11</v>
      </c>
      <c r="D15" t="s">
        <v>72</v>
      </c>
      <c r="E15">
        <v>1</v>
      </c>
      <c r="F15">
        <v>15</v>
      </c>
      <c r="G15" t="s">
        <v>31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13.5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>
        <f t="shared" si="0"/>
        <v>12</v>
      </c>
      <c r="D16" t="s">
        <v>98</v>
      </c>
      <c r="E16">
        <v>1</v>
      </c>
      <c r="F16">
        <v>35</v>
      </c>
      <c r="G16" t="s">
        <v>31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31.5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>
        <f t="shared" si="0"/>
        <v>13</v>
      </c>
      <c r="D17" t="s">
        <v>99</v>
      </c>
      <c r="E17">
        <v>1</v>
      </c>
      <c r="F17">
        <v>430</v>
      </c>
      <c r="G17" t="s">
        <v>31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387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>
        <f t="shared" si="0"/>
        <v>14</v>
      </c>
      <c r="D18" t="s">
        <v>26</v>
      </c>
      <c r="E18">
        <v>1</v>
      </c>
      <c r="F18">
        <v>5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>
        <f t="shared" si="0"/>
        <v>15</v>
      </c>
      <c r="D19" t="s">
        <v>26</v>
      </c>
      <c r="E19">
        <v>1</v>
      </c>
      <c r="F19">
        <v>5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>
        <f t="shared" si="0"/>
        <v>16</v>
      </c>
      <c r="D20" t="s">
        <v>100</v>
      </c>
      <c r="E20">
        <v>1</v>
      </c>
      <c r="F20">
        <v>10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10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>
        <f t="shared" si="0"/>
        <v>17</v>
      </c>
      <c r="D21" t="s">
        <v>36</v>
      </c>
      <c r="E21">
        <v>1</v>
      </c>
      <c r="F21">
        <v>123</v>
      </c>
      <c r="G21" t="s">
        <v>31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117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>
        <f t="shared" si="0"/>
        <v>18</v>
      </c>
      <c r="D22" t="s">
        <v>101</v>
      </c>
      <c r="E22">
        <v>1</v>
      </c>
      <c r="F22">
        <v>20</v>
      </c>
      <c r="G22" t="s">
        <v>31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18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>
        <f t="shared" si="0"/>
        <v>19</v>
      </c>
      <c r="D23" t="s">
        <v>102</v>
      </c>
      <c r="E23">
        <v>1</v>
      </c>
      <c r="F23">
        <v>200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200</v>
      </c>
    </row>
    <row r="24" spans="2:18" ht="15" customHeight="1" x14ac:dyDescent="0.25">
      <c r="B24" s="18">
        <f ca="1">IF(Tabla1[[#This Row],['#]]&lt;&gt;"", NOW(), "")</f>
        <v>45899.790679282407</v>
      </c>
      <c r="C24">
        <f t="shared" si="0"/>
        <v>20</v>
      </c>
      <c r="D24" t="s">
        <v>78</v>
      </c>
      <c r="E24">
        <v>1</v>
      </c>
      <c r="F24">
        <v>57</v>
      </c>
      <c r="G24" t="s">
        <v>31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51.5</v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45899.790679282407</v>
      </c>
      <c r="C25">
        <f t="shared" si="0"/>
        <v>21</v>
      </c>
      <c r="D25" t="s">
        <v>103</v>
      </c>
      <c r="E25">
        <v>1</v>
      </c>
      <c r="F25">
        <v>27</v>
      </c>
      <c r="G25" t="s">
        <v>31</v>
      </c>
      <c r="H25" s="5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>24.5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45899.790679282407</v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45899.790679282407</v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45899.790679282407</v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45899.790679282407</v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8" sqref="D28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104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" t="s">
        <v>18</v>
      </c>
      <c r="K3" s="6">
        <f>SUM(Tabla113[Importa])</f>
        <v>3353</v>
      </c>
      <c r="M3" s="24" t="s">
        <v>7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25</v>
      </c>
      <c r="M4" s="23" t="s">
        <v>139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45899.790679282407</v>
      </c>
      <c r="C5">
        <f t="shared" ref="C5:C68" si="0">IF(ISNUMBER(E5), IF(ISNUMBER(C4), C4+1, 1), "")</f>
        <v>1</v>
      </c>
      <c r="D5" t="s">
        <v>111</v>
      </c>
      <c r="E5">
        <v>1</v>
      </c>
      <c r="F5">
        <v>150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150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>
        <f t="shared" si="0"/>
        <v>2</v>
      </c>
      <c r="D6" t="s">
        <v>119</v>
      </c>
      <c r="E6">
        <v>1</v>
      </c>
      <c r="F6">
        <v>690</v>
      </c>
      <c r="G6" t="s">
        <v>31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621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>
        <f t="shared" si="0"/>
        <v>3</v>
      </c>
      <c r="D7" t="s">
        <v>118</v>
      </c>
      <c r="E7">
        <v>2</v>
      </c>
      <c r="F7">
        <v>79</v>
      </c>
      <c r="G7" t="s">
        <v>31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142.5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>
        <f t="shared" si="0"/>
        <v>4</v>
      </c>
      <c r="D8" t="s">
        <v>120</v>
      </c>
      <c r="E8">
        <v>1</v>
      </c>
      <c r="F8">
        <v>280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280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>
        <f t="shared" si="0"/>
        <v>5</v>
      </c>
      <c r="D9" t="s">
        <v>121</v>
      </c>
      <c r="E9">
        <v>1</v>
      </c>
      <c r="F9">
        <v>110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110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>
        <f t="shared" si="0"/>
        <v>6</v>
      </c>
      <c r="D10" t="s">
        <v>46</v>
      </c>
      <c r="E10">
        <v>1</v>
      </c>
      <c r="F10">
        <v>57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57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>
        <f t="shared" si="0"/>
        <v>7</v>
      </c>
      <c r="D11" t="s">
        <v>122</v>
      </c>
      <c r="E11">
        <v>5</v>
      </c>
      <c r="F11">
        <v>1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>
        <f t="shared" si="0"/>
        <v>8</v>
      </c>
      <c r="D12" t="s">
        <v>123</v>
      </c>
      <c r="E12">
        <v>2</v>
      </c>
      <c r="F12">
        <v>3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6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>
        <f t="shared" si="0"/>
        <v>9</v>
      </c>
      <c r="D13" t="s">
        <v>124</v>
      </c>
      <c r="E13">
        <v>1</v>
      </c>
      <c r="F13">
        <v>950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950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>
        <f t="shared" si="0"/>
        <v>10</v>
      </c>
      <c r="D14" t="s">
        <v>125</v>
      </c>
      <c r="E14">
        <v>1</v>
      </c>
      <c r="F14">
        <v>15</v>
      </c>
      <c r="G14" t="s">
        <v>31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13.5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>
        <f t="shared" si="0"/>
        <v>11</v>
      </c>
      <c r="D15" t="s">
        <v>126</v>
      </c>
      <c r="E15">
        <v>1</v>
      </c>
      <c r="F15">
        <v>25</v>
      </c>
      <c r="G15" t="s">
        <v>31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22.5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>
        <f t="shared" si="0"/>
        <v>12</v>
      </c>
      <c r="D16" t="s">
        <v>36</v>
      </c>
      <c r="E16">
        <v>1</v>
      </c>
      <c r="F16">
        <v>123</v>
      </c>
      <c r="G16" t="s">
        <v>31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117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>
        <f t="shared" si="0"/>
        <v>13</v>
      </c>
      <c r="D17" t="s">
        <v>128</v>
      </c>
      <c r="E17">
        <v>1</v>
      </c>
      <c r="F17">
        <v>32</v>
      </c>
      <c r="G17" t="s">
        <v>31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29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>
        <f t="shared" si="0"/>
        <v>14</v>
      </c>
      <c r="D18" t="s">
        <v>129</v>
      </c>
      <c r="E18">
        <v>1</v>
      </c>
      <c r="F18">
        <v>27</v>
      </c>
      <c r="G18" t="s">
        <v>31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24.5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>
        <f t="shared" si="0"/>
        <v>15</v>
      </c>
      <c r="D19" t="s">
        <v>130</v>
      </c>
      <c r="E19">
        <v>1</v>
      </c>
      <c r="F19">
        <v>60</v>
      </c>
      <c r="G19" t="s">
        <v>31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54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>
        <f t="shared" si="0"/>
        <v>16</v>
      </c>
      <c r="D20" t="s">
        <v>36</v>
      </c>
      <c r="E20">
        <v>1</v>
      </c>
      <c r="F20">
        <v>123</v>
      </c>
      <c r="G20" t="s">
        <v>31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117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>
        <f t="shared" si="0"/>
        <v>17</v>
      </c>
      <c r="D21" t="s">
        <v>131</v>
      </c>
      <c r="E21">
        <v>1</v>
      </c>
      <c r="F21">
        <v>122</v>
      </c>
      <c r="G21" t="s">
        <v>31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110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>
        <f t="shared" si="0"/>
        <v>18</v>
      </c>
      <c r="D22" t="s">
        <v>132</v>
      </c>
      <c r="E22">
        <v>1</v>
      </c>
      <c r="F22">
        <v>85</v>
      </c>
      <c r="G22" t="s">
        <v>31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81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>
        <f t="shared" si="0"/>
        <v>19</v>
      </c>
      <c r="D23" t="s">
        <v>133</v>
      </c>
      <c r="E23">
        <v>1</v>
      </c>
      <c r="F23">
        <v>230</v>
      </c>
      <c r="G23" t="s">
        <v>31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207</v>
      </c>
    </row>
    <row r="24" spans="2:18" ht="15" customHeight="1" x14ac:dyDescent="0.25">
      <c r="B24" s="18">
        <f ca="1">IF(Tabla1[[#This Row],['#]]&lt;&gt;"", NOW(), "")</f>
        <v>45899.790679282407</v>
      </c>
      <c r="C24">
        <f t="shared" si="0"/>
        <v>20</v>
      </c>
      <c r="D24" t="s">
        <v>134</v>
      </c>
      <c r="E24">
        <v>1</v>
      </c>
      <c r="F24">
        <v>100</v>
      </c>
      <c r="H24" s="5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>100</v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45899.790679282407</v>
      </c>
      <c r="C25">
        <f t="shared" si="0"/>
        <v>21</v>
      </c>
      <c r="D25" t="s">
        <v>135</v>
      </c>
      <c r="E25">
        <v>2</v>
      </c>
      <c r="F25">
        <v>3</v>
      </c>
      <c r="G25" t="s">
        <v>31</v>
      </c>
      <c r="H25" s="5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>5.5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45899.790679282407</v>
      </c>
      <c r="C26">
        <f t="shared" si="0"/>
        <v>22</v>
      </c>
      <c r="D26" t="s">
        <v>136</v>
      </c>
      <c r="E26">
        <v>1</v>
      </c>
      <c r="F26">
        <v>20</v>
      </c>
      <c r="G26" t="s">
        <v>31</v>
      </c>
      <c r="H26" s="5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>18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45899.790679282407</v>
      </c>
      <c r="C27">
        <f t="shared" si="0"/>
        <v>23</v>
      </c>
      <c r="D27" t="s">
        <v>137</v>
      </c>
      <c r="E27">
        <v>1</v>
      </c>
      <c r="F27">
        <v>15</v>
      </c>
      <c r="G27" t="s">
        <v>31</v>
      </c>
      <c r="H27" s="5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>13.5</v>
      </c>
      <c r="M27" s="13" t="s">
        <v>105</v>
      </c>
      <c r="N27" s="15">
        <v>1068</v>
      </c>
      <c r="O27" s="40" t="s">
        <v>107</v>
      </c>
      <c r="P27" s="41"/>
      <c r="Q27" s="41"/>
      <c r="R27" s="42"/>
    </row>
    <row r="28" spans="2:18" ht="15" customHeight="1" x14ac:dyDescent="0.25">
      <c r="B28" s="18">
        <f ca="1">IF(Tabla1[[#This Row],['#]]&lt;&gt;"", NOW(), "")</f>
        <v>45899.790679282407</v>
      </c>
      <c r="C28">
        <f t="shared" si="0"/>
        <v>24</v>
      </c>
      <c r="D28" t="s">
        <v>40</v>
      </c>
      <c r="E28">
        <v>1</v>
      </c>
      <c r="F28">
        <v>60</v>
      </c>
      <c r="H28" s="5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>60</v>
      </c>
      <c r="M28" s="13" t="s">
        <v>106</v>
      </c>
      <c r="N28" s="15">
        <v>80</v>
      </c>
      <c r="O28" s="40" t="s">
        <v>108</v>
      </c>
      <c r="P28" s="41"/>
      <c r="Q28" s="41"/>
      <c r="R28" s="42"/>
    </row>
    <row r="29" spans="2:18" ht="15" customHeight="1" x14ac:dyDescent="0.25">
      <c r="B29" s="18">
        <f ca="1">IF(Tabla1[[#This Row],['#]]&lt;&gt;"", NOW(), "")</f>
        <v>45899.790679282407</v>
      </c>
      <c r="C29">
        <f t="shared" si="0"/>
        <v>25</v>
      </c>
      <c r="D29" t="s">
        <v>138</v>
      </c>
      <c r="E29">
        <v>1</v>
      </c>
      <c r="F29">
        <v>59</v>
      </c>
      <c r="H29" s="5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>59</v>
      </c>
      <c r="M29" s="13" t="s">
        <v>109</v>
      </c>
      <c r="N29" s="15">
        <v>440</v>
      </c>
      <c r="O29" s="40" t="s">
        <v>110</v>
      </c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112</v>
      </c>
      <c r="N30" s="15">
        <v>67</v>
      </c>
      <c r="O30" s="40" t="s">
        <v>110</v>
      </c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113</v>
      </c>
      <c r="N31" s="15">
        <v>627</v>
      </c>
      <c r="O31" s="40" t="s">
        <v>110</v>
      </c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127</v>
      </c>
      <c r="N32" s="15">
        <v>2280</v>
      </c>
      <c r="O32" s="40" t="s">
        <v>115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114</v>
      </c>
      <c r="N33" s="15">
        <v>1500</v>
      </c>
      <c r="O33" s="40" t="s">
        <v>115</v>
      </c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116</v>
      </c>
      <c r="N34" s="15">
        <v>4562</v>
      </c>
      <c r="O34" s="40" t="s">
        <v>117</v>
      </c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37" sqref="D3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140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" t="s">
        <v>18</v>
      </c>
      <c r="K3" s="6">
        <f>SUM(Tabla114[Importa])</f>
        <v>2606</v>
      </c>
      <c r="M3" s="24" t="s">
        <v>7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32</v>
      </c>
      <c r="M4" s="23" t="s">
        <v>165</v>
      </c>
      <c r="N4" s="23"/>
      <c r="O4" s="23"/>
      <c r="P4" s="23"/>
      <c r="Q4" s="23"/>
      <c r="R4" s="23"/>
    </row>
    <row r="5" spans="2:18" x14ac:dyDescent="0.25">
      <c r="B5" s="18">
        <f ca="1">IF(Tabla114[[#This Row],['#]]&lt;&gt;"", NOW(), "")</f>
        <v>45899.790679282407</v>
      </c>
      <c r="C5">
        <f t="shared" ref="C5:C68" si="0">IF(ISNUMBER(E5), IF(ISNUMBER(C4), C4+1, 1), "")</f>
        <v>1</v>
      </c>
      <c r="D5" t="s">
        <v>141</v>
      </c>
      <c r="E5">
        <v>1</v>
      </c>
      <c r="F5">
        <v>57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57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>
        <f t="shared" si="0"/>
        <v>2</v>
      </c>
      <c r="D6" t="s">
        <v>142</v>
      </c>
      <c r="E6">
        <v>1</v>
      </c>
      <c r="F6">
        <v>68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68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>
        <f t="shared" si="0"/>
        <v>3</v>
      </c>
      <c r="D7" t="s">
        <v>143</v>
      </c>
      <c r="E7">
        <v>1</v>
      </c>
      <c r="F7">
        <v>99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99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>
        <f t="shared" si="0"/>
        <v>4</v>
      </c>
      <c r="D8" t="s">
        <v>144</v>
      </c>
      <c r="E8">
        <v>1</v>
      </c>
      <c r="F8">
        <v>40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40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>
        <f t="shared" si="0"/>
        <v>5</v>
      </c>
      <c r="D9" t="s">
        <v>36</v>
      </c>
      <c r="E9">
        <v>1</v>
      </c>
      <c r="F9">
        <v>123</v>
      </c>
      <c r="G9" t="s">
        <v>31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117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>
        <f t="shared" si="0"/>
        <v>6</v>
      </c>
      <c r="D10" t="s">
        <v>72</v>
      </c>
      <c r="E10">
        <v>1</v>
      </c>
      <c r="F10">
        <v>15</v>
      </c>
      <c r="G10" t="s">
        <v>31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13.5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>
        <f t="shared" si="0"/>
        <v>7</v>
      </c>
      <c r="D11" t="s">
        <v>145</v>
      </c>
      <c r="E11">
        <v>1</v>
      </c>
      <c r="F11">
        <v>35</v>
      </c>
      <c r="G11" t="s">
        <v>31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31.5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>
        <f t="shared" si="0"/>
        <v>8</v>
      </c>
      <c r="D12" t="s">
        <v>146</v>
      </c>
      <c r="E12">
        <v>1</v>
      </c>
      <c r="F12">
        <v>15</v>
      </c>
      <c r="G12" t="s">
        <v>31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13.5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>
        <f t="shared" si="0"/>
        <v>9</v>
      </c>
      <c r="D13" t="s">
        <v>147</v>
      </c>
      <c r="E13">
        <v>1</v>
      </c>
      <c r="F13">
        <v>15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15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>
        <f t="shared" si="0"/>
        <v>10</v>
      </c>
      <c r="D14" t="s">
        <v>50</v>
      </c>
      <c r="E14">
        <v>1</v>
      </c>
      <c r="F14">
        <v>50</v>
      </c>
      <c r="G14" t="s">
        <v>31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45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>
        <f t="shared" si="0"/>
        <v>11</v>
      </c>
      <c r="D15" t="s">
        <v>157</v>
      </c>
      <c r="E15">
        <v>1</v>
      </c>
      <c r="F15">
        <v>460</v>
      </c>
      <c r="G15" t="s">
        <v>31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414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>
        <f t="shared" si="0"/>
        <v>12</v>
      </c>
      <c r="D16" t="s">
        <v>148</v>
      </c>
      <c r="E16">
        <v>1</v>
      </c>
      <c r="F16">
        <v>96</v>
      </c>
      <c r="G16" t="s">
        <v>31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86.5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>
        <f t="shared" si="0"/>
        <v>13</v>
      </c>
      <c r="D17" t="s">
        <v>149</v>
      </c>
      <c r="E17">
        <v>1</v>
      </c>
      <c r="F17">
        <v>499</v>
      </c>
      <c r="G17" t="s">
        <v>31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449.5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>
        <f t="shared" si="0"/>
        <v>14</v>
      </c>
      <c r="D18" t="s">
        <v>150</v>
      </c>
      <c r="E18">
        <v>1</v>
      </c>
      <c r="F18">
        <v>70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70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>
        <f t="shared" si="0"/>
        <v>15</v>
      </c>
      <c r="D19" t="s">
        <v>36</v>
      </c>
      <c r="E19">
        <v>1</v>
      </c>
      <c r="F19">
        <v>123</v>
      </c>
      <c r="G19" t="s">
        <v>31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117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>
        <f t="shared" si="0"/>
        <v>16</v>
      </c>
      <c r="D20" t="s">
        <v>72</v>
      </c>
      <c r="E20">
        <v>1</v>
      </c>
      <c r="F20">
        <v>15</v>
      </c>
      <c r="G20" t="s">
        <v>31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13.5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>
        <f t="shared" si="0"/>
        <v>17</v>
      </c>
      <c r="D21" t="s">
        <v>151</v>
      </c>
      <c r="E21">
        <v>1</v>
      </c>
      <c r="F21">
        <v>12</v>
      </c>
      <c r="G21" t="s">
        <v>31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11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>
        <f t="shared" si="0"/>
        <v>18</v>
      </c>
      <c r="D22" t="s">
        <v>152</v>
      </c>
      <c r="E22">
        <v>1</v>
      </c>
      <c r="F22">
        <v>100</v>
      </c>
      <c r="G22" t="s">
        <v>31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90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>
        <f t="shared" si="0"/>
        <v>19</v>
      </c>
      <c r="D23" t="s">
        <v>153</v>
      </c>
      <c r="E23">
        <v>1</v>
      </c>
      <c r="F23">
        <v>40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40</v>
      </c>
    </row>
    <row r="24" spans="2:18" ht="15" customHeight="1" x14ac:dyDescent="0.25">
      <c r="B24" s="18">
        <f ca="1">IF(Tabla1[[#This Row],['#]]&lt;&gt;"", NOW(), "")</f>
        <v>45899.790679282407</v>
      </c>
      <c r="C24">
        <f t="shared" si="0"/>
        <v>20</v>
      </c>
      <c r="D24" t="s">
        <v>154</v>
      </c>
      <c r="E24">
        <v>1</v>
      </c>
      <c r="F24">
        <v>8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8</v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45899.790679282407</v>
      </c>
      <c r="C25">
        <f t="shared" si="0"/>
        <v>21</v>
      </c>
      <c r="D25" t="s">
        <v>155</v>
      </c>
      <c r="E25">
        <v>1</v>
      </c>
      <c r="F25">
        <v>8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8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45899.790679282407</v>
      </c>
      <c r="C26">
        <f t="shared" si="0"/>
        <v>22</v>
      </c>
      <c r="D26" t="s">
        <v>156</v>
      </c>
      <c r="E26">
        <v>2</v>
      </c>
      <c r="F26">
        <v>15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30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45899.790679282407</v>
      </c>
      <c r="C27">
        <f t="shared" si="0"/>
        <v>23</v>
      </c>
      <c r="D27" t="s">
        <v>158</v>
      </c>
      <c r="E27">
        <v>1</v>
      </c>
      <c r="F27">
        <v>30</v>
      </c>
      <c r="G27" t="s">
        <v>31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27</v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45899.790679282407</v>
      </c>
      <c r="C28">
        <f t="shared" si="0"/>
        <v>24</v>
      </c>
      <c r="D28" t="s">
        <v>159</v>
      </c>
      <c r="E28">
        <v>1</v>
      </c>
      <c r="F28">
        <v>90</v>
      </c>
      <c r="H28" s="5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>90</v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45899.790679282407</v>
      </c>
      <c r="C29">
        <f t="shared" si="0"/>
        <v>25</v>
      </c>
      <c r="D29" t="s">
        <v>132</v>
      </c>
      <c r="E29">
        <v>1</v>
      </c>
      <c r="F29">
        <v>85</v>
      </c>
      <c r="H29" s="5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>85</v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>
        <f t="shared" si="0"/>
        <v>26</v>
      </c>
      <c r="D30" t="s">
        <v>160</v>
      </c>
      <c r="E30">
        <v>1</v>
      </c>
      <c r="F30">
        <v>10</v>
      </c>
      <c r="H30" s="5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>10</v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>
        <f t="shared" si="0"/>
        <v>27</v>
      </c>
      <c r="D31" t="s">
        <v>69</v>
      </c>
      <c r="E31">
        <v>3</v>
      </c>
      <c r="F31">
        <v>3</v>
      </c>
      <c r="H31" s="5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>9</v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>
        <f t="shared" si="0"/>
        <v>28</v>
      </c>
      <c r="D32" t="s">
        <v>90</v>
      </c>
      <c r="E32">
        <v>1</v>
      </c>
      <c r="F32">
        <v>65</v>
      </c>
      <c r="H32" s="5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>65</v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>
        <f t="shared" si="0"/>
        <v>29</v>
      </c>
      <c r="D33" t="s">
        <v>161</v>
      </c>
      <c r="E33">
        <v>1</v>
      </c>
      <c r="F33">
        <v>87</v>
      </c>
      <c r="G33" t="s">
        <v>31</v>
      </c>
      <c r="H33" s="5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>78.5</v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>
        <f t="shared" si="0"/>
        <v>30</v>
      </c>
      <c r="D34" t="s">
        <v>162</v>
      </c>
      <c r="E34">
        <v>1</v>
      </c>
      <c r="F34">
        <v>30</v>
      </c>
      <c r="G34" t="s">
        <v>31</v>
      </c>
      <c r="H34" s="5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>27</v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>
        <f t="shared" si="0"/>
        <v>31</v>
      </c>
      <c r="D35" t="s">
        <v>163</v>
      </c>
      <c r="E35">
        <v>1</v>
      </c>
      <c r="F35">
        <v>115</v>
      </c>
      <c r="G35" t="s">
        <v>31</v>
      </c>
      <c r="H35" s="5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>103.5</v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>
        <f t="shared" si="0"/>
        <v>32</v>
      </c>
      <c r="D36" t="s">
        <v>164</v>
      </c>
      <c r="E36">
        <v>1</v>
      </c>
      <c r="F36">
        <v>304</v>
      </c>
      <c r="G36" t="s">
        <v>31</v>
      </c>
      <c r="H36" s="5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>274</v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15</v>
      </c>
      <c r="D2" s="21"/>
      <c r="E2" s="22"/>
      <c r="F2" s="22"/>
      <c r="G2" s="22"/>
      <c r="H2" s="22"/>
      <c r="L2" s="8"/>
      <c r="M2" s="21" t="s">
        <v>6</v>
      </c>
      <c r="N2" s="22"/>
      <c r="O2" s="22"/>
      <c r="P2" s="22"/>
      <c r="Q2" s="22"/>
      <c r="R2" s="22"/>
    </row>
    <row r="3" spans="2:18" ht="26.25" x14ac:dyDescent="0.4">
      <c r="G3" t="s">
        <v>8</v>
      </c>
      <c r="J3" s="1" t="s">
        <v>18</v>
      </c>
      <c r="K3" s="6">
        <f>SUM(Tabla115[Importa])</f>
        <v>0</v>
      </c>
      <c r="M3" s="24" t="s">
        <v>7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45899.790679282407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45899.790679282407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45899.790679282407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45899.790679282407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45899.790679282407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45899.790679282407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45899.790679282407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45899.790679282407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45899.790679282407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45899.790679282407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45899.790679282407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45899.790679282407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45899.790679282407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45899.790679282407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45899.790679282407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45899.790679282407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45899.790679282407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45899.790679282407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45899.790679282407</v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45899.790679282407</v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45899.790679282407</v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45899.790679282407</v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45899.790679282407</v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45899.790679282407</v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9</v>
      </c>
      <c r="C3" t="s">
        <v>10</v>
      </c>
      <c r="D3" t="s">
        <v>11</v>
      </c>
    </row>
    <row r="4" spans="2:5" ht="30" x14ac:dyDescent="0.25">
      <c r="B4" s="4" t="s">
        <v>13</v>
      </c>
      <c r="C4" s="2">
        <v>45576</v>
      </c>
      <c r="D4" s="3">
        <v>1.1000000000000001</v>
      </c>
      <c r="E4" s="3"/>
    </row>
    <row r="5" spans="2:5" ht="45" x14ac:dyDescent="0.25">
      <c r="B5" s="7" t="s">
        <v>17</v>
      </c>
      <c r="C5" s="3" t="s">
        <v>14</v>
      </c>
      <c r="D5" s="3">
        <v>1.2</v>
      </c>
      <c r="E5" s="3"/>
    </row>
    <row r="6" spans="2:5" ht="30" x14ac:dyDescent="0.25">
      <c r="B6" s="7" t="s">
        <v>25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25-08-25</vt:lpstr>
      <vt:lpstr>Martes 26-08-25</vt:lpstr>
      <vt:lpstr>Miercoles 27-08-25</vt:lpstr>
      <vt:lpstr>Jueves 28-08-25</vt:lpstr>
      <vt:lpstr>Viernes 29-08-25</vt:lpstr>
      <vt:lpstr>SABADO -30-08-25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2025-08-31T00:59:57Z</dcterms:modified>
</cp:coreProperties>
</file>