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 filterPrivacy="1"/>
  <xr:revisionPtr revIDLastSave="0" documentId="13_ncr:1_{CA449E42-84FB-42AC-A8CE-9E70E1898EFD}" xr6:coauthVersionLast="47" xr6:coauthVersionMax="47" xr10:uidLastSave="{00000000-0000-0000-0000-000000000000}"/>
  <bookViews>
    <workbookView xWindow="-120" yWindow="-120" windowWidth="29040" windowHeight="17640" activeTab="5" xr2:uid="{00000000-000D-0000-FFFF-FFFF00000000}"/>
  </bookViews>
  <sheets>
    <sheet name="Lunes 18-08-25" sheetId="1" r:id="rId1"/>
    <sheet name="Martes 19-08-25" sheetId="2" r:id="rId2"/>
    <sheet name="Miercoles 20-05-25" sheetId="3" r:id="rId3"/>
    <sheet name="Jueves 21-08-25" sheetId="4" r:id="rId4"/>
    <sheet name="Viernes 22-08-25" sheetId="5" r:id="rId5"/>
    <sheet name="Sabado 23-08-25" sheetId="6" r:id="rId6"/>
    <sheet name="Domingo" sheetId="8" r:id="rId7"/>
    <sheet name="Cambios" sheetId="7" r:id="rId8"/>
  </sheets>
  <definedNames>
    <definedName name="_xlnm._FilterDatabase" localSheetId="0" hidden="1">'Lunes 18-08-25'!$B$4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9" i="6" l="1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C5" i="3"/>
  <c r="B5" i="3" s="1"/>
  <c r="H5" i="2"/>
  <c r="H7" i="1" l="1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5" i="1"/>
  <c r="H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C5" i="1" l="1"/>
  <c r="C5" i="2"/>
  <c r="B5" i="2" s="1"/>
  <c r="C6" i="2"/>
  <c r="C6" i="3"/>
  <c r="C7" i="3"/>
  <c r="C5" i="4"/>
  <c r="B5" i="4" s="1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K3" i="8"/>
  <c r="C103" i="6"/>
  <c r="C102" i="6"/>
  <c r="C101" i="6"/>
  <c r="C100" i="6"/>
  <c r="C99" i="6"/>
  <c r="C98" i="6"/>
  <c r="C97" i="6"/>
  <c r="C96" i="6"/>
  <c r="C95" i="6"/>
  <c r="C94" i="6"/>
  <c r="C93" i="6"/>
  <c r="C92" i="6"/>
  <c r="C91" i="6"/>
  <c r="C90" i="6"/>
  <c r="C89" i="6"/>
  <c r="C88" i="6"/>
  <c r="C87" i="6"/>
  <c r="C86" i="6"/>
  <c r="C85" i="6"/>
  <c r="C84" i="6"/>
  <c r="C83" i="6"/>
  <c r="C82" i="6"/>
  <c r="C81" i="6"/>
  <c r="C80" i="6"/>
  <c r="C79" i="6"/>
  <c r="C78" i="6"/>
  <c r="C77" i="6"/>
  <c r="C76" i="6"/>
  <c r="C75" i="6"/>
  <c r="C74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B5" i="6" s="1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K3" i="5"/>
  <c r="C5" i="5"/>
  <c r="B5" i="5" s="1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1"/>
  <c r="B6" i="2" s="1"/>
  <c r="C7" i="1"/>
  <c r="B7" i="2" s="1"/>
  <c r="C8" i="1"/>
  <c r="B8" i="2" s="1"/>
  <c r="C11" i="1"/>
  <c r="B11" i="2" s="1"/>
  <c r="C12" i="1"/>
  <c r="B12" i="2" s="1"/>
  <c r="C13" i="1"/>
  <c r="B13" i="2" s="1"/>
  <c r="C14" i="1"/>
  <c r="B14" i="2" s="1"/>
  <c r="C15" i="1"/>
  <c r="B15" i="2" s="1"/>
  <c r="C16" i="1"/>
  <c r="B16" i="2" s="1"/>
  <c r="C17" i="1"/>
  <c r="B17" i="2" s="1"/>
  <c r="C18" i="1"/>
  <c r="B18" i="2" s="1"/>
  <c r="C19" i="1"/>
  <c r="B19" i="2" s="1"/>
  <c r="C20" i="1"/>
  <c r="B20" i="2" s="1"/>
  <c r="C21" i="1"/>
  <c r="B21" i="2" s="1"/>
  <c r="C22" i="1"/>
  <c r="B22" i="2" s="1"/>
  <c r="C23" i="1"/>
  <c r="B23" i="2" s="1"/>
  <c r="C24" i="1"/>
  <c r="B24" i="2" s="1"/>
  <c r="C25" i="1"/>
  <c r="B25" i="2" s="1"/>
  <c r="C26" i="1"/>
  <c r="B26" i="2" s="1"/>
  <c r="C27" i="1"/>
  <c r="B27" i="2" s="1"/>
  <c r="C28" i="1"/>
  <c r="B28" i="2" s="1"/>
  <c r="C29" i="1"/>
  <c r="B29" i="2" s="1"/>
  <c r="C30" i="1"/>
  <c r="B30" i="2" s="1"/>
  <c r="C31" i="1"/>
  <c r="B31" i="2" s="1"/>
  <c r="C32" i="1"/>
  <c r="B32" i="2" s="1"/>
  <c r="C33" i="1"/>
  <c r="B33" i="2" s="1"/>
  <c r="C34" i="1"/>
  <c r="B34" i="2" s="1"/>
  <c r="C35" i="1"/>
  <c r="B35" i="2" s="1"/>
  <c r="C36" i="1"/>
  <c r="B36" i="2" s="1"/>
  <c r="C37" i="1"/>
  <c r="B37" i="2" s="1"/>
  <c r="C38" i="1"/>
  <c r="B38" i="2" s="1"/>
  <c r="C39" i="1"/>
  <c r="B39" i="2" s="1"/>
  <c r="C40" i="1"/>
  <c r="B40" i="2" s="1"/>
  <c r="C41" i="1"/>
  <c r="B41" i="2" s="1"/>
  <c r="C42" i="1"/>
  <c r="B42" i="2" s="1"/>
  <c r="C43" i="1"/>
  <c r="B43" i="2" s="1"/>
  <c r="C44" i="1"/>
  <c r="B44" i="2" s="1"/>
  <c r="C45" i="1"/>
  <c r="B45" i="2" s="1"/>
  <c r="C46" i="1"/>
  <c r="B46" i="2" s="1"/>
  <c r="C47" i="1"/>
  <c r="B47" i="2" s="1"/>
  <c r="C48" i="1"/>
  <c r="B48" i="2" s="1"/>
  <c r="C49" i="1"/>
  <c r="B49" i="2" s="1"/>
  <c r="C50" i="1"/>
  <c r="B50" i="2" s="1"/>
  <c r="C51" i="1"/>
  <c r="B51" i="2" s="1"/>
  <c r="C52" i="1"/>
  <c r="B52" i="2" s="1"/>
  <c r="C53" i="1"/>
  <c r="B53" i="2" s="1"/>
  <c r="C54" i="1"/>
  <c r="B54" i="2" s="1"/>
  <c r="C55" i="1"/>
  <c r="B55" i="2" s="1"/>
  <c r="C56" i="1"/>
  <c r="B56" i="2" s="1"/>
  <c r="C57" i="1"/>
  <c r="B57" i="2" s="1"/>
  <c r="C58" i="1"/>
  <c r="B58" i="2" s="1"/>
  <c r="C59" i="1"/>
  <c r="B59" i="2" s="1"/>
  <c r="C60" i="1"/>
  <c r="B60" i="2" s="1"/>
  <c r="C61" i="1"/>
  <c r="B61" i="2" s="1"/>
  <c r="C62" i="1"/>
  <c r="B62" i="2" s="1"/>
  <c r="C63" i="1"/>
  <c r="B63" i="2" s="1"/>
  <c r="C64" i="1"/>
  <c r="B64" i="2" s="1"/>
  <c r="C65" i="1"/>
  <c r="B65" i="2" s="1"/>
  <c r="C66" i="1"/>
  <c r="B66" i="2" s="1"/>
  <c r="C67" i="1"/>
  <c r="B67" i="2" s="1"/>
  <c r="C68" i="1"/>
  <c r="B68" i="2" s="1"/>
  <c r="C69" i="1"/>
  <c r="B69" i="2" s="1"/>
  <c r="C70" i="1"/>
  <c r="B70" i="2" s="1"/>
  <c r="C71" i="1"/>
  <c r="B71" i="2" s="1"/>
  <c r="C72" i="1"/>
  <c r="B72" i="2" s="1"/>
  <c r="C73" i="1"/>
  <c r="B73" i="2" s="1"/>
  <c r="C74" i="1"/>
  <c r="B74" i="2" s="1"/>
  <c r="C75" i="1"/>
  <c r="B75" i="2" s="1"/>
  <c r="C76" i="1"/>
  <c r="B76" i="2" s="1"/>
  <c r="C77" i="1"/>
  <c r="B77" i="2" s="1"/>
  <c r="C78" i="1"/>
  <c r="B78" i="2" s="1"/>
  <c r="C79" i="1"/>
  <c r="B79" i="2" s="1"/>
  <c r="C80" i="1"/>
  <c r="B80" i="2" s="1"/>
  <c r="C81" i="1"/>
  <c r="B81" i="2" s="1"/>
  <c r="C82" i="1"/>
  <c r="B82" i="2" s="1"/>
  <c r="C83" i="1"/>
  <c r="B83" i="2" s="1"/>
  <c r="C84" i="1"/>
  <c r="B84" i="2" s="1"/>
  <c r="C85" i="1"/>
  <c r="B85" i="2" s="1"/>
  <c r="C86" i="1"/>
  <c r="B86" i="2" s="1"/>
  <c r="C87" i="1"/>
  <c r="B87" i="2" s="1"/>
  <c r="C88" i="1"/>
  <c r="B88" i="2" s="1"/>
  <c r="C89" i="1"/>
  <c r="B89" i="2" s="1"/>
  <c r="C90" i="1"/>
  <c r="B90" i="2" s="1"/>
  <c r="C91" i="1"/>
  <c r="B91" i="2" s="1"/>
  <c r="C92" i="1"/>
  <c r="B92" i="2" s="1"/>
  <c r="C93" i="1"/>
  <c r="B93" i="2" s="1"/>
  <c r="C94" i="1"/>
  <c r="B94" i="2" s="1"/>
  <c r="C95" i="1"/>
  <c r="B95" i="2" s="1"/>
  <c r="C96" i="1"/>
  <c r="B96" i="2" s="1"/>
  <c r="C97" i="1"/>
  <c r="B97" i="2" s="1"/>
  <c r="C98" i="1"/>
  <c r="B98" i="2" s="1"/>
  <c r="C99" i="1"/>
  <c r="B99" i="2" s="1"/>
  <c r="C100" i="1"/>
  <c r="B100" i="2" s="1"/>
  <c r="C101" i="1"/>
  <c r="B101" i="2" s="1"/>
  <c r="C102" i="1"/>
  <c r="B102" i="2" s="1"/>
  <c r="C103" i="1"/>
  <c r="B103" i="2" s="1"/>
  <c r="K4" i="8" l="1"/>
  <c r="B5" i="8"/>
  <c r="K4" i="4"/>
  <c r="B103" i="1"/>
  <c r="B103" i="8"/>
  <c r="B103" i="4"/>
  <c r="B103" i="5"/>
  <c r="B103" i="3"/>
  <c r="B103" i="6"/>
  <c r="B99" i="1"/>
  <c r="B99" i="8"/>
  <c r="B99" i="4"/>
  <c r="B99" i="5"/>
  <c r="B99" i="3"/>
  <c r="B99" i="6"/>
  <c r="B95" i="1"/>
  <c r="B95" i="8"/>
  <c r="B95" i="4"/>
  <c r="B95" i="5"/>
  <c r="B95" i="6"/>
  <c r="B95" i="3"/>
  <c r="B87" i="1"/>
  <c r="B87" i="8"/>
  <c r="B87" i="4"/>
  <c r="B87" i="5"/>
  <c r="B87" i="3"/>
  <c r="B87" i="6"/>
  <c r="B79" i="1"/>
  <c r="B79" i="8"/>
  <c r="B79" i="4"/>
  <c r="B79" i="5"/>
  <c r="B79" i="6"/>
  <c r="B79" i="3"/>
  <c r="B75" i="1"/>
  <c r="B75" i="8"/>
  <c r="B75" i="4"/>
  <c r="B75" i="5"/>
  <c r="B75" i="3"/>
  <c r="B75" i="6"/>
  <c r="B67" i="1"/>
  <c r="B67" i="8"/>
  <c r="B67" i="4"/>
  <c r="B67" i="5"/>
  <c r="B67" i="3"/>
  <c r="B67" i="6"/>
  <c r="B55" i="1"/>
  <c r="B55" i="8"/>
  <c r="B55" i="5"/>
  <c r="B55" i="3"/>
  <c r="B55" i="4"/>
  <c r="B55" i="6"/>
  <c r="B47" i="1"/>
  <c r="B47" i="8"/>
  <c r="B47" i="6"/>
  <c r="B47" i="3"/>
  <c r="B47" i="4"/>
  <c r="B47" i="5"/>
  <c r="B39" i="1"/>
  <c r="B39" i="8"/>
  <c r="B39" i="3"/>
  <c r="B39" i="4"/>
  <c r="B39" i="5"/>
  <c r="B39" i="6"/>
  <c r="B35" i="1"/>
  <c r="B35" i="8"/>
  <c r="B35" i="5"/>
  <c r="B35" i="3"/>
  <c r="B35" i="4"/>
  <c r="B35" i="6"/>
  <c r="B27" i="1"/>
  <c r="B27" i="8"/>
  <c r="B27" i="5"/>
  <c r="B27" i="3"/>
  <c r="B27" i="6"/>
  <c r="B27" i="4"/>
  <c r="B19" i="1"/>
  <c r="B19" i="8"/>
  <c r="B19" i="5"/>
  <c r="B19" i="3"/>
  <c r="B19" i="4"/>
  <c r="B19" i="6"/>
  <c r="B11" i="1"/>
  <c r="B11" i="8"/>
  <c r="B11" i="5"/>
  <c r="B11" i="3"/>
  <c r="B11" i="6"/>
  <c r="B11" i="4"/>
  <c r="B98" i="1"/>
  <c r="B98" i="6"/>
  <c r="B98" i="8"/>
  <c r="B98" i="5"/>
  <c r="B98" i="3"/>
  <c r="B98" i="4"/>
  <c r="B94" i="1"/>
  <c r="B94" i="6"/>
  <c r="B94" i="8"/>
  <c r="B94" i="4"/>
  <c r="B94" i="5"/>
  <c r="B94" i="3"/>
  <c r="B86" i="1"/>
  <c r="B86" i="6"/>
  <c r="B86" i="8"/>
  <c r="B86" i="4"/>
  <c r="B86" i="3"/>
  <c r="B86" i="5"/>
  <c r="B78" i="1"/>
  <c r="B78" i="6"/>
  <c r="B78" i="8"/>
  <c r="B78" i="5"/>
  <c r="B78" i="4"/>
  <c r="B78" i="3"/>
  <c r="B74" i="1"/>
  <c r="B74" i="6"/>
  <c r="B74" i="8"/>
  <c r="B74" i="4"/>
  <c r="B74" i="3"/>
  <c r="B74" i="5"/>
  <c r="B66" i="1"/>
  <c r="B66" i="6"/>
  <c r="B66" i="8"/>
  <c r="B66" i="5"/>
  <c r="B66" i="3"/>
  <c r="B66" i="4"/>
  <c r="B62" i="1"/>
  <c r="B62" i="6"/>
  <c r="B62" i="8"/>
  <c r="B62" i="5"/>
  <c r="B62" i="3"/>
  <c r="B62" i="4"/>
  <c r="B58" i="1"/>
  <c r="B58" i="6"/>
  <c r="B58" i="8"/>
  <c r="B58" i="3"/>
  <c r="B58" i="5"/>
  <c r="B58" i="4"/>
  <c r="B54" i="1"/>
  <c r="B54" i="6"/>
  <c r="B54" i="8"/>
  <c r="B54" i="3"/>
  <c r="B54" i="5"/>
  <c r="B54" i="4"/>
  <c r="B50" i="1"/>
  <c r="B50" i="6"/>
  <c r="B50" i="8"/>
  <c r="B50" i="5"/>
  <c r="B50" i="3"/>
  <c r="B50" i="4"/>
  <c r="B46" i="1"/>
  <c r="B46" i="6"/>
  <c r="B46" i="8"/>
  <c r="B46" i="3"/>
  <c r="B46" i="4"/>
  <c r="B46" i="5"/>
  <c r="B38" i="1"/>
  <c r="B38" i="6"/>
  <c r="B38" i="8"/>
  <c r="B38" i="3"/>
  <c r="B38" i="5"/>
  <c r="B38" i="4"/>
  <c r="B34" i="1"/>
  <c r="B34" i="6"/>
  <c r="B34" i="8"/>
  <c r="B34" i="5"/>
  <c r="B34" i="3"/>
  <c r="B34" i="4"/>
  <c r="B30" i="1"/>
  <c r="B30" i="6"/>
  <c r="B30" i="8"/>
  <c r="B30" i="3"/>
  <c r="B30" i="5"/>
  <c r="B30" i="4"/>
  <c r="B26" i="1"/>
  <c r="B26" i="6"/>
  <c r="B26" i="8"/>
  <c r="B26" i="5"/>
  <c r="B26" i="3"/>
  <c r="B26" i="4"/>
  <c r="B22" i="1"/>
  <c r="B22" i="6"/>
  <c r="B22" i="8"/>
  <c r="B22" i="3"/>
  <c r="B22" i="4"/>
  <c r="B22" i="5"/>
  <c r="B18" i="1"/>
  <c r="B18" i="6"/>
  <c r="B18" i="8"/>
  <c r="B18" i="5"/>
  <c r="B18" i="3"/>
  <c r="B18" i="4"/>
  <c r="B14" i="1"/>
  <c r="B14" i="6"/>
  <c r="B14" i="8"/>
  <c r="B14" i="3"/>
  <c r="B14" i="4"/>
  <c r="B14" i="5"/>
  <c r="B8" i="5"/>
  <c r="B8" i="6"/>
  <c r="B8" i="4"/>
  <c r="B8" i="8"/>
  <c r="B8" i="3"/>
  <c r="B101" i="1"/>
  <c r="B101" i="5"/>
  <c r="B101" i="6"/>
  <c r="B101" i="8"/>
  <c r="B101" i="4"/>
  <c r="B101" i="3"/>
  <c r="B97" i="1"/>
  <c r="B97" i="5"/>
  <c r="B97" i="6"/>
  <c r="B97" i="8"/>
  <c r="B97" i="4"/>
  <c r="B97" i="3"/>
  <c r="B93" i="1"/>
  <c r="B93" i="5"/>
  <c r="B93" i="6"/>
  <c r="B93" i="8"/>
  <c r="B93" i="4"/>
  <c r="B93" i="3"/>
  <c r="B89" i="1"/>
  <c r="B89" i="5"/>
  <c r="B89" i="6"/>
  <c r="B89" i="8"/>
  <c r="B89" i="4"/>
  <c r="B89" i="3"/>
  <c r="B85" i="1"/>
  <c r="B85" i="5"/>
  <c r="B85" i="6"/>
  <c r="B85" i="8"/>
  <c r="B85" i="4"/>
  <c r="B85" i="3"/>
  <c r="B81" i="1"/>
  <c r="B81" i="5"/>
  <c r="B81" i="6"/>
  <c r="B81" i="8"/>
  <c r="B81" i="3"/>
  <c r="B81" i="4"/>
  <c r="B77" i="1"/>
  <c r="B77" i="5"/>
  <c r="B77" i="6"/>
  <c r="B77" i="8"/>
  <c r="B77" i="4"/>
  <c r="B77" i="3"/>
  <c r="B73" i="1"/>
  <c r="B73" i="5"/>
  <c r="B73" i="6"/>
  <c r="B73" i="8"/>
  <c r="B73" i="4"/>
  <c r="B73" i="3"/>
  <c r="B69" i="1"/>
  <c r="B69" i="5"/>
  <c r="B69" i="6"/>
  <c r="B69" i="8"/>
  <c r="B69" i="4"/>
  <c r="B69" i="3"/>
  <c r="B65" i="1"/>
  <c r="B65" i="5"/>
  <c r="B65" i="6"/>
  <c r="B65" i="8"/>
  <c r="B65" i="3"/>
  <c r="B65" i="4"/>
  <c r="B61" i="1"/>
  <c r="B61" i="5"/>
  <c r="B61" i="6"/>
  <c r="B61" i="8"/>
  <c r="B61" i="3"/>
  <c r="B61" i="4"/>
  <c r="B57" i="1"/>
  <c r="B57" i="5"/>
  <c r="B57" i="6"/>
  <c r="B57" i="8"/>
  <c r="B57" i="4"/>
  <c r="B57" i="3"/>
  <c r="B53" i="1"/>
  <c r="B53" i="5"/>
  <c r="B53" i="6"/>
  <c r="B53" i="8"/>
  <c r="B53" i="3"/>
  <c r="B53" i="4"/>
  <c r="B49" i="1"/>
  <c r="B49" i="5"/>
  <c r="B49" i="6"/>
  <c r="B49" i="8"/>
  <c r="B49" i="4"/>
  <c r="B49" i="3"/>
  <c r="B45" i="1"/>
  <c r="B45" i="5"/>
  <c r="B45" i="6"/>
  <c r="B45" i="8"/>
  <c r="B45" i="3"/>
  <c r="B45" i="4"/>
  <c r="B41" i="1"/>
  <c r="B41" i="5"/>
  <c r="B41" i="6"/>
  <c r="B41" i="8"/>
  <c r="B41" i="3"/>
  <c r="B41" i="4"/>
  <c r="B37" i="1"/>
  <c r="B37" i="5"/>
  <c r="B37" i="6"/>
  <c r="B37" i="8"/>
  <c r="B37" i="3"/>
  <c r="B37" i="4"/>
  <c r="B33" i="1"/>
  <c r="B33" i="5"/>
  <c r="B33" i="6"/>
  <c r="B33" i="8"/>
  <c r="B33" i="4"/>
  <c r="B33" i="3"/>
  <c r="B29" i="1"/>
  <c r="B29" i="5"/>
  <c r="B29" i="6"/>
  <c r="B29" i="8"/>
  <c r="B29" i="3"/>
  <c r="B29" i="4"/>
  <c r="B25" i="1"/>
  <c r="B25" i="5"/>
  <c r="B25" i="6"/>
  <c r="B25" i="8"/>
  <c r="B25" i="3"/>
  <c r="B25" i="4"/>
  <c r="B21" i="1"/>
  <c r="B21" i="5"/>
  <c r="B21" i="6"/>
  <c r="B21" i="8"/>
  <c r="B21" i="3"/>
  <c r="B21" i="4"/>
  <c r="B17" i="1"/>
  <c r="B17" i="5"/>
  <c r="B17" i="6"/>
  <c r="B17" i="8"/>
  <c r="B17" i="4"/>
  <c r="B17" i="3"/>
  <c r="B13" i="1"/>
  <c r="B13" i="5"/>
  <c r="B13" i="6"/>
  <c r="B13" i="8"/>
  <c r="B13" i="3"/>
  <c r="B13" i="4"/>
  <c r="B7" i="1"/>
  <c r="B7" i="8"/>
  <c r="B7" i="3"/>
  <c r="B7" i="4"/>
  <c r="B7" i="5"/>
  <c r="B7" i="6"/>
  <c r="B91" i="1"/>
  <c r="B91" i="8"/>
  <c r="B91" i="4"/>
  <c r="B91" i="5"/>
  <c r="B91" i="3"/>
  <c r="B91" i="6"/>
  <c r="B83" i="1"/>
  <c r="B83" i="8"/>
  <c r="B83" i="4"/>
  <c r="B83" i="5"/>
  <c r="B83" i="3"/>
  <c r="B83" i="6"/>
  <c r="B71" i="1"/>
  <c r="B71" i="8"/>
  <c r="B71" i="4"/>
  <c r="B71" i="5"/>
  <c r="B71" i="3"/>
  <c r="B71" i="6"/>
  <c r="B63" i="1"/>
  <c r="B63" i="8"/>
  <c r="B63" i="5"/>
  <c r="B63" i="6"/>
  <c r="B63" i="3"/>
  <c r="B63" i="4"/>
  <c r="B59" i="1"/>
  <c r="B59" i="8"/>
  <c r="B59" i="5"/>
  <c r="B59" i="3"/>
  <c r="B59" i="6"/>
  <c r="B59" i="4"/>
  <c r="B51" i="1"/>
  <c r="B51" i="8"/>
  <c r="B51" i="5"/>
  <c r="B51" i="3"/>
  <c r="B51" i="4"/>
  <c r="B51" i="6"/>
  <c r="B43" i="1"/>
  <c r="B43" i="8"/>
  <c r="B43" i="5"/>
  <c r="B43" i="3"/>
  <c r="B43" i="6"/>
  <c r="B43" i="4"/>
  <c r="B31" i="1"/>
  <c r="B31" i="8"/>
  <c r="B31" i="6"/>
  <c r="B31" i="3"/>
  <c r="B31" i="4"/>
  <c r="B31" i="5"/>
  <c r="B23" i="1"/>
  <c r="B23" i="8"/>
  <c r="B23" i="3"/>
  <c r="B23" i="4"/>
  <c r="B23" i="6"/>
  <c r="B23" i="5"/>
  <c r="B15" i="1"/>
  <c r="B15" i="8"/>
  <c r="B15" i="6"/>
  <c r="B15" i="3"/>
  <c r="B15" i="4"/>
  <c r="B15" i="5"/>
  <c r="B102" i="1"/>
  <c r="B102" i="6"/>
  <c r="B102" i="8"/>
  <c r="B102" i="4"/>
  <c r="B102" i="3"/>
  <c r="B102" i="5"/>
  <c r="B90" i="1"/>
  <c r="B90" i="6"/>
  <c r="B90" i="8"/>
  <c r="B90" i="3"/>
  <c r="B90" i="5"/>
  <c r="B90" i="4"/>
  <c r="B82" i="1"/>
  <c r="B82" i="6"/>
  <c r="B82" i="8"/>
  <c r="B82" i="5"/>
  <c r="B82" i="3"/>
  <c r="B82" i="4"/>
  <c r="B70" i="1"/>
  <c r="B70" i="6"/>
  <c r="B70" i="8"/>
  <c r="B70" i="3"/>
  <c r="B70" i="5"/>
  <c r="B70" i="4"/>
  <c r="B42" i="1"/>
  <c r="B42" i="6"/>
  <c r="B42" i="8"/>
  <c r="B42" i="5"/>
  <c r="B42" i="3"/>
  <c r="B42" i="4"/>
  <c r="B100" i="1"/>
  <c r="B100" i="4"/>
  <c r="B100" i="5"/>
  <c r="B100" i="6"/>
  <c r="B100" i="3"/>
  <c r="B100" i="8"/>
  <c r="B96" i="1"/>
  <c r="B96" i="4"/>
  <c r="B96" i="5"/>
  <c r="B96" i="6"/>
  <c r="B96" i="8"/>
  <c r="B96" i="3"/>
  <c r="B92" i="1"/>
  <c r="B92" i="4"/>
  <c r="B92" i="5"/>
  <c r="B92" i="6"/>
  <c r="B92" i="8"/>
  <c r="B92" i="3"/>
  <c r="B88" i="1"/>
  <c r="B88" i="4"/>
  <c r="B88" i="5"/>
  <c r="B88" i="6"/>
  <c r="B88" i="8"/>
  <c r="B88" i="3"/>
  <c r="B84" i="1"/>
  <c r="B84" i="4"/>
  <c r="B84" i="5"/>
  <c r="B84" i="6"/>
  <c r="B84" i="8"/>
  <c r="B84" i="3"/>
  <c r="B80" i="1"/>
  <c r="B80" i="5"/>
  <c r="B80" i="6"/>
  <c r="B80" i="4"/>
  <c r="B80" i="3"/>
  <c r="B80" i="8"/>
  <c r="B76" i="1"/>
  <c r="B76" i="5"/>
  <c r="B76" i="6"/>
  <c r="B76" i="8"/>
  <c r="B76" i="4"/>
  <c r="B76" i="3"/>
  <c r="B72" i="1"/>
  <c r="B72" i="5"/>
  <c r="B72" i="6"/>
  <c r="B72" i="8"/>
  <c r="B72" i="4"/>
  <c r="B72" i="3"/>
  <c r="B68" i="1"/>
  <c r="B68" i="5"/>
  <c r="B68" i="6"/>
  <c r="B68" i="4"/>
  <c r="B68" i="8"/>
  <c r="B68" i="3"/>
  <c r="B64" i="1"/>
  <c r="B64" i="5"/>
  <c r="B64" i="6"/>
  <c r="B64" i="4"/>
  <c r="B64" i="3"/>
  <c r="B64" i="8"/>
  <c r="B60" i="1"/>
  <c r="B60" i="5"/>
  <c r="B60" i="6"/>
  <c r="B60" i="8"/>
  <c r="B60" i="4"/>
  <c r="B60" i="3"/>
  <c r="B56" i="1"/>
  <c r="B56" i="5"/>
  <c r="B56" i="6"/>
  <c r="B56" i="4"/>
  <c r="B56" i="8"/>
  <c r="B56" i="3"/>
  <c r="B52" i="1"/>
  <c r="B52" i="5"/>
  <c r="B52" i="6"/>
  <c r="B52" i="4"/>
  <c r="B52" i="8"/>
  <c r="B52" i="3"/>
  <c r="B48" i="1"/>
  <c r="B48" i="5"/>
  <c r="B48" i="6"/>
  <c r="B48" i="4"/>
  <c r="B48" i="8"/>
  <c r="B48" i="3"/>
  <c r="B44" i="1"/>
  <c r="B44" i="5"/>
  <c r="B44" i="6"/>
  <c r="B44" i="8"/>
  <c r="B44" i="4"/>
  <c r="B44" i="3"/>
  <c r="B40" i="1"/>
  <c r="B40" i="5"/>
  <c r="B40" i="6"/>
  <c r="B40" i="4"/>
  <c r="B40" i="8"/>
  <c r="B40" i="3"/>
  <c r="B36" i="1"/>
  <c r="B36" i="5"/>
  <c r="B36" i="6"/>
  <c r="B36" i="4"/>
  <c r="B36" i="3"/>
  <c r="B36" i="8"/>
  <c r="B32" i="1"/>
  <c r="B32" i="5"/>
  <c r="B32" i="6"/>
  <c r="B32" i="4"/>
  <c r="B32" i="8"/>
  <c r="B32" i="3"/>
  <c r="B28" i="1"/>
  <c r="B28" i="5"/>
  <c r="B28" i="6"/>
  <c r="B28" i="8"/>
  <c r="B28" i="4"/>
  <c r="B28" i="3"/>
  <c r="B24" i="1"/>
  <c r="B24" i="5"/>
  <c r="B24" i="6"/>
  <c r="B24" i="4"/>
  <c r="B24" i="8"/>
  <c r="B24" i="3"/>
  <c r="B20" i="1"/>
  <c r="B20" i="5"/>
  <c r="B20" i="6"/>
  <c r="B20" i="4"/>
  <c r="B20" i="8"/>
  <c r="B20" i="3"/>
  <c r="B16" i="1"/>
  <c r="B16" i="5"/>
  <c r="B16" i="6"/>
  <c r="B16" i="4"/>
  <c r="B16" i="8"/>
  <c r="B16" i="3"/>
  <c r="B12" i="1"/>
  <c r="B12" i="5"/>
  <c r="B12" i="6"/>
  <c r="B12" i="8"/>
  <c r="B12" i="4"/>
  <c r="B12" i="3"/>
  <c r="B6" i="1"/>
  <c r="B6" i="6"/>
  <c r="B6" i="8"/>
  <c r="B6" i="3"/>
  <c r="B6" i="4"/>
  <c r="B6" i="5"/>
  <c r="B5" i="1"/>
  <c r="C9" i="1"/>
  <c r="B9" i="2" s="1"/>
  <c r="B8" i="1"/>
  <c r="K3" i="2"/>
  <c r="K4" i="2"/>
  <c r="K3" i="6"/>
  <c r="K4" i="5"/>
  <c r="K3" i="4"/>
  <c r="K3" i="3"/>
  <c r="K4" i="3"/>
  <c r="K4" i="6"/>
  <c r="B9" i="5" l="1"/>
  <c r="B9" i="6"/>
  <c r="B9" i="8"/>
  <c r="B9" i="3"/>
  <c r="B9" i="4"/>
  <c r="C10" i="1"/>
  <c r="B10" i="2" s="1"/>
  <c r="B9" i="1"/>
  <c r="K3" i="1"/>
  <c r="B10" i="1" l="1"/>
  <c r="B10" i="6"/>
  <c r="B10" i="8"/>
  <c r="B10" i="5"/>
  <c r="B10" i="3"/>
  <c r="B10" i="4"/>
  <c r="K4" i="1"/>
</calcChain>
</file>

<file path=xl/sharedStrings.xml><?xml version="1.0" encoding="utf-8"?>
<sst xmlns="http://schemas.openxmlformats.org/spreadsheetml/2006/main" count="340" uniqueCount="154">
  <si>
    <t>Producto</t>
  </si>
  <si>
    <t>Cantidad</t>
  </si>
  <si>
    <t>Precio</t>
  </si>
  <si>
    <t>Descuento</t>
  </si>
  <si>
    <t>Importa</t>
  </si>
  <si>
    <t>Notas del dia</t>
  </si>
  <si>
    <t>Para dar un salto de linea presionar alt. + enter</t>
  </si>
  <si>
    <t>Colocar x si descuento</t>
  </si>
  <si>
    <t>Cambio</t>
  </si>
  <si>
    <t>Fecha</t>
  </si>
  <si>
    <t>version</t>
  </si>
  <si>
    <r>
      <t>Nota:</t>
    </r>
    <r>
      <rPr>
        <sz val="11"/>
        <color rgb="FFFF0000"/>
        <rFont val="Calibri"/>
        <family val="2"/>
        <scheme val="minor"/>
      </rPr>
      <t xml:space="preserve"> Si hay descuento es </t>
    </r>
    <r>
      <rPr>
        <b/>
        <sz val="11"/>
        <color rgb="FFFF0000"/>
        <rFont val="Calibri"/>
        <family val="2"/>
        <scheme val="minor"/>
      </rPr>
      <t>importante escribir</t>
    </r>
    <r>
      <rPr>
        <sz val="11"/>
        <color rgb="FFFF0000"/>
        <rFont val="Calibri"/>
        <family val="2"/>
        <scheme val="minor"/>
      </rPr>
      <t xml:space="preserve"> si el articulo </t>
    </r>
    <r>
      <rPr>
        <b/>
        <sz val="11"/>
        <color rgb="FFFF0000"/>
        <rFont val="Calibri"/>
        <family val="2"/>
        <scheme val="minor"/>
      </rPr>
      <t>es aceite</t>
    </r>
    <r>
      <rPr>
        <sz val="11"/>
        <color rgb="FFFF0000"/>
        <rFont val="Calibri"/>
        <family val="2"/>
        <scheme val="minor"/>
      </rPr>
      <t xml:space="preserve">, para aplicar un descuento de </t>
    </r>
    <r>
      <rPr>
        <b/>
        <sz val="11"/>
        <color rgb="FFFF0000"/>
        <rFont val="Calibri"/>
        <family val="2"/>
        <scheme val="minor"/>
      </rPr>
      <t>solo el 5%</t>
    </r>
  </si>
  <si>
    <t>Cambio en la formula de descuento para solo dar el 5% de descuento cuando se trata de aceites</t>
  </si>
  <si>
    <t>16/11/2024</t>
  </si>
  <si>
    <t>Domingo 01-02-03</t>
  </si>
  <si>
    <t>#</t>
  </si>
  <si>
    <t>• Se aplicaron funciones de redondeo
• Corrección de formatos para la venta total en todas las pestañas
• Se agrego una nueva columna para el numero de articulos</t>
  </si>
  <si>
    <t>Venta Total:</t>
  </si>
  <si>
    <t>Num. 
Productos:</t>
  </si>
  <si>
    <t>Egresos</t>
  </si>
  <si>
    <t>Egreso</t>
  </si>
  <si>
    <t>Costo</t>
  </si>
  <si>
    <t>Comentarios</t>
  </si>
  <si>
    <t>Hora</t>
  </si>
  <si>
    <t>• Se agrego una nueva tabla para los egresos
• Nueva columna automatica para la colocar la hora de la venta</t>
  </si>
  <si>
    <t>Lunes 18 DE AGOSTO-25</t>
  </si>
  <si>
    <t xml:space="preserve">FOCO DIRECCIONBAL LED </t>
  </si>
  <si>
    <t>BALANCIN SUPERIOR DS150</t>
  </si>
  <si>
    <t>X</t>
  </si>
  <si>
    <t>JUNTA DEL MOTOR FT125</t>
  </si>
  <si>
    <t>CHICOTE DE ACELERADOR UNIVERSAL</t>
  </si>
  <si>
    <t>BENDIX DE DS150</t>
  </si>
  <si>
    <t>ACEITE LUBER</t>
  </si>
  <si>
    <t>ACEITE MOTUL 7100-10-W-40</t>
  </si>
  <si>
    <t>BALATA DE TAMBOR CHICO FT1150 ITALOKA</t>
  </si>
  <si>
    <t xml:space="preserve">SELLO DE ESCAPE  MOTONETA </t>
  </si>
  <si>
    <t xml:space="preserve">FILTRO DE AIRE PIEDRA GASOLINA </t>
  </si>
  <si>
    <t xml:space="preserve">MANGUERA DE GASOLINA </t>
  </si>
  <si>
    <t>STIKER</t>
  </si>
  <si>
    <t>BALATA DE TAMBOR FT150</t>
  </si>
  <si>
    <t>RESORTE DE LA PATA FT125</t>
  </si>
  <si>
    <t>CHICOTE DE FRENO DELANTERO WS150</t>
  </si>
  <si>
    <t>GOMAS DE IMPACTO FT150</t>
  </si>
  <si>
    <t>BANDA POWER LINK 743-20-30-</t>
  </si>
  <si>
    <t>AORCADOR DE  ACELERADOR UNIVERSAL</t>
  </si>
  <si>
    <t>Martes 19 DE AGOSTO-2025</t>
  </si>
  <si>
    <t>CLAXON DS150</t>
  </si>
  <si>
    <t>BUJIA D8</t>
  </si>
  <si>
    <t>ACEITE AKRON</t>
  </si>
  <si>
    <t>FILTRO DE GASOLINA PIEDRA</t>
  </si>
  <si>
    <t>BALATA DE YAMAHA FSZ</t>
  </si>
  <si>
    <t>BUJIA D8 NGK</t>
  </si>
  <si>
    <t>FILTRO GAS</t>
  </si>
  <si>
    <t xml:space="preserve">CUENTA SEMANA PASADA $2654 MENOS $ 360 DE BUJIAS QUEDA $ 2294 MENOS $ 80 DE FILTRO DE GASOLINA QUEDA $ 2214 </t>
  </si>
  <si>
    <t>CDI RT200 DE YOG</t>
  </si>
  <si>
    <t>CAMARA 3.00.18</t>
  </si>
  <si>
    <t>BUJIA C7  NGK</t>
  </si>
  <si>
    <t>FILTRO DE AIRE DS150</t>
  </si>
  <si>
    <t>JUNTA DEL ESTATOR FT150</t>
  </si>
  <si>
    <t xml:space="preserve">STKER </t>
  </si>
  <si>
    <t>CLUTH COMPLETO DS150</t>
  </si>
  <si>
    <t>CABLE PARA BACTERIA NEGRO</t>
  </si>
  <si>
    <t>BALATA DE TAMBOR CHICO FT110</t>
  </si>
  <si>
    <t>LLANTA 110-90-16</t>
  </si>
  <si>
    <t>BALTA DE TAMBOR CHCICO FT110</t>
  </si>
  <si>
    <t>BUJIA C7 NGK</t>
  </si>
  <si>
    <t xml:space="preserve">CAPUCHON DE BUJIA </t>
  </si>
  <si>
    <t>PATA DE PARADOR FT150</t>
  </si>
  <si>
    <t>RESORTE DE LA PATA</t>
  </si>
  <si>
    <t>Miercoles 20 DE AGOSTO-25</t>
  </si>
  <si>
    <t>CADENA 520 CON ORING REFORZADA</t>
  </si>
  <si>
    <t>CAMARA 80-100-21</t>
  </si>
  <si>
    <t>FOCO H4 HALOGENO</t>
  </si>
  <si>
    <t>PASTAS DE CLTUH DS150</t>
  </si>
  <si>
    <t>BENDIX COMPLETO DM200</t>
  </si>
  <si>
    <t>P.NASAKI</t>
  </si>
  <si>
    <t>LLANTA 130-90-10</t>
  </si>
  <si>
    <t xml:space="preserve">CADENA 428 SENCILLA </t>
  </si>
  <si>
    <t>BANDA POWER LINK 835-20-30</t>
  </si>
  <si>
    <t>JUNTAS DE MOTOR DM150</t>
  </si>
  <si>
    <t>P.OSCAR</t>
  </si>
  <si>
    <t xml:space="preserve">VUENTA DE LA SEMANA PASADA $ 2214 Y DE PEDIDO DE NASAKI FUERON $ 4243 TOME DE LA CAJA 2029 MAS PEDIDO DE OSCAR FUERON $ 3145  TOME LOS 3145 DE LOS DIAS LUNES MARTES Y UNA PASTE DEL DIA MIERCOLES PARA PAGAR EL PEDIDO </t>
  </si>
  <si>
    <t>PILA 6.5L QLINK</t>
  </si>
  <si>
    <t>Jueves 21 DE AGOSTO-2025</t>
  </si>
  <si>
    <t>CHICOTE DE CELERADOR DS150</t>
  </si>
  <si>
    <t>ESTATOR DS150</t>
  </si>
  <si>
    <t>CABLE DE CDI DE DS150</t>
  </si>
  <si>
    <t>LEVA DE FRENO DE FT150</t>
  </si>
  <si>
    <t>FLOTADOR DE GASOLINA YBR125</t>
  </si>
  <si>
    <t>BALATA DE TAMBOR DS150</t>
  </si>
  <si>
    <t>BALATA  DE DISCO WS150</t>
  </si>
  <si>
    <t>CABLE PARA BACTERIA ROJO</t>
  </si>
  <si>
    <t>FILTRO DE GASOLINA LAVABLE</t>
  </si>
  <si>
    <t>CADENA 520 SENCILLA</t>
  </si>
  <si>
    <t>PEDAL DE ARRANQUE FT150</t>
  </si>
  <si>
    <t>RESORTE DE ACEITE DS150</t>
  </si>
  <si>
    <t>FILTR DE ACEI DS150</t>
  </si>
  <si>
    <t>FILTRO DE GASOLINA CARTON</t>
  </si>
  <si>
    <t>FILTRO DE AIRE WS175 SPORT</t>
  </si>
  <si>
    <t>FOCO DE STOP</t>
  </si>
  <si>
    <t>Viernes 22 DE AGOSTO-2025</t>
  </si>
  <si>
    <t>BUJIAD8</t>
  </si>
  <si>
    <t>MARTES 19 DE AGOSTO-25</t>
  </si>
  <si>
    <t>FILTROGA</t>
  </si>
  <si>
    <t>PNASAKI</t>
  </si>
  <si>
    <t>MIERCOLES 20 DE AGOSTO-25</t>
  </si>
  <si>
    <t xml:space="preserve">P.OSCAR </t>
  </si>
  <si>
    <t>PAGOYAS</t>
  </si>
  <si>
    <t>VIERNES 22 DE AGOSTO-25</t>
  </si>
  <si>
    <t>TOTAL</t>
  </si>
  <si>
    <t>TOTAL DE EGRESOS</t>
  </si>
  <si>
    <t>BUJIA C9</t>
  </si>
  <si>
    <t>CAJA DE ACEITE AFRON</t>
  </si>
  <si>
    <t xml:space="preserve">MANGUERA DE FRENO DELANTERO </t>
  </si>
  <si>
    <t xml:space="preserve">FLASER DE MOTONETA </t>
  </si>
  <si>
    <t>LLANTA 100-80-17</t>
  </si>
  <si>
    <t>ACEITE YAMALUBE</t>
  </si>
  <si>
    <t>FILTRO DE AIRE FZ16</t>
  </si>
  <si>
    <t>FILTRO DE ACEITE FZ16</t>
  </si>
  <si>
    <t>ARNES DE CDI</t>
  </si>
  <si>
    <t>PILA 6.5 QLINK</t>
  </si>
  <si>
    <r>
      <rPr>
        <b/>
        <sz val="14"/>
        <color theme="1"/>
        <rFont val="Calibri"/>
        <family val="2"/>
        <scheme val="minor"/>
      </rPr>
      <t>CORTES DE LA SEMANA    CUENTA SEMANA PAS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4"/>
        <color theme="1"/>
        <rFont val="Calibri"/>
        <family val="2"/>
        <scheme val="minor"/>
      </rPr>
      <t>LUNES 18 DE AGOSTO-25                          $2654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6"/>
        <color rgb="FFFF0000"/>
        <rFont val="Calibri"/>
        <family val="2"/>
        <scheme val="minor"/>
      </rPr>
      <t>VENTA $1502.5                EGRESOS $ 9328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4"/>
        <color theme="1"/>
        <rFont val="Calibri"/>
        <family val="2"/>
        <scheme val="minor"/>
      </rPr>
      <t xml:space="preserve">MARTES 19 DE AGOSTO-25 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6"/>
        <color rgb="FFFF0000"/>
        <rFont val="Calibri"/>
        <family val="2"/>
        <scheme val="minor"/>
      </rPr>
      <t>VENTA $ 2699.5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4"/>
        <color theme="1"/>
        <rFont val="Calibri"/>
        <family val="2"/>
        <scheme val="minor"/>
      </rPr>
      <t>MIERCOLES 20 DE AGOSTO-25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6"/>
        <color rgb="FFFF0000"/>
        <rFont val="Calibri"/>
        <family val="2"/>
        <scheme val="minor"/>
      </rPr>
      <t>VENTA $ 3388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4"/>
        <color theme="1"/>
        <rFont val="Calibri"/>
        <family val="2"/>
        <scheme val="minor"/>
      </rPr>
      <t xml:space="preserve">JUEVES 21 DE AGOSTO-25 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4"/>
        <color rgb="FFFF0000"/>
        <rFont val="Calibri"/>
        <family val="2"/>
        <scheme val="minor"/>
      </rPr>
      <t>VENTA $1561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4"/>
        <color theme="1"/>
        <rFont val="Calibri"/>
        <family val="2"/>
        <scheme val="minor"/>
      </rPr>
      <t>VIERNES 22 DE AGOSTO-25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6"/>
        <color rgb="FFFF0000"/>
        <rFont val="Calibri"/>
        <family val="2"/>
        <scheme val="minor"/>
      </rPr>
      <t>VENTA $3116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6"/>
        <color theme="1"/>
        <rFont val="Calibri"/>
        <family val="2"/>
        <scheme val="minor"/>
      </rPr>
      <t xml:space="preserve">TOTAL $ 12267
MENOS $ 6674
QUEDA $ 5593
</t>
    </r>
    <r>
      <rPr>
        <b/>
        <sz val="18"/>
        <color theme="1"/>
        <rFont val="Calibri"/>
        <family val="2"/>
        <scheme val="minor"/>
      </rPr>
      <t>TOTAL EN CAJA $5593</t>
    </r>
  </si>
  <si>
    <t>Sabado 23 DE AGOSTO-2025</t>
  </si>
  <si>
    <t>SILICON AXPRO</t>
  </si>
  <si>
    <t>CHICOTE DE FRENO TRASERO DS125</t>
  </si>
  <si>
    <t xml:space="preserve">DISCOS DE CLTUH UNIVERSAL </t>
  </si>
  <si>
    <t>CHICOTE DE CLTUH FT150</t>
  </si>
  <si>
    <t>CHICOTE DE ACELERADOR FT150</t>
  </si>
  <si>
    <t>CAMARA 110-90-16</t>
  </si>
  <si>
    <t>FOCO DE OELLIZCO BLANCO</t>
  </si>
  <si>
    <t xml:space="preserve">FOCO </t>
  </si>
  <si>
    <t>PILA QLINK 12N7 -3B</t>
  </si>
  <si>
    <t>SALPICADERA TRASERA 150Z ITALIKA</t>
  </si>
  <si>
    <t>PROTECTOR DE CALZDADO NEGRO</t>
  </si>
  <si>
    <t>PEDAL DE CAMBIOS 150Z</t>
  </si>
  <si>
    <t>BOBA DE FRENO DM200</t>
  </si>
  <si>
    <t>GOMA DE PARADOR LATERAL DS150</t>
  </si>
  <si>
    <t xml:space="preserve">CADENA FT150 ITALIKA </t>
  </si>
  <si>
    <t>BUJIA DE PULSAR 200NS</t>
  </si>
  <si>
    <t xml:space="preserve">MANGUERA DE GASILINA MEDIO </t>
  </si>
  <si>
    <t>FILTRO DE AIRE PULSAR 200NS</t>
  </si>
  <si>
    <t>FILTRO DE ACE PULSAR 200NS</t>
  </si>
  <si>
    <t>LLANTA 3.50.10 ROAD ITALIKA</t>
  </si>
  <si>
    <t>GOMAS DE IMPACTO RC200</t>
  </si>
  <si>
    <t xml:space="preserve">STIKER </t>
  </si>
  <si>
    <t>SALPICADERA TRASERA DM200</t>
  </si>
  <si>
    <t>LUBRICANTE PARA CADENA AXPRO</t>
  </si>
  <si>
    <t>LLANTA 130-70-17 RUDER</t>
  </si>
  <si>
    <t>LIMPIADOR DE CARBURADOR AXPRO</t>
  </si>
  <si>
    <t>GOMAS DEL PARADOR CENTRAL DS150</t>
  </si>
  <si>
    <t>LLANTA 120-80-18</t>
  </si>
  <si>
    <t>RETEN DE MOTOR DE PULSAR 200NS</t>
  </si>
  <si>
    <t>PASTAS DE CLTUH FT180</t>
  </si>
  <si>
    <r>
      <rPr>
        <b/>
        <sz val="16"/>
        <color theme="1"/>
        <rFont val="Calibri"/>
        <family val="2"/>
        <scheme val="minor"/>
      </rPr>
      <t xml:space="preserve">CUENTA DE HOY SABADO $ 5664.5 MENOS $ 300 DE PAGO DE YAS QUEDA $ 5364.5 MAS LO DE AYER TOTAL </t>
    </r>
    <r>
      <rPr>
        <b/>
        <sz val="16"/>
        <rFont val="Calibri"/>
        <family val="2"/>
        <scheme val="minor"/>
      </rPr>
      <t xml:space="preserve">EN CAJA $5593 </t>
    </r>
    <r>
      <rPr>
        <b/>
        <sz val="16"/>
        <color rgb="FFFF0000"/>
        <rFont val="Calibri"/>
        <family val="2"/>
        <scheme val="minor"/>
      </rPr>
      <t xml:space="preserve">
TOTAL EN CAJA $ 10957.5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</si>
</sst>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* #,##0.00_);_(&quot;$&quot;* \(#,##0.00\);_(&quot;$&quot;* &quot;-&quot;??_);_(@_)"/>
    <numFmt numFmtId="165" formatCode="&quot;$&quot;#,##0.00"/>
    <numFmt numFmtId="166" formatCode="&quot;$&quot;#,##0.0"/>
    <numFmt numFmtId="167" formatCode="[$-409]h:mm\ AM/PM;@"/>
  </numFmts>
  <fonts count="17" x14ac:knownFonts="1">
    <font>
      <sz val="11"/>
      <color theme="1"/>
      <name val="Calibri"/>
      <family val="2"/>
      <scheme val="minor"/>
    </font>
    <font>
      <sz val="22"/>
      <color theme="4" tint="-0.249977111117893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4" tint="-0.249977111117893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/>
        <bgColor theme="4"/>
      </patternFill>
    </fill>
  </fills>
  <borders count="14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4" fontId="7" fillId="0" borderId="0" applyFont="0" applyFill="0" applyBorder="0" applyAlignment="0" applyProtection="0"/>
    <xf numFmtId="0" fontId="7" fillId="5" borderId="0" applyNumberFormat="0" applyBorder="0" applyAlignment="0" applyProtection="0"/>
  </cellStyleXfs>
  <cellXfs count="44">
    <xf numFmtId="0" fontId="0" fillId="0" borderId="0" xfId="0"/>
    <xf numFmtId="0" fontId="0" fillId="2" borderId="0" xfId="0" applyFill="1"/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165" fontId="0" fillId="0" borderId="0" xfId="0" applyNumberFormat="1"/>
    <xf numFmtId="166" fontId="3" fillId="0" borderId="0" xfId="0" applyNumberFormat="1" applyFont="1"/>
    <xf numFmtId="0" fontId="0" fillId="0" borderId="0" xfId="0" applyAlignment="1">
      <alignment wrapText="1"/>
    </xf>
    <xf numFmtId="0" fontId="5" fillId="0" borderId="0" xfId="0" applyFont="1" applyAlignment="1">
      <alignment wrapText="1"/>
    </xf>
    <xf numFmtId="0" fontId="0" fillId="2" borderId="0" xfId="0" applyFill="1" applyAlignment="1">
      <alignment wrapText="1"/>
    </xf>
    <xf numFmtId="0" fontId="6" fillId="0" borderId="0" xfId="0" applyFont="1"/>
    <xf numFmtId="0" fontId="0" fillId="2" borderId="2" xfId="0" applyFill="1" applyBorder="1" applyAlignment="1">
      <alignment horizontal="center" vertical="center" wrapText="1"/>
    </xf>
    <xf numFmtId="0" fontId="0" fillId="2" borderId="2" xfId="0" applyFill="1" applyBorder="1" applyAlignment="1">
      <alignment vertical="center"/>
    </xf>
    <xf numFmtId="0" fontId="0" fillId="4" borderId="2" xfId="0" applyFill="1" applyBorder="1" applyAlignment="1">
      <alignment vertical="top" wrapText="1"/>
    </xf>
    <xf numFmtId="0" fontId="0" fillId="4" borderId="2" xfId="0" applyFill="1" applyBorder="1" applyAlignment="1">
      <alignment horizontal="center" vertical="center" wrapText="1"/>
    </xf>
    <xf numFmtId="164" fontId="0" fillId="4" borderId="2" xfId="1" applyFont="1" applyFill="1" applyBorder="1" applyAlignment="1">
      <alignment vertical="top" wrapText="1"/>
    </xf>
    <xf numFmtId="167" fontId="0" fillId="0" borderId="0" xfId="0" applyNumberFormat="1"/>
    <xf numFmtId="167" fontId="8" fillId="6" borderId="1" xfId="0" applyNumberFormat="1" applyFont="1" applyFill="1" applyBorder="1"/>
    <xf numFmtId="167" fontId="7" fillId="5" borderId="1" xfId="2" applyNumberFormat="1" applyBorder="1"/>
    <xf numFmtId="0" fontId="0" fillId="4" borderId="9" xfId="0" applyFill="1" applyBorder="1" applyAlignment="1">
      <alignment horizontal="center" vertical="top" wrapText="1"/>
    </xf>
    <xf numFmtId="0" fontId="0" fillId="4" borderId="11" xfId="0" applyFill="1" applyBorder="1" applyAlignment="1">
      <alignment horizontal="center" vertical="top" wrapText="1"/>
    </xf>
    <xf numFmtId="0" fontId="0" fillId="4" borderId="12" xfId="0" applyFill="1" applyBorder="1" applyAlignment="1">
      <alignment horizontal="center" vertical="top" wrapText="1"/>
    </xf>
    <xf numFmtId="0" fontId="0" fillId="4" borderId="13" xfId="0" applyFill="1" applyBorder="1" applyAlignment="1">
      <alignment horizontal="center" vertical="top" wrapText="1"/>
    </xf>
    <xf numFmtId="0" fontId="0" fillId="4" borderId="6" xfId="0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 wrapText="1"/>
    </xf>
    <xf numFmtId="0" fontId="0" fillId="4" borderId="9" xfId="0" applyFill="1" applyBorder="1" applyAlignment="1">
      <alignment horizontal="center" vertical="center" wrapText="1"/>
    </xf>
    <xf numFmtId="0" fontId="0" fillId="4" borderId="10" xfId="0" applyFill="1" applyBorder="1" applyAlignment="1">
      <alignment horizontal="center" vertical="center" wrapText="1"/>
    </xf>
    <xf numFmtId="0" fontId="0" fillId="4" borderId="11" xfId="0" applyFill="1" applyBorder="1" applyAlignment="1">
      <alignment horizontal="center" vertical="center" wrapText="1"/>
    </xf>
    <xf numFmtId="0" fontId="0" fillId="4" borderId="12" xfId="0" applyFill="1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 wrapText="1"/>
    </xf>
    <xf numFmtId="0" fontId="0" fillId="4" borderId="13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0" fillId="3" borderId="8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4" borderId="0" xfId="0" applyFill="1" applyAlignment="1">
      <alignment horizontal="left" vertical="top" wrapText="1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 vertical="top" wrapText="1"/>
    </xf>
    <xf numFmtId="0" fontId="0" fillId="4" borderId="3" xfId="0" applyFill="1" applyBorder="1" applyAlignment="1">
      <alignment horizontal="center" vertical="top" wrapText="1"/>
    </xf>
    <xf numFmtId="0" fontId="0" fillId="4" borderId="4" xfId="0" applyFill="1" applyBorder="1" applyAlignment="1">
      <alignment horizontal="center" vertical="top" wrapText="1"/>
    </xf>
    <xf numFmtId="0" fontId="0" fillId="4" borderId="5" xfId="0" applyFill="1" applyBorder="1" applyAlignment="1">
      <alignment horizontal="center" vertical="top" wrapText="1"/>
    </xf>
    <xf numFmtId="0" fontId="9" fillId="0" borderId="0" xfId="0" applyFont="1" applyAlignment="1">
      <alignment horizontal="center" vertical="center"/>
    </xf>
    <xf numFmtId="0" fontId="13" fillId="4" borderId="0" xfId="0" applyFont="1" applyFill="1" applyAlignment="1">
      <alignment horizontal="left" vertical="top" wrapText="1"/>
    </xf>
  </cellXfs>
  <cellStyles count="3">
    <cellStyle name="20% - Énfasis1" xfId="2" builtinId="30"/>
    <cellStyle name="Moneda" xfId="1" builtinId="4"/>
    <cellStyle name="Normal" xfId="0" builtinId="0"/>
  </cellStyles>
  <dxfs count="28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numFmt numFmtId="165" formatCode="&quot;$&quot;#,##0.00"/>
    </dxf>
    <dxf>
      <numFmt numFmtId="0" formatCode="General"/>
    </dxf>
    <dxf>
      <numFmt numFmtId="165" formatCode="&quot;$&quot;#,##0.00"/>
    </dxf>
    <dxf>
      <numFmt numFmtId="0" formatCode="General"/>
    </dxf>
    <dxf>
      <numFmt numFmtId="165" formatCode="&quot;$&quot;#,##0.00"/>
    </dxf>
    <dxf>
      <numFmt numFmtId="0" formatCode="General"/>
    </dxf>
    <dxf>
      <numFmt numFmtId="165" formatCode="&quot;$&quot;#,##0.00"/>
    </dxf>
    <dxf>
      <numFmt numFmtId="0" formatCode="General"/>
    </dxf>
    <dxf>
      <numFmt numFmtId="165" formatCode="&quot;$&quot;#,##0.00"/>
    </dxf>
    <dxf>
      <numFmt numFmtId="0" formatCode="General"/>
    </dxf>
    <dxf>
      <numFmt numFmtId="165" formatCode="&quot;$&quot;#,##0.00"/>
    </dxf>
    <dxf>
      <numFmt numFmtId="0" formatCode="General"/>
    </dxf>
    <dxf>
      <numFmt numFmtId="165" formatCode="&quot;$&quot;#,##0.0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C4:H103" totalsRowShown="0">
  <autoFilter ref="C4:H103" xr:uid="{00000000-0009-0000-0100-000001000000}"/>
  <tableColumns count="6">
    <tableColumn id="1" xr3:uid="{00000000-0010-0000-0000-000001000000}" name="#" dataDxfId="27">
      <calculatedColumnFormula>IF(ISNUMBER(E5), IF(ISNUMBER(C4), C4+1, 1), "")</calculatedColumnFormula>
    </tableColumn>
    <tableColumn id="6" xr3:uid="{00000000-0010-0000-0000-000006000000}" name="Producto"/>
    <tableColumn id="2" xr3:uid="{00000000-0010-0000-0000-000002000000}" name="Cantidad"/>
    <tableColumn id="3" xr3:uid="{00000000-0010-0000-0000-000003000000}" name="Precio"/>
    <tableColumn id="4" xr3:uid="{00000000-0010-0000-0000-000004000000}" name="Descuento"/>
    <tableColumn id="5" xr3:uid="{00000000-0010-0000-0000-000005000000}" name="Importa" dataDxfId="26">
      <calculatedColumnFormula>IF(Tabla1[[#This Row],[Cantidad]] &gt; 0,CEILING(( Tabla1[[#This Row],[Cantidad]]*Tabla1[[#This Row],[Precio]]) - IF(ISNUMBER(FIND("x", LOWER(G5))), ( Tabla1[[#This Row],[Cantidad]]* Tabla1[[#This Row],[Precio]] * IF(ISNUMBER(FIND("aceite", LOWER(Tabla1[[#This Row],[Producto]]))), 0.05, 0.1)), 0), 0.5), "")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1000000}" name="Tabla110" displayName="Tabla110" ref="C4:H103" totalsRowShown="0">
  <autoFilter ref="C4:H103" xr:uid="{00000000-0009-0000-0100-000009000000}"/>
  <tableColumns count="6">
    <tableColumn id="1" xr3:uid="{00000000-0010-0000-0100-000001000000}" name="#" dataDxfId="25">
      <calculatedColumnFormula>IF(ISNUMBER(E5), IF(ISNUMBER(C4), C4+1, 1), "")</calculatedColumnFormula>
    </tableColumn>
    <tableColumn id="6" xr3:uid="{00000000-0010-0000-0100-000006000000}" name="Producto"/>
    <tableColumn id="2" xr3:uid="{00000000-0010-0000-0100-000002000000}" name="Cantidad"/>
    <tableColumn id="3" xr3:uid="{00000000-0010-0000-0100-000003000000}" name="Precio"/>
    <tableColumn id="4" xr3:uid="{00000000-0010-0000-0100-000004000000}" name="Descuento"/>
    <tableColumn id="5" xr3:uid="{00000000-0010-0000-0100-000005000000}" name="Importa" dataDxfId="24">
      <calculatedColumnFormula>IF(Tabla110[[#This Row],[Cantidad]] &gt; 0,CEILING(( Tabla110[[#This Row],[Cantidad]]*Tabla110[[#This Row],[Precio]]) - IF(ISNUMBER(FIND("x", LOWER(G5))), ( Tabla110[[#This Row],[Cantidad]]* Tabla110[[#This Row],[Precio]] * IF(ISNUMBER(FIND("aceite", LOWER(Tabla110[[#This Row],[Producto]]))), 0.05, 0.1)), 0), 0.5), "")</calculatedColumnFormula>
    </tableColumn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2000000}" name="Tabla111" displayName="Tabla111" ref="C4:H103" totalsRowShown="0">
  <autoFilter ref="C4:H103" xr:uid="{00000000-0009-0000-0100-00000A000000}"/>
  <tableColumns count="6">
    <tableColumn id="1" xr3:uid="{00000000-0010-0000-0200-000001000000}" name="#" dataDxfId="23">
      <calculatedColumnFormula>IF(ISNUMBER(E5), IF(ISNUMBER(C4), C4+1, 1), "")</calculatedColumnFormula>
    </tableColumn>
    <tableColumn id="6" xr3:uid="{00000000-0010-0000-0200-000006000000}" name="Producto"/>
    <tableColumn id="2" xr3:uid="{00000000-0010-0000-0200-000002000000}" name="Cantidad"/>
    <tableColumn id="3" xr3:uid="{00000000-0010-0000-0200-000003000000}" name="Precio"/>
    <tableColumn id="4" xr3:uid="{00000000-0010-0000-0200-000004000000}" name="Descuento"/>
    <tableColumn id="5" xr3:uid="{00000000-0010-0000-0200-000005000000}" name="Importa" dataDxfId="22">
      <calculatedColumnFormula>IF(Tabla111[[#This Row],[Cantidad]] &gt; 0,CEILING(( Tabla111[[#This Row],[Cantidad]]*Tabla111[[#This Row],[Precio]]) - IF(ISNUMBER(FIND("x", LOWER(G5))), ( Tabla111[[#This Row],[Cantidad]]* Tabla111[[#This Row],[Precio]] * IF(ISNUMBER(FIND("aceite", LOWER(Tabla111[[#This Row],[Producto]]))), 0.05, 0.1)), 0), 0.5), "")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3000000}" name="Tabla112" displayName="Tabla112" ref="C4:H103" totalsRowShown="0">
  <autoFilter ref="C4:H103" xr:uid="{00000000-0009-0000-0100-00000B000000}"/>
  <tableColumns count="6">
    <tableColumn id="1" xr3:uid="{00000000-0010-0000-0300-000001000000}" name="#" dataDxfId="21">
      <calculatedColumnFormula>IF(ISNUMBER(E5), IF(ISNUMBER(C4), C4+1, 1), "")</calculatedColumnFormula>
    </tableColumn>
    <tableColumn id="6" xr3:uid="{00000000-0010-0000-0300-000006000000}" name="Producto"/>
    <tableColumn id="2" xr3:uid="{00000000-0010-0000-0300-000002000000}" name="Cantidad"/>
    <tableColumn id="3" xr3:uid="{00000000-0010-0000-0300-000003000000}" name="Precio"/>
    <tableColumn id="4" xr3:uid="{00000000-0010-0000-0300-000004000000}" name="Descuento"/>
    <tableColumn id="5" xr3:uid="{00000000-0010-0000-0300-000005000000}" name="Importa" dataDxfId="20">
      <calculatedColumnFormula>IF(Tabla112[[#This Row],[Cantidad]] &gt; 0,CEILING(( Tabla112[[#This Row],[Cantidad]]*Tabla112[[#This Row],[Precio]]) - IF(ISNUMBER(FIND("x", LOWER(G5))), ( Tabla112[[#This Row],[Cantidad]]* Tabla112[[#This Row],[Precio]] * IF(ISNUMBER(FIND("aceite", LOWER(Tabla112[[#This Row],[Producto]]))), 0.05, 0.1)), 0), 0.5), "")</calculatedColumnFormula>
    </tableColumn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4000000}" name="Tabla113" displayName="Tabla113" ref="C4:H103" totalsRowShown="0">
  <autoFilter ref="C4:H103" xr:uid="{00000000-0009-0000-0100-00000C000000}"/>
  <tableColumns count="6">
    <tableColumn id="1" xr3:uid="{00000000-0010-0000-0400-000001000000}" name="#" dataDxfId="19">
      <calculatedColumnFormula>IF(ISNUMBER(E5), IF(ISNUMBER(C4), C4+1, 1), "")</calculatedColumnFormula>
    </tableColumn>
    <tableColumn id="6" xr3:uid="{00000000-0010-0000-0400-000006000000}" name="Producto"/>
    <tableColumn id="2" xr3:uid="{00000000-0010-0000-0400-000002000000}" name="Cantidad"/>
    <tableColumn id="3" xr3:uid="{00000000-0010-0000-0400-000003000000}" name="Precio"/>
    <tableColumn id="4" xr3:uid="{00000000-0010-0000-0400-000004000000}" name="Descuento"/>
    <tableColumn id="5" xr3:uid="{00000000-0010-0000-0400-000005000000}" name="Importa" dataDxfId="18">
      <calculatedColumnFormula>IF(Tabla113[[#This Row],[Cantidad]] &gt; 0,CEILING(( Tabla113[[#This Row],[Cantidad]]*Tabla113[[#This Row],[Precio]]) - IF(ISNUMBER(FIND("x", LOWER(G5))), ( Tabla113[[#This Row],[Cantidad]]* Tabla113[[#This Row],[Precio]] * IF(ISNUMBER(FIND("aceite", LOWER(Tabla113[[#This Row],[Producto]]))), 0.05, 0.1)), 0), 0.5), "")</calculatedColumnFormula>
    </tableColumn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5000000}" name="Tabla114" displayName="Tabla114" ref="C4:H103" totalsRowShown="0">
  <autoFilter ref="C4:H103" xr:uid="{00000000-0009-0000-0100-00000D000000}"/>
  <tableColumns count="6">
    <tableColumn id="1" xr3:uid="{00000000-0010-0000-0500-000001000000}" name="#" dataDxfId="17">
      <calculatedColumnFormula>IF(ISNUMBER(E5), IF(ISNUMBER(C4), C4+1, 1), "")</calculatedColumnFormula>
    </tableColumn>
    <tableColumn id="6" xr3:uid="{00000000-0010-0000-0500-000006000000}" name="Producto"/>
    <tableColumn id="2" xr3:uid="{00000000-0010-0000-0500-000002000000}" name="Cantidad"/>
    <tableColumn id="3" xr3:uid="{00000000-0010-0000-0500-000003000000}" name="Precio"/>
    <tableColumn id="4" xr3:uid="{00000000-0010-0000-0500-000004000000}" name="Descuento"/>
    <tableColumn id="5" xr3:uid="{00000000-0010-0000-0500-000005000000}" name="Importa" dataDxfId="16">
      <calculatedColumnFormula>IF(Tabla114[[#This Row],[Cantidad]] &gt; 0,CEILING(( Tabla114[[#This Row],[Cantidad]]*Tabla114[[#This Row],[Precio]]) - IF(ISNUMBER(FIND("x", LOWER(G5))), ( Tabla114[[#This Row],[Cantidad]]* Tabla114[[#This Row],[Precio]] * IF(ISNUMBER(FIND("aceite", LOWER(Tabla114[[#This Row],[Producto]]))), 0.05, 0.1)), 0), 0.5), "")</calculatedColumnFormula>
    </tableColumn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6000000}" name="Tabla115" displayName="Tabla115" ref="C4:H103" totalsRowShown="0">
  <autoFilter ref="C4:H103" xr:uid="{00000000-0009-0000-0100-00000E000000}"/>
  <tableColumns count="6">
    <tableColumn id="1" xr3:uid="{00000000-0010-0000-0600-000001000000}" name="#" dataDxfId="15">
      <calculatedColumnFormula>IF(ISNUMBER(E5), IF(ISNUMBER(C4), C4+1, 1), "")</calculatedColumnFormula>
    </tableColumn>
    <tableColumn id="6" xr3:uid="{00000000-0010-0000-0600-000006000000}" name="Producto"/>
    <tableColumn id="2" xr3:uid="{00000000-0010-0000-0600-000002000000}" name="Cantidad"/>
    <tableColumn id="3" xr3:uid="{00000000-0010-0000-0600-000003000000}" name="Precio"/>
    <tableColumn id="4" xr3:uid="{00000000-0010-0000-0600-000004000000}" name="Descuento"/>
    <tableColumn id="5" xr3:uid="{00000000-0010-0000-0600-000005000000}" name="Importa" dataDxfId="14">
      <calculatedColumnFormula>IF(Tabla115[[#This Row],[Cantidad]] &gt; 0,CEILING(( Tabla115[[#This Row],[Cantidad]]*Tabla115[[#This Row],[Precio]]) - IF(ISNUMBER(FIND("x", LOWER(G5))), ( Tabla115[[#This Row],[Cantidad]]* Tabla115[[#This Row],[Precio]] * IF(ISNUMBER(FIND("aceite", LOWER(Tabla115[[#This Row],[Producto]]))), 0.05, 0.1)), 0), 0.5), "")</calculatedColumnFormula>
    </tableColumn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7000000}" name="Tabla7" displayName="Tabla7" ref="B3:D22" totalsRowShown="0">
  <autoFilter ref="B3:D22" xr:uid="{00000000-0009-0000-0100-000007000000}"/>
  <tableColumns count="3">
    <tableColumn id="1" xr3:uid="{00000000-0010-0000-0700-000001000000}" name="Cambio"/>
    <tableColumn id="2" xr3:uid="{00000000-0010-0000-0700-000002000000}" name="Fecha"/>
    <tableColumn id="3" xr3:uid="{00000000-0010-0000-0700-000003000000}" name="version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R103"/>
  <sheetViews>
    <sheetView topLeftCell="A2" workbookViewId="0">
      <selection activeCell="D42" sqref="D42"/>
    </sheetView>
  </sheetViews>
  <sheetFormatPr baseColWidth="10" defaultColWidth="9.140625" defaultRowHeight="15" x14ac:dyDescent="0.25"/>
  <cols>
    <col min="1" max="1" width="4.7109375" customWidth="1"/>
    <col min="2" max="2" width="8.7109375" style="16" customWidth="1"/>
    <col min="3" max="3" width="4.7109375" customWidth="1"/>
    <col min="4" max="4" width="36.140625" customWidth="1"/>
    <col min="5" max="5" width="11" customWidth="1"/>
    <col min="7" max="7" width="12.5703125" customWidth="1"/>
    <col min="8" max="8" width="11.85546875" bestFit="1" customWidth="1"/>
    <col min="9" max="9" width="3.7109375" customWidth="1"/>
    <col min="10" max="10" width="12.140625" customWidth="1"/>
    <col min="11" max="11" width="19.140625" customWidth="1"/>
    <col min="12" max="12" width="3.42578125" customWidth="1"/>
    <col min="13" max="13" width="9.140625" customWidth="1"/>
    <col min="18" max="18" width="12" customWidth="1"/>
  </cols>
  <sheetData>
    <row r="2" spans="2:18" ht="28.5" x14ac:dyDescent="0.45">
      <c r="C2" s="34" t="s">
        <v>25</v>
      </c>
      <c r="D2" s="34"/>
      <c r="E2" s="35"/>
      <c r="F2" s="35"/>
      <c r="G2" s="35"/>
      <c r="H2" s="35"/>
      <c r="L2" s="8"/>
      <c r="M2" s="34" t="s">
        <v>5</v>
      </c>
      <c r="N2" s="35"/>
      <c r="O2" s="35"/>
      <c r="P2" s="35"/>
      <c r="Q2" s="35"/>
      <c r="R2" s="35"/>
    </row>
    <row r="3" spans="2:18" ht="26.25" x14ac:dyDescent="0.4">
      <c r="G3" t="s">
        <v>7</v>
      </c>
      <c r="J3" s="12" t="s">
        <v>17</v>
      </c>
      <c r="K3" s="6">
        <f>SUM(Tabla1[Importa])</f>
        <v>1502.5</v>
      </c>
      <c r="M3" s="37" t="s">
        <v>6</v>
      </c>
      <c r="N3" s="37"/>
      <c r="O3" s="37"/>
      <c r="P3" s="37"/>
      <c r="Q3" s="37"/>
      <c r="R3" s="37"/>
    </row>
    <row r="4" spans="2:18" ht="31.5" x14ac:dyDescent="0.5">
      <c r="B4" s="17" t="s">
        <v>23</v>
      </c>
      <c r="C4" t="s">
        <v>15</v>
      </c>
      <c r="D4" t="s">
        <v>0</v>
      </c>
      <c r="E4" t="s">
        <v>1</v>
      </c>
      <c r="F4" t="s">
        <v>2</v>
      </c>
      <c r="G4" t="s">
        <v>3</v>
      </c>
      <c r="H4" t="s">
        <v>4</v>
      </c>
      <c r="J4" s="11" t="s">
        <v>18</v>
      </c>
      <c r="K4" s="10">
        <f>COUNTIF(C5:C103,"&gt;0")</f>
        <v>19</v>
      </c>
      <c r="M4" s="36"/>
      <c r="N4" s="36"/>
      <c r="O4" s="36"/>
      <c r="P4" s="36"/>
      <c r="Q4" s="36"/>
      <c r="R4" s="36"/>
    </row>
    <row r="5" spans="2:18" x14ac:dyDescent="0.25">
      <c r="B5" s="18">
        <f ca="1">IF(Tabla1[[#This Row],['#]]&lt;&gt;"", NOW(), "")</f>
        <v>45892.79297372685</v>
      </c>
      <c r="C5">
        <f>IF(ISNUMBER(E5), IF(ISNUMBER(C4), C4+1, 1), "")</f>
        <v>1</v>
      </c>
      <c r="D5" t="s">
        <v>26</v>
      </c>
      <c r="E5">
        <v>1</v>
      </c>
      <c r="F5">
        <v>62</v>
      </c>
      <c r="H5" s="5">
        <f>IF(Tabla1[[#This Row],[Cantidad]] &gt; 0,CEILING(( Tabla1[[#This Row],[Cantidad]]*Tabla1[[#This Row],[Precio]]) - IF(ISNUMBER(FIND("x", LOWER(G5))), ( Tabla1[[#This Row],[Cantidad]]* Tabla1[[#This Row],[Precio]] * IF(ISNUMBER(FIND("aceite", LOWER(Tabla1[[#This Row],[Producto]]))), 0.05, 0.1)), 0), 0.5), "")</f>
        <v>62</v>
      </c>
      <c r="J5" s="38" t="s">
        <v>11</v>
      </c>
      <c r="K5" s="38"/>
      <c r="M5" s="36"/>
      <c r="N5" s="36"/>
      <c r="O5" s="36"/>
      <c r="P5" s="36"/>
      <c r="Q5" s="36"/>
      <c r="R5" s="36"/>
    </row>
    <row r="6" spans="2:18" ht="15" customHeight="1" x14ac:dyDescent="0.25">
      <c r="B6" s="18">
        <f ca="1">IF(Tabla1[[#This Row],['#]]&lt;&gt;"", NOW(), "")</f>
        <v>45892.79297372685</v>
      </c>
      <c r="C6">
        <f t="shared" ref="C6:C36" si="0">IF(ISNUMBER(E6), IF(ISNUMBER(C5), C5+1, 1), "")</f>
        <v>2</v>
      </c>
      <c r="D6" t="s">
        <v>27</v>
      </c>
      <c r="E6">
        <v>1</v>
      </c>
      <c r="F6">
        <v>183</v>
      </c>
      <c r="G6" t="s">
        <v>28</v>
      </c>
      <c r="H6" s="5">
        <f>IF(Tabla1[[#This Row],[Cantidad]] &gt; 0,CEILING(( Tabla1[[#This Row],[Cantidad]]*Tabla1[[#This Row],[Precio]]) - IF(ISNUMBER(FIND("x", LOWER(G6))), ( Tabla1[[#This Row],[Cantidad]]* Tabla1[[#This Row],[Precio]] * IF(ISNUMBER(FIND("aceite", LOWER(Tabla1[[#This Row],[Producto]]))), 0.05, 0.1)), 0), 0.5), "")</f>
        <v>165</v>
      </c>
      <c r="J6" s="38"/>
      <c r="K6" s="38"/>
      <c r="M6" s="36"/>
      <c r="N6" s="36"/>
      <c r="O6" s="36"/>
      <c r="P6" s="36"/>
      <c r="Q6" s="36"/>
      <c r="R6" s="36"/>
    </row>
    <row r="7" spans="2:18" x14ac:dyDescent="0.25">
      <c r="B7" s="18">
        <f ca="1">IF(Tabla1[[#This Row],['#]]&lt;&gt;"", NOW(), "")</f>
        <v>45892.79297372685</v>
      </c>
      <c r="C7">
        <f t="shared" si="0"/>
        <v>3</v>
      </c>
      <c r="D7" t="s">
        <v>29</v>
      </c>
      <c r="E7">
        <v>1</v>
      </c>
      <c r="F7">
        <v>15</v>
      </c>
      <c r="G7" t="s">
        <v>28</v>
      </c>
      <c r="H7" s="5">
        <f>IF(Tabla1[[#This Row],[Cantidad]] &gt; 0,CEILING(( Tabla1[[#This Row],[Cantidad]]*Tabla1[[#This Row],[Precio]]) - IF(ISNUMBER(FIND("x", LOWER(G7))), ( Tabla1[[#This Row],[Cantidad]]* Tabla1[[#This Row],[Precio]] * IF(ISNUMBER(FIND("aceite", LOWER(Tabla1[[#This Row],[Producto]]))), 0.05, 0.1)), 0), 0.5), "")</f>
        <v>13.5</v>
      </c>
      <c r="J7" s="38"/>
      <c r="K7" s="38"/>
      <c r="M7" s="36"/>
      <c r="N7" s="36"/>
      <c r="O7" s="36"/>
      <c r="P7" s="36"/>
      <c r="Q7" s="36"/>
      <c r="R7" s="36"/>
    </row>
    <row r="8" spans="2:18" x14ac:dyDescent="0.25">
      <c r="B8" s="18">
        <f ca="1">IF(Tabla1[[#This Row],['#]]&lt;&gt;"", NOW(), "")</f>
        <v>45892.79297372685</v>
      </c>
      <c r="C8">
        <f t="shared" si="0"/>
        <v>4</v>
      </c>
      <c r="D8" t="s">
        <v>30</v>
      </c>
      <c r="E8">
        <v>1</v>
      </c>
      <c r="F8">
        <v>12</v>
      </c>
      <c r="G8" t="s">
        <v>28</v>
      </c>
      <c r="H8" s="5">
        <f>IF(Tabla1[[#This Row],[Cantidad]] &gt; 0,CEILING(( Tabla1[[#This Row],[Cantidad]]*Tabla1[[#This Row],[Precio]]) - IF(ISNUMBER(FIND("x", LOWER(G8))), ( Tabla1[[#This Row],[Cantidad]]* Tabla1[[#This Row],[Precio]] * IF(ISNUMBER(FIND("aceite", LOWER(Tabla1[[#This Row],[Producto]]))), 0.05, 0.1)), 0), 0.5), "")</f>
        <v>11</v>
      </c>
      <c r="J8" s="38"/>
      <c r="K8" s="38"/>
      <c r="M8" s="36"/>
      <c r="N8" s="36"/>
      <c r="O8" s="36"/>
      <c r="P8" s="36"/>
      <c r="Q8" s="36"/>
      <c r="R8" s="36"/>
    </row>
    <row r="9" spans="2:18" x14ac:dyDescent="0.25">
      <c r="B9" s="18">
        <f ca="1">IF(Tabla1[[#This Row],['#]]&lt;&gt;"", NOW(), "")</f>
        <v>45892.79297372685</v>
      </c>
      <c r="C9">
        <f t="shared" si="0"/>
        <v>5</v>
      </c>
      <c r="D9" t="s">
        <v>31</v>
      </c>
      <c r="E9">
        <v>1</v>
      </c>
      <c r="F9">
        <v>304</v>
      </c>
      <c r="G9" t="s">
        <v>28</v>
      </c>
      <c r="H9" s="5">
        <f>IF(Tabla1[[#This Row],[Cantidad]] &gt; 0,CEILING(( Tabla1[[#This Row],[Cantidad]]*Tabla1[[#This Row],[Precio]]) - IF(ISNUMBER(FIND("x", LOWER(G9))), ( Tabla1[[#This Row],[Cantidad]]* Tabla1[[#This Row],[Precio]] * IF(ISNUMBER(FIND("aceite", LOWER(Tabla1[[#This Row],[Producto]]))), 0.05, 0.1)), 0), 0.5), "")</f>
        <v>274</v>
      </c>
      <c r="J9" s="38"/>
      <c r="K9" s="38"/>
      <c r="M9" s="36"/>
      <c r="N9" s="36"/>
      <c r="O9" s="36"/>
      <c r="P9" s="36"/>
      <c r="Q9" s="36"/>
      <c r="R9" s="36"/>
    </row>
    <row r="10" spans="2:18" x14ac:dyDescent="0.25">
      <c r="B10" s="18">
        <f ca="1">IF(Tabla1[[#This Row],['#]]&lt;&gt;"", NOW(), "")</f>
        <v>45892.79297372685</v>
      </c>
      <c r="C10">
        <f t="shared" si="0"/>
        <v>6</v>
      </c>
      <c r="D10" t="s">
        <v>32</v>
      </c>
      <c r="E10">
        <v>1</v>
      </c>
      <c r="F10">
        <v>85</v>
      </c>
      <c r="H10" s="5">
        <f>IF(Tabla1[[#This Row],[Cantidad]] &gt; 0,CEILING(( Tabla1[[#This Row],[Cantidad]]*Tabla1[[#This Row],[Precio]]) - IF(ISNUMBER(FIND("x", LOWER(G10))), ( Tabla1[[#This Row],[Cantidad]]* Tabla1[[#This Row],[Precio]] * IF(ISNUMBER(FIND("aceite", LOWER(Tabla1[[#This Row],[Producto]]))), 0.05, 0.1)), 0), 0.5), "")</f>
        <v>85</v>
      </c>
      <c r="J10" s="38"/>
      <c r="K10" s="38"/>
      <c r="M10" s="36"/>
      <c r="N10" s="36"/>
      <c r="O10" s="36"/>
      <c r="P10" s="36"/>
      <c r="Q10" s="36"/>
      <c r="R10" s="36"/>
    </row>
    <row r="11" spans="2:18" x14ac:dyDescent="0.25">
      <c r="B11" s="18">
        <f ca="1">IF(Tabla1[[#This Row],['#]]&lt;&gt;"", NOW(), "")</f>
        <v>45892.79297372685</v>
      </c>
      <c r="C11">
        <f t="shared" si="0"/>
        <v>7</v>
      </c>
      <c r="D11" t="s">
        <v>33</v>
      </c>
      <c r="E11">
        <v>1</v>
      </c>
      <c r="F11">
        <v>280</v>
      </c>
      <c r="G11" t="s">
        <v>28</v>
      </c>
      <c r="H11" s="5">
        <f>IF(Tabla1[[#This Row],[Cantidad]] &gt; 0,CEILING(( Tabla1[[#This Row],[Cantidad]]*Tabla1[[#This Row],[Precio]]) - IF(ISNUMBER(FIND("x", LOWER(G11))), ( Tabla1[[#This Row],[Cantidad]]* Tabla1[[#This Row],[Precio]] * IF(ISNUMBER(FIND("aceite", LOWER(Tabla1[[#This Row],[Producto]]))), 0.05, 0.1)), 0), 0.5), "")</f>
        <v>266</v>
      </c>
      <c r="J11" s="38"/>
      <c r="K11" s="38"/>
      <c r="M11" s="36"/>
      <c r="N11" s="36"/>
      <c r="O11" s="36"/>
      <c r="P11" s="36"/>
      <c r="Q11" s="36"/>
      <c r="R11" s="36"/>
    </row>
    <row r="12" spans="2:18" x14ac:dyDescent="0.25">
      <c r="B12" s="18">
        <f ca="1">IF(Tabla1[[#This Row],['#]]&lt;&gt;"", NOW(), "")</f>
        <v>45892.79297372685</v>
      </c>
      <c r="C12">
        <f t="shared" si="0"/>
        <v>8</v>
      </c>
      <c r="D12" t="s">
        <v>34</v>
      </c>
      <c r="E12">
        <v>1</v>
      </c>
      <c r="F12">
        <v>77</v>
      </c>
      <c r="G12" t="s">
        <v>28</v>
      </c>
      <c r="H12" s="5">
        <f>IF(Tabla1[[#This Row],[Cantidad]] &gt; 0,CEILING(( Tabla1[[#This Row],[Cantidad]]*Tabla1[[#This Row],[Precio]]) - IF(ISNUMBER(FIND("x", LOWER(G12))), ( Tabla1[[#This Row],[Cantidad]]* Tabla1[[#This Row],[Precio]] * IF(ISNUMBER(FIND("aceite", LOWER(Tabla1[[#This Row],[Producto]]))), 0.05, 0.1)), 0), 0.5), "")</f>
        <v>69.5</v>
      </c>
      <c r="J12" s="38"/>
      <c r="K12" s="38"/>
      <c r="M12" s="36"/>
      <c r="N12" s="36"/>
      <c r="O12" s="36"/>
      <c r="P12" s="36"/>
      <c r="Q12" s="36"/>
      <c r="R12" s="36"/>
    </row>
    <row r="13" spans="2:18" x14ac:dyDescent="0.25">
      <c r="B13" s="18">
        <f ca="1">IF(Tabla1[[#This Row],['#]]&lt;&gt;"", NOW(), "")</f>
        <v>45892.79297372685</v>
      </c>
      <c r="C13">
        <f t="shared" si="0"/>
        <v>9</v>
      </c>
      <c r="D13" t="s">
        <v>35</v>
      </c>
      <c r="E13">
        <v>1</v>
      </c>
      <c r="F13">
        <v>10</v>
      </c>
      <c r="G13" t="s">
        <v>28</v>
      </c>
      <c r="H13" s="5">
        <f>IF(Tabla1[[#This Row],[Cantidad]] &gt; 0,CEILING(( Tabla1[[#This Row],[Cantidad]]*Tabla1[[#This Row],[Precio]]) - IF(ISNUMBER(FIND("x", LOWER(G13))), ( Tabla1[[#This Row],[Cantidad]]* Tabla1[[#This Row],[Precio]] * IF(ISNUMBER(FIND("aceite", LOWER(Tabla1[[#This Row],[Producto]]))), 0.05, 0.1)), 0), 0.5), "")</f>
        <v>9</v>
      </c>
      <c r="J13" s="38"/>
      <c r="K13" s="38"/>
      <c r="M13" s="36"/>
      <c r="N13" s="36"/>
      <c r="O13" s="36"/>
      <c r="P13" s="36"/>
      <c r="Q13" s="36"/>
      <c r="R13" s="36"/>
    </row>
    <row r="14" spans="2:18" x14ac:dyDescent="0.25">
      <c r="B14" s="18">
        <f ca="1">IF(Tabla1[[#This Row],['#]]&lt;&gt;"", NOW(), "")</f>
        <v>45892.79297372685</v>
      </c>
      <c r="C14">
        <f t="shared" si="0"/>
        <v>10</v>
      </c>
      <c r="D14" t="s">
        <v>36</v>
      </c>
      <c r="E14">
        <v>1</v>
      </c>
      <c r="F14">
        <v>20</v>
      </c>
      <c r="H14" s="5">
        <f>IF(Tabla1[[#This Row],[Cantidad]] &gt; 0,CEILING(( Tabla1[[#This Row],[Cantidad]]*Tabla1[[#This Row],[Precio]]) - IF(ISNUMBER(FIND("x", LOWER(G14))), ( Tabla1[[#This Row],[Cantidad]]* Tabla1[[#This Row],[Precio]] * IF(ISNUMBER(FIND("aceite", LOWER(Tabla1[[#This Row],[Producto]]))), 0.05, 0.1)), 0), 0.5), "")</f>
        <v>20</v>
      </c>
      <c r="J14" s="38"/>
      <c r="K14" s="38"/>
      <c r="M14" s="36"/>
      <c r="N14" s="36"/>
      <c r="O14" s="36"/>
      <c r="P14" s="36"/>
      <c r="Q14" s="36"/>
      <c r="R14" s="36"/>
    </row>
    <row r="15" spans="2:18" x14ac:dyDescent="0.25">
      <c r="B15" s="18">
        <f ca="1">IF(Tabla1[[#This Row],['#]]&lt;&gt;"", NOW(), "")</f>
        <v>45892.79297372685</v>
      </c>
      <c r="C15">
        <f t="shared" si="0"/>
        <v>11</v>
      </c>
      <c r="D15" t="s">
        <v>37</v>
      </c>
      <c r="E15">
        <v>1</v>
      </c>
      <c r="F15">
        <v>15</v>
      </c>
      <c r="H15" s="5">
        <f>IF(Tabla1[[#This Row],[Cantidad]] &gt; 0,CEILING(( Tabla1[[#This Row],[Cantidad]]*Tabla1[[#This Row],[Precio]]) - IF(ISNUMBER(FIND("x", LOWER(G15))), ( Tabla1[[#This Row],[Cantidad]]* Tabla1[[#This Row],[Precio]] * IF(ISNUMBER(FIND("aceite", LOWER(Tabla1[[#This Row],[Producto]]))), 0.05, 0.1)), 0), 0.5), "")</f>
        <v>15</v>
      </c>
      <c r="M15" s="36"/>
      <c r="N15" s="36"/>
      <c r="O15" s="36"/>
      <c r="P15" s="36"/>
      <c r="Q15" s="36"/>
      <c r="R15" s="36"/>
    </row>
    <row r="16" spans="2:18" x14ac:dyDescent="0.25">
      <c r="B16" s="18">
        <f ca="1">IF(Tabla1[[#This Row],['#]]&lt;&gt;"", NOW(), "")</f>
        <v>45892.79297372685</v>
      </c>
      <c r="C16">
        <f t="shared" si="0"/>
        <v>12</v>
      </c>
      <c r="D16" t="s">
        <v>38</v>
      </c>
      <c r="E16">
        <v>2</v>
      </c>
      <c r="F16">
        <v>5</v>
      </c>
      <c r="H16" s="5">
        <f>IF(Tabla1[[#This Row],[Cantidad]] &gt; 0,CEILING(( Tabla1[[#This Row],[Cantidad]]*Tabla1[[#This Row],[Precio]]) - IF(ISNUMBER(FIND("x", LOWER(G16))), ( Tabla1[[#This Row],[Cantidad]]* Tabla1[[#This Row],[Precio]] * IF(ISNUMBER(FIND("aceite", LOWER(Tabla1[[#This Row],[Producto]]))), 0.05, 0.1)), 0), 0.5), "")</f>
        <v>10</v>
      </c>
      <c r="M16" s="36"/>
      <c r="N16" s="36"/>
      <c r="O16" s="36"/>
      <c r="P16" s="36"/>
      <c r="Q16" s="36"/>
      <c r="R16" s="36"/>
    </row>
    <row r="17" spans="2:18" x14ac:dyDescent="0.25">
      <c r="B17" s="18">
        <f ca="1">IF(Tabla1[[#This Row],['#]]&lt;&gt;"", NOW(), "")</f>
        <v>45892.79297372685</v>
      </c>
      <c r="C17">
        <f t="shared" si="0"/>
        <v>13</v>
      </c>
      <c r="D17" t="s">
        <v>39</v>
      </c>
      <c r="E17">
        <v>1</v>
      </c>
      <c r="F17">
        <v>75</v>
      </c>
      <c r="H17" s="5">
        <f>IF(Tabla1[[#This Row],[Cantidad]] &gt; 0,CEILING(( Tabla1[[#This Row],[Cantidad]]*Tabla1[[#This Row],[Precio]]) - IF(ISNUMBER(FIND("x", LOWER(G17))), ( Tabla1[[#This Row],[Cantidad]]* Tabla1[[#This Row],[Precio]] * IF(ISNUMBER(FIND("aceite", LOWER(Tabla1[[#This Row],[Producto]]))), 0.05, 0.1)), 0), 0.5), "")</f>
        <v>75</v>
      </c>
      <c r="M17" s="36"/>
      <c r="N17" s="36"/>
      <c r="O17" s="36"/>
      <c r="P17" s="36"/>
      <c r="Q17" s="36"/>
      <c r="R17" s="36"/>
    </row>
    <row r="18" spans="2:18" x14ac:dyDescent="0.25">
      <c r="B18" s="18">
        <f ca="1">IF(Tabla1[[#This Row],['#]]&lt;&gt;"", NOW(), "")</f>
        <v>45892.79297372685</v>
      </c>
      <c r="C18">
        <f t="shared" si="0"/>
        <v>14</v>
      </c>
      <c r="D18" t="s">
        <v>40</v>
      </c>
      <c r="E18">
        <v>1</v>
      </c>
      <c r="F18">
        <v>15</v>
      </c>
      <c r="H18" s="5">
        <f>IF(Tabla1[[#This Row],[Cantidad]] &gt; 0,CEILING(( Tabla1[[#This Row],[Cantidad]]*Tabla1[[#This Row],[Precio]]) - IF(ISNUMBER(FIND("x", LOWER(G18))), ( Tabla1[[#This Row],[Cantidad]]* Tabla1[[#This Row],[Precio]] * IF(ISNUMBER(FIND("aceite", LOWER(Tabla1[[#This Row],[Producto]]))), 0.05, 0.1)), 0), 0.5), "")</f>
        <v>15</v>
      </c>
      <c r="M18" s="36"/>
      <c r="N18" s="36"/>
      <c r="O18" s="36"/>
      <c r="P18" s="36"/>
      <c r="Q18" s="36"/>
      <c r="R18" s="36"/>
    </row>
    <row r="19" spans="2:18" x14ac:dyDescent="0.25">
      <c r="B19" s="18">
        <f ca="1">IF(Tabla1[[#This Row],['#]]&lt;&gt;"", NOW(), "")</f>
        <v>45892.79297372685</v>
      </c>
      <c r="C19">
        <f t="shared" si="0"/>
        <v>15</v>
      </c>
      <c r="D19" t="s">
        <v>41</v>
      </c>
      <c r="E19">
        <v>1</v>
      </c>
      <c r="F19">
        <v>58</v>
      </c>
      <c r="G19" t="s">
        <v>28</v>
      </c>
      <c r="H19" s="5">
        <f>IF(Tabla1[[#This Row],[Cantidad]] &gt; 0,CEILING(( Tabla1[[#This Row],[Cantidad]]*Tabla1[[#This Row],[Precio]]) - IF(ISNUMBER(FIND("x", LOWER(G19))), ( Tabla1[[#This Row],[Cantidad]]* Tabla1[[#This Row],[Precio]] * IF(ISNUMBER(FIND("aceite", LOWER(Tabla1[[#This Row],[Producto]]))), 0.05, 0.1)), 0), 0.5), "")</f>
        <v>52.5</v>
      </c>
      <c r="M19" s="36"/>
      <c r="N19" s="36"/>
      <c r="O19" s="36"/>
      <c r="P19" s="36"/>
      <c r="Q19" s="36"/>
      <c r="R19" s="36"/>
    </row>
    <row r="20" spans="2:18" x14ac:dyDescent="0.25">
      <c r="B20" s="18">
        <f ca="1">IF(Tabla1[[#This Row],['#]]&lt;&gt;"", NOW(), "")</f>
        <v>45892.79297372685</v>
      </c>
      <c r="C20">
        <f t="shared" si="0"/>
        <v>16</v>
      </c>
      <c r="D20" t="s">
        <v>42</v>
      </c>
      <c r="E20">
        <v>1</v>
      </c>
      <c r="F20">
        <v>30</v>
      </c>
      <c r="H20" s="5">
        <f>IF(Tabla1[[#This Row],[Cantidad]] &gt; 0,CEILING(( Tabla1[[#This Row],[Cantidad]]*Tabla1[[#This Row],[Precio]]) - IF(ISNUMBER(FIND("x", LOWER(G20))), ( Tabla1[[#This Row],[Cantidad]]* Tabla1[[#This Row],[Precio]] * IF(ISNUMBER(FIND("aceite", LOWER(Tabla1[[#This Row],[Producto]]))), 0.05, 0.1)), 0), 0.5), "")</f>
        <v>30</v>
      </c>
      <c r="M20" s="36"/>
      <c r="N20" s="36"/>
      <c r="O20" s="36"/>
      <c r="P20" s="36"/>
      <c r="Q20" s="36"/>
      <c r="R20" s="36"/>
    </row>
    <row r="21" spans="2:18" x14ac:dyDescent="0.25">
      <c r="B21" s="18">
        <f ca="1">IF(Tabla1[[#This Row],['#]]&lt;&gt;"", NOW(), "")</f>
        <v>45892.79297372685</v>
      </c>
      <c r="C21">
        <f t="shared" si="0"/>
        <v>17</v>
      </c>
      <c r="D21" t="s">
        <v>43</v>
      </c>
      <c r="E21">
        <v>1</v>
      </c>
      <c r="F21">
        <v>350</v>
      </c>
      <c r="G21" t="s">
        <v>28</v>
      </c>
      <c r="H21" s="5">
        <f>IF(Tabla1[[#This Row],[Cantidad]] &gt; 0,CEILING(( Tabla1[[#This Row],[Cantidad]]*Tabla1[[#This Row],[Precio]]) - IF(ISNUMBER(FIND("x", LOWER(G21))), ( Tabla1[[#This Row],[Cantidad]]* Tabla1[[#This Row],[Precio]] * IF(ISNUMBER(FIND("aceite", LOWER(Tabla1[[#This Row],[Producto]]))), 0.05, 0.1)), 0), 0.5), "")</f>
        <v>315</v>
      </c>
      <c r="M21" s="36"/>
      <c r="N21" s="36"/>
      <c r="O21" s="36"/>
      <c r="P21" s="36"/>
      <c r="Q21" s="36"/>
      <c r="R21" s="36"/>
    </row>
    <row r="22" spans="2:18" x14ac:dyDescent="0.25">
      <c r="B22" s="18">
        <f ca="1">IF(Tabla1[[#This Row],['#]]&lt;&gt;"", NOW(), "")</f>
        <v>45892.79297372685</v>
      </c>
      <c r="C22">
        <f t="shared" si="0"/>
        <v>18</v>
      </c>
      <c r="D22" t="s">
        <v>30</v>
      </c>
      <c r="E22">
        <v>1</v>
      </c>
      <c r="F22">
        <v>12</v>
      </c>
      <c r="H22" s="5">
        <f>IF(Tabla1[[#This Row],[Cantidad]] &gt; 0,CEILING(( Tabla1[[#This Row],[Cantidad]]*Tabla1[[#This Row],[Precio]]) - IF(ISNUMBER(FIND("x", LOWER(G22))), ( Tabla1[[#This Row],[Cantidad]]* Tabla1[[#This Row],[Precio]] * IF(ISNUMBER(FIND("aceite", LOWER(Tabla1[[#This Row],[Producto]]))), 0.05, 0.1)), 0), 0.5), "")</f>
        <v>12</v>
      </c>
      <c r="M22" s="36"/>
      <c r="N22" s="36"/>
      <c r="O22" s="36"/>
      <c r="P22" s="36"/>
      <c r="Q22" s="36"/>
      <c r="R22" s="36"/>
    </row>
    <row r="23" spans="2:18" x14ac:dyDescent="0.25">
      <c r="B23" s="18">
        <f ca="1">IF(Tabla1[[#This Row],['#]]&lt;&gt;"", NOW(), "")</f>
        <v>45892.79297372685</v>
      </c>
      <c r="C23">
        <f t="shared" si="0"/>
        <v>19</v>
      </c>
      <c r="D23" t="s">
        <v>44</v>
      </c>
      <c r="E23">
        <v>1</v>
      </c>
      <c r="F23">
        <v>3</v>
      </c>
      <c r="H23" s="5">
        <f>IF(Tabla1[[#This Row],[Cantidad]] &gt; 0,CEILING(( Tabla1[[#This Row],[Cantidad]]*Tabla1[[#This Row],[Precio]]) - IF(ISNUMBER(FIND("x", LOWER(G23))), ( Tabla1[[#This Row],[Cantidad]]* Tabla1[[#This Row],[Precio]] * IF(ISNUMBER(FIND("aceite", LOWER(Tabla1[[#This Row],[Producto]]))), 0.05, 0.1)), 0), 0.5), "")</f>
        <v>3</v>
      </c>
    </row>
    <row r="24" spans="2:18" ht="15" customHeight="1" x14ac:dyDescent="0.25">
      <c r="B24" s="18" t="str">
        <f ca="1">IF(Tabla1[[#This Row],['#]]&lt;&gt;"", NOW(), "")</f>
        <v/>
      </c>
      <c r="C24" t="str">
        <f t="shared" si="0"/>
        <v/>
      </c>
      <c r="H24" s="5" t="str">
        <f>IF(Tabla1[[#This Row],[Cantidad]] &gt; 0,CEILING(( Tabla1[[#This Row],[Cantidad]]*Tabla1[[#This Row],[Precio]]) - IF(ISNUMBER(FIND("x", LOWER(G24))), ( Tabla1[[#This Row],[Cantidad]]* Tabla1[[#This Row],[Precio]] * IF(ISNUMBER(FIND("aceite", LOWER(Tabla1[[#This Row],[Producto]]))), 0.05, 0.1)), 0), 0.5), "")</f>
        <v/>
      </c>
      <c r="M24" s="32" t="s">
        <v>19</v>
      </c>
      <c r="N24" s="32"/>
      <c r="O24" s="32"/>
      <c r="P24" s="32"/>
      <c r="Q24" s="32"/>
      <c r="R24" s="32"/>
    </row>
    <row r="25" spans="2:18" x14ac:dyDescent="0.25">
      <c r="B25" s="18" t="str">
        <f ca="1">IF(Tabla1[[#This Row],['#]]&lt;&gt;"", NOW(), "")</f>
        <v/>
      </c>
      <c r="C25" t="str">
        <f t="shared" si="0"/>
        <v/>
      </c>
      <c r="H25" s="5" t="str">
        <f>IF(Tabla1[[#This Row],[Cantidad]] &gt; 0,CEILING(( Tabla1[[#This Row],[Cantidad]]*Tabla1[[#This Row],[Precio]]) - IF(ISNUMBER(FIND("x", LOWER(G25))), ( Tabla1[[#This Row],[Cantidad]]* Tabla1[[#This Row],[Precio]] * IF(ISNUMBER(FIND("aceite", LOWER(Tabla1[[#This Row],[Producto]]))), 0.05, 0.1)), 0), 0.5), "")</f>
        <v/>
      </c>
      <c r="M25" s="33"/>
      <c r="N25" s="33"/>
      <c r="O25" s="33"/>
      <c r="P25" s="33"/>
      <c r="Q25" s="33"/>
      <c r="R25" s="33"/>
    </row>
    <row r="26" spans="2:18" ht="15" customHeight="1" x14ac:dyDescent="0.25">
      <c r="B26" s="18" t="str">
        <f ca="1">IF(Tabla1[[#This Row],['#]]&lt;&gt;"", NOW(), "")</f>
        <v/>
      </c>
      <c r="C26" t="str">
        <f t="shared" si="0"/>
        <v/>
      </c>
      <c r="H26" s="5" t="str">
        <f>IF(Tabla1[[#This Row],[Cantidad]] &gt; 0,CEILING(( Tabla1[[#This Row],[Cantidad]]*Tabla1[[#This Row],[Precio]]) - IF(ISNUMBER(FIND("x", LOWER(G26))), ( Tabla1[[#This Row],[Cantidad]]* Tabla1[[#This Row],[Precio]] * IF(ISNUMBER(FIND("aceite", LOWER(Tabla1[[#This Row],[Producto]]))), 0.05, 0.1)), 0), 0.5), "")</f>
        <v/>
      </c>
      <c r="M26" s="31" t="s">
        <v>20</v>
      </c>
      <c r="N26" s="31"/>
      <c r="O26" s="14" t="s">
        <v>21</v>
      </c>
      <c r="P26" s="31" t="s">
        <v>22</v>
      </c>
      <c r="Q26" s="31"/>
      <c r="R26" s="31"/>
    </row>
    <row r="27" spans="2:18" x14ac:dyDescent="0.25">
      <c r="B27" s="18" t="str">
        <f ca="1">IF(Tabla1[[#This Row],['#]]&lt;&gt;"", NOW(), "")</f>
        <v/>
      </c>
      <c r="C27" t="str">
        <f t="shared" si="0"/>
        <v/>
      </c>
      <c r="H27" s="5" t="str">
        <f>IF(Tabla1[[#This Row],[Cantidad]] &gt; 0,CEILING(( Tabla1[[#This Row],[Cantidad]]*Tabla1[[#This Row],[Precio]]) - IF(ISNUMBER(FIND("x", LOWER(G27))), ( Tabla1[[#This Row],[Cantidad]]* Tabla1[[#This Row],[Precio]] * IF(ISNUMBER(FIND("aceite", LOWER(Tabla1[[#This Row],[Producto]]))), 0.05, 0.1)), 0), 0.5), "")</f>
        <v/>
      </c>
      <c r="M27" s="19"/>
      <c r="N27" s="20"/>
      <c r="O27" s="23"/>
      <c r="P27" s="25"/>
      <c r="Q27" s="26"/>
      <c r="R27" s="27"/>
    </row>
    <row r="28" spans="2:18" x14ac:dyDescent="0.25">
      <c r="B28" s="18" t="str">
        <f ca="1">IF(Tabla1[[#This Row],['#]]&lt;&gt;"", NOW(), "")</f>
        <v/>
      </c>
      <c r="C28" t="str">
        <f t="shared" si="0"/>
        <v/>
      </c>
      <c r="H28" s="5" t="str">
        <f>IF(Tabla1[[#This Row],[Cantidad]] &gt; 0,CEILING(( Tabla1[[#This Row],[Cantidad]]*Tabla1[[#This Row],[Precio]]) - IF(ISNUMBER(FIND("x", LOWER(G28))), ( Tabla1[[#This Row],[Cantidad]]* Tabla1[[#This Row],[Precio]] * IF(ISNUMBER(FIND("aceite", LOWER(Tabla1[[#This Row],[Producto]]))), 0.05, 0.1)), 0), 0.5), "")</f>
        <v/>
      </c>
      <c r="M28" s="21"/>
      <c r="N28" s="22"/>
      <c r="O28" s="24"/>
      <c r="P28" s="28"/>
      <c r="Q28" s="29"/>
      <c r="R28" s="30"/>
    </row>
    <row r="29" spans="2:18" x14ac:dyDescent="0.25">
      <c r="B29" s="18" t="str">
        <f ca="1">IF(Tabla1[[#This Row],['#]]&lt;&gt;"", NOW(), "")</f>
        <v/>
      </c>
      <c r="C29" t="str">
        <f t="shared" si="0"/>
        <v/>
      </c>
      <c r="H29" s="5" t="str">
        <f>IF(Tabla1[[#This Row],[Cantidad]] &gt; 0,CEILING(( Tabla1[[#This Row],[Cantidad]]*Tabla1[[#This Row],[Precio]]) - IF(ISNUMBER(FIND("x", LOWER(G29))), ( Tabla1[[#This Row],[Cantidad]]* Tabla1[[#This Row],[Precio]] * IF(ISNUMBER(FIND("aceite", LOWER(Tabla1[[#This Row],[Producto]]))), 0.05, 0.1)), 0), 0.5), "")</f>
        <v/>
      </c>
      <c r="M29" s="19"/>
      <c r="N29" s="20"/>
      <c r="O29" s="23"/>
      <c r="P29" s="25"/>
      <c r="Q29" s="26"/>
      <c r="R29" s="27"/>
    </row>
    <row r="30" spans="2:18" x14ac:dyDescent="0.25">
      <c r="B30" s="18" t="str">
        <f ca="1">IF(Tabla1[[#This Row],['#]]&lt;&gt;"", NOW(), "")</f>
        <v/>
      </c>
      <c r="C30" t="str">
        <f t="shared" si="0"/>
        <v/>
      </c>
      <c r="H30" s="5" t="str">
        <f>IF(Tabla1[[#This Row],[Cantidad]] &gt; 0,CEILING(( Tabla1[[#This Row],[Cantidad]]*Tabla1[[#This Row],[Precio]]) - IF(ISNUMBER(FIND("x", LOWER(G30))), ( Tabla1[[#This Row],[Cantidad]]* Tabla1[[#This Row],[Precio]] * IF(ISNUMBER(FIND("aceite", LOWER(Tabla1[[#This Row],[Producto]]))), 0.05, 0.1)), 0), 0.5), "")</f>
        <v/>
      </c>
      <c r="M30" s="21"/>
      <c r="N30" s="22"/>
      <c r="O30" s="24"/>
      <c r="P30" s="28"/>
      <c r="Q30" s="29"/>
      <c r="R30" s="30"/>
    </row>
    <row r="31" spans="2:18" x14ac:dyDescent="0.25">
      <c r="B31" s="18" t="str">
        <f ca="1">IF(Tabla1[[#This Row],['#]]&lt;&gt;"", NOW(), "")</f>
        <v/>
      </c>
      <c r="C31" t="str">
        <f t="shared" si="0"/>
        <v/>
      </c>
      <c r="H31" s="5" t="str">
        <f>IF(Tabla1[[#This Row],[Cantidad]] &gt; 0,CEILING(( Tabla1[[#This Row],[Cantidad]]*Tabla1[[#This Row],[Precio]]) - IF(ISNUMBER(FIND("x", LOWER(G31))), ( Tabla1[[#This Row],[Cantidad]]* Tabla1[[#This Row],[Precio]] * IF(ISNUMBER(FIND("aceite", LOWER(Tabla1[[#This Row],[Producto]]))), 0.05, 0.1)), 0), 0.5), "")</f>
        <v/>
      </c>
      <c r="M31" s="19"/>
      <c r="N31" s="20"/>
      <c r="O31" s="23"/>
      <c r="P31" s="25"/>
      <c r="Q31" s="26"/>
      <c r="R31" s="27"/>
    </row>
    <row r="32" spans="2:18" x14ac:dyDescent="0.25">
      <c r="B32" s="18" t="str">
        <f ca="1">IF(Tabla1[[#This Row],['#]]&lt;&gt;"", NOW(), "")</f>
        <v/>
      </c>
      <c r="C32" t="str">
        <f t="shared" si="0"/>
        <v/>
      </c>
      <c r="H32" s="5" t="str">
        <f>IF(Tabla1[[#This Row],[Cantidad]] &gt; 0,CEILING(( Tabla1[[#This Row],[Cantidad]]*Tabla1[[#This Row],[Precio]]) - IF(ISNUMBER(FIND("x", LOWER(G32))), ( Tabla1[[#This Row],[Cantidad]]* Tabla1[[#This Row],[Precio]] * IF(ISNUMBER(FIND("aceite", LOWER(Tabla1[[#This Row],[Producto]]))), 0.05, 0.1)), 0), 0.5), "")</f>
        <v/>
      </c>
      <c r="M32" s="21"/>
      <c r="N32" s="22"/>
      <c r="O32" s="24"/>
      <c r="P32" s="28"/>
      <c r="Q32" s="29"/>
      <c r="R32" s="30"/>
    </row>
    <row r="33" spans="2:18" x14ac:dyDescent="0.25">
      <c r="B33" s="18" t="str">
        <f ca="1">IF(Tabla1[[#This Row],['#]]&lt;&gt;"", NOW(), "")</f>
        <v/>
      </c>
      <c r="C33" t="str">
        <f t="shared" si="0"/>
        <v/>
      </c>
      <c r="H33" s="5" t="str">
        <f>IF(Tabla1[[#This Row],[Cantidad]] &gt; 0,CEILING(( Tabla1[[#This Row],[Cantidad]]*Tabla1[[#This Row],[Precio]]) - IF(ISNUMBER(FIND("x", LOWER(G33))), ( Tabla1[[#This Row],[Cantidad]]* Tabla1[[#This Row],[Precio]] * IF(ISNUMBER(FIND("aceite", LOWER(Tabla1[[#This Row],[Producto]]))), 0.05, 0.1)), 0), 0.5), "")</f>
        <v/>
      </c>
      <c r="M33" s="19"/>
      <c r="N33" s="20"/>
      <c r="O33" s="23"/>
      <c r="P33" s="25"/>
      <c r="Q33" s="26"/>
      <c r="R33" s="27"/>
    </row>
    <row r="34" spans="2:18" x14ac:dyDescent="0.25">
      <c r="B34" s="18" t="str">
        <f ca="1">IF(Tabla1[[#This Row],['#]]&lt;&gt;"", NOW(), "")</f>
        <v/>
      </c>
      <c r="C34" t="str">
        <f t="shared" si="0"/>
        <v/>
      </c>
      <c r="H34" s="5" t="str">
        <f>IF(Tabla1[[#This Row],[Cantidad]] &gt; 0,CEILING(( Tabla1[[#This Row],[Cantidad]]*Tabla1[[#This Row],[Precio]]) - IF(ISNUMBER(FIND("x", LOWER(G34))), ( Tabla1[[#This Row],[Cantidad]]* Tabla1[[#This Row],[Precio]] * IF(ISNUMBER(FIND("aceite", LOWER(Tabla1[[#This Row],[Producto]]))), 0.05, 0.1)), 0), 0.5), "")</f>
        <v/>
      </c>
      <c r="M34" s="21"/>
      <c r="N34" s="22"/>
      <c r="O34" s="24"/>
      <c r="P34" s="28"/>
      <c r="Q34" s="29"/>
      <c r="R34" s="30"/>
    </row>
    <row r="35" spans="2:18" x14ac:dyDescent="0.25">
      <c r="B35" s="18" t="str">
        <f ca="1">IF(Tabla1[[#This Row],['#]]&lt;&gt;"", NOW(), "")</f>
        <v/>
      </c>
      <c r="C35" t="str">
        <f t="shared" si="0"/>
        <v/>
      </c>
      <c r="H35" s="5" t="str">
        <f>IF(Tabla1[[#This Row],[Cantidad]] &gt; 0,CEILING(( Tabla1[[#This Row],[Cantidad]]*Tabla1[[#This Row],[Precio]]) - IF(ISNUMBER(FIND("x", LOWER(G35))), ( Tabla1[[#This Row],[Cantidad]]* Tabla1[[#This Row],[Precio]] * IF(ISNUMBER(FIND("aceite", LOWER(Tabla1[[#This Row],[Producto]]))), 0.05, 0.1)), 0), 0.5), "")</f>
        <v/>
      </c>
      <c r="M35" s="19"/>
      <c r="N35" s="20"/>
      <c r="O35" s="23"/>
      <c r="P35" s="25"/>
      <c r="Q35" s="26"/>
      <c r="R35" s="27"/>
    </row>
    <row r="36" spans="2:18" x14ac:dyDescent="0.25">
      <c r="B36" s="18" t="str">
        <f ca="1">IF(Tabla1[[#This Row],['#]]&lt;&gt;"", NOW(), "")</f>
        <v/>
      </c>
      <c r="C36" t="str">
        <f t="shared" si="0"/>
        <v/>
      </c>
      <c r="H36" s="5" t="str">
        <f>IF(Tabla1[[#This Row],[Cantidad]] &gt; 0,CEILING(( Tabla1[[#This Row],[Cantidad]]*Tabla1[[#This Row],[Precio]]) - IF(ISNUMBER(FIND("x", LOWER(G36))), ( Tabla1[[#This Row],[Cantidad]]* Tabla1[[#This Row],[Precio]] * IF(ISNUMBER(FIND("aceite", LOWER(Tabla1[[#This Row],[Producto]]))), 0.05, 0.1)), 0), 0.5), "")</f>
        <v/>
      </c>
      <c r="M36" s="21"/>
      <c r="N36" s="22"/>
      <c r="O36" s="24"/>
      <c r="P36" s="28"/>
      <c r="Q36" s="29"/>
      <c r="R36" s="30"/>
    </row>
    <row r="37" spans="2:18" x14ac:dyDescent="0.25">
      <c r="B37" s="18" t="str">
        <f ca="1">IF(Tabla1[[#This Row],['#]]&lt;&gt;"", NOW(), "")</f>
        <v/>
      </c>
      <c r="C37" t="str">
        <f t="shared" ref="C37:C68" si="1">IF(ISNUMBER(E37), IF(ISNUMBER(C36), C36+1, 1), "")</f>
        <v/>
      </c>
      <c r="H37" s="5" t="str">
        <f>IF(Tabla1[[#This Row],[Cantidad]] &gt; 0,CEILING(( Tabla1[[#This Row],[Cantidad]]*Tabla1[[#This Row],[Precio]]) - IF(ISNUMBER(FIND("x", LOWER(G37))), ( Tabla1[[#This Row],[Cantidad]]* Tabla1[[#This Row],[Precio]] * IF(ISNUMBER(FIND("aceite", LOWER(Tabla1[[#This Row],[Producto]]))), 0.05, 0.1)), 0), 0.5), "")</f>
        <v/>
      </c>
      <c r="M37" s="19"/>
      <c r="N37" s="20"/>
      <c r="O37" s="23"/>
      <c r="P37" s="25"/>
      <c r="Q37" s="26"/>
      <c r="R37" s="27"/>
    </row>
    <row r="38" spans="2:18" x14ac:dyDescent="0.25">
      <c r="B38" s="18" t="str">
        <f ca="1">IF(Tabla1[[#This Row],['#]]&lt;&gt;"", NOW(), "")</f>
        <v/>
      </c>
      <c r="C38" t="str">
        <f t="shared" si="1"/>
        <v/>
      </c>
      <c r="H38" s="5" t="str">
        <f>IF(Tabla1[[#This Row],[Cantidad]] &gt; 0,CEILING(( Tabla1[[#This Row],[Cantidad]]*Tabla1[[#This Row],[Precio]]) - IF(ISNUMBER(FIND("x", LOWER(G38))), ( Tabla1[[#This Row],[Cantidad]]* Tabla1[[#This Row],[Precio]] * IF(ISNUMBER(FIND("aceite", LOWER(Tabla1[[#This Row],[Producto]]))), 0.05, 0.1)), 0), 0.5), "")</f>
        <v/>
      </c>
      <c r="M38" s="21"/>
      <c r="N38" s="22"/>
      <c r="O38" s="24"/>
      <c r="P38" s="28"/>
      <c r="Q38" s="29"/>
      <c r="R38" s="30"/>
    </row>
    <row r="39" spans="2:18" x14ac:dyDescent="0.25">
      <c r="B39" s="18" t="str">
        <f ca="1">IF(Tabla1[[#This Row],['#]]&lt;&gt;"", NOW(), "")</f>
        <v/>
      </c>
      <c r="C39" t="str">
        <f t="shared" si="1"/>
        <v/>
      </c>
      <c r="H39" s="5" t="str">
        <f>IF(Tabla1[[#This Row],[Cantidad]] &gt; 0,CEILING(( Tabla1[[#This Row],[Cantidad]]*Tabla1[[#This Row],[Precio]]) - IF(ISNUMBER(FIND("x", LOWER(G39))), ( Tabla1[[#This Row],[Cantidad]]* Tabla1[[#This Row],[Precio]] * IF(ISNUMBER(FIND("aceite", LOWER(Tabla1[[#This Row],[Producto]]))), 0.05, 0.1)), 0), 0.5), "")</f>
        <v/>
      </c>
      <c r="M39" s="19"/>
      <c r="N39" s="20"/>
      <c r="O39" s="23"/>
      <c r="P39" s="25"/>
      <c r="Q39" s="26"/>
      <c r="R39" s="27"/>
    </row>
    <row r="40" spans="2:18" x14ac:dyDescent="0.25">
      <c r="B40" s="18" t="str">
        <f ca="1">IF(Tabla1[[#This Row],['#]]&lt;&gt;"", NOW(), "")</f>
        <v/>
      </c>
      <c r="C40" t="str">
        <f t="shared" si="1"/>
        <v/>
      </c>
      <c r="H40" s="5" t="str">
        <f>IF(Tabla1[[#This Row],[Cantidad]] &gt; 0,CEILING(( Tabla1[[#This Row],[Cantidad]]*Tabla1[[#This Row],[Precio]]) - IF(ISNUMBER(FIND("x", LOWER(G40))), ( Tabla1[[#This Row],[Cantidad]]* Tabla1[[#This Row],[Precio]] * IF(ISNUMBER(FIND("aceite", LOWER(Tabla1[[#This Row],[Producto]]))), 0.05, 0.1)), 0), 0.5), "")</f>
        <v/>
      </c>
      <c r="M40" s="21"/>
      <c r="N40" s="22"/>
      <c r="O40" s="24"/>
      <c r="P40" s="28"/>
      <c r="Q40" s="29"/>
      <c r="R40" s="30"/>
    </row>
    <row r="41" spans="2:18" x14ac:dyDescent="0.25">
      <c r="B41" s="18" t="str">
        <f ca="1">IF(Tabla1[[#This Row],['#]]&lt;&gt;"", NOW(), "")</f>
        <v/>
      </c>
      <c r="C41" t="str">
        <f t="shared" si="1"/>
        <v/>
      </c>
      <c r="H41" s="5" t="str">
        <f>IF(Tabla1[[#This Row],[Cantidad]] &gt; 0,CEILING(( Tabla1[[#This Row],[Cantidad]]*Tabla1[[#This Row],[Precio]]) - IF(ISNUMBER(FIND("x", LOWER(G41))), ( Tabla1[[#This Row],[Cantidad]]* Tabla1[[#This Row],[Precio]] * IF(ISNUMBER(FIND("aceite", LOWER(Tabla1[[#This Row],[Producto]]))), 0.05, 0.1)), 0), 0.5), "")</f>
        <v/>
      </c>
      <c r="M41" s="19"/>
      <c r="N41" s="20"/>
      <c r="O41" s="23"/>
      <c r="P41" s="25"/>
      <c r="Q41" s="26"/>
      <c r="R41" s="27"/>
    </row>
    <row r="42" spans="2:18" x14ac:dyDescent="0.25">
      <c r="B42" s="18" t="str">
        <f ca="1">IF(Tabla1[[#This Row],['#]]&lt;&gt;"", NOW(), "")</f>
        <v/>
      </c>
      <c r="C42" t="str">
        <f t="shared" si="1"/>
        <v/>
      </c>
      <c r="H42" s="5" t="str">
        <f>IF(Tabla1[[#This Row],[Cantidad]] &gt; 0,CEILING(( Tabla1[[#This Row],[Cantidad]]*Tabla1[[#This Row],[Precio]]) - IF(ISNUMBER(FIND("x", LOWER(G42))), ( Tabla1[[#This Row],[Cantidad]]* Tabla1[[#This Row],[Precio]] * IF(ISNUMBER(FIND("aceite", LOWER(Tabla1[[#This Row],[Producto]]))), 0.05, 0.1)), 0), 0.5), "")</f>
        <v/>
      </c>
      <c r="M42" s="21"/>
      <c r="N42" s="22"/>
      <c r="O42" s="24"/>
      <c r="P42" s="28"/>
      <c r="Q42" s="29"/>
      <c r="R42" s="30"/>
    </row>
    <row r="43" spans="2:18" x14ac:dyDescent="0.25">
      <c r="B43" s="18" t="str">
        <f ca="1">IF(Tabla1[[#This Row],['#]]&lt;&gt;"", NOW(), "")</f>
        <v/>
      </c>
      <c r="C43" t="str">
        <f t="shared" si="1"/>
        <v/>
      </c>
      <c r="H43" s="5" t="str">
        <f>IF(Tabla1[[#This Row],[Cantidad]] &gt; 0,CEILING(( Tabla1[[#This Row],[Cantidad]]*Tabla1[[#This Row],[Precio]]) - IF(ISNUMBER(FIND("x", LOWER(G43))), ( Tabla1[[#This Row],[Cantidad]]* Tabla1[[#This Row],[Precio]] * IF(ISNUMBER(FIND("aceite", LOWER(Tabla1[[#This Row],[Producto]]))), 0.05, 0.1)), 0), 0.5), "")</f>
        <v/>
      </c>
      <c r="M43" s="19"/>
      <c r="N43" s="20"/>
      <c r="O43" s="23"/>
      <c r="P43" s="25"/>
      <c r="Q43" s="26"/>
      <c r="R43" s="27"/>
    </row>
    <row r="44" spans="2:18" x14ac:dyDescent="0.25">
      <c r="B44" s="18" t="str">
        <f ca="1">IF(Tabla1[[#This Row],['#]]&lt;&gt;"", NOW(), "")</f>
        <v/>
      </c>
      <c r="C44" t="str">
        <f t="shared" si="1"/>
        <v/>
      </c>
      <c r="H44" s="5" t="str">
        <f>IF(Tabla1[[#This Row],[Cantidad]] &gt; 0,CEILING(( Tabla1[[#This Row],[Cantidad]]*Tabla1[[#This Row],[Precio]]) - IF(ISNUMBER(FIND("x", LOWER(G44))), ( Tabla1[[#This Row],[Cantidad]]* Tabla1[[#This Row],[Precio]] * IF(ISNUMBER(FIND("aceite", LOWER(Tabla1[[#This Row],[Producto]]))), 0.05, 0.1)), 0), 0.5), "")</f>
        <v/>
      </c>
      <c r="M44" s="21"/>
      <c r="N44" s="22"/>
      <c r="O44" s="24"/>
      <c r="P44" s="28"/>
      <c r="Q44" s="29"/>
      <c r="R44" s="30"/>
    </row>
    <row r="45" spans="2:18" x14ac:dyDescent="0.25">
      <c r="B45" s="18" t="str">
        <f ca="1">IF(Tabla1[[#This Row],['#]]&lt;&gt;"", NOW(), "")</f>
        <v/>
      </c>
      <c r="C45" t="str">
        <f t="shared" si="1"/>
        <v/>
      </c>
      <c r="H45" s="5" t="str">
        <f>IF(Tabla1[[#This Row],[Cantidad]] &gt; 0,CEILING(( Tabla1[[#This Row],[Cantidad]]*Tabla1[[#This Row],[Precio]]) - IF(ISNUMBER(FIND("x", LOWER(G45))), ( Tabla1[[#This Row],[Cantidad]]* Tabla1[[#This Row],[Precio]] * IF(ISNUMBER(FIND("aceite", LOWER(Tabla1[[#This Row],[Producto]]))), 0.05, 0.1)), 0), 0.5), "")</f>
        <v/>
      </c>
      <c r="M45" s="19"/>
      <c r="N45" s="20"/>
      <c r="O45" s="23"/>
      <c r="P45" s="25"/>
      <c r="Q45" s="26"/>
      <c r="R45" s="27"/>
    </row>
    <row r="46" spans="2:18" x14ac:dyDescent="0.25">
      <c r="B46" s="18" t="str">
        <f ca="1">IF(Tabla1[[#This Row],['#]]&lt;&gt;"", NOW(), "")</f>
        <v/>
      </c>
      <c r="C46" t="str">
        <f t="shared" si="1"/>
        <v/>
      </c>
      <c r="H46" s="5" t="str">
        <f>IF(Tabla1[[#This Row],[Cantidad]] &gt; 0,CEILING(( Tabla1[[#This Row],[Cantidad]]*Tabla1[[#This Row],[Precio]]) - IF(ISNUMBER(FIND("x", LOWER(G46))), ( Tabla1[[#This Row],[Cantidad]]* Tabla1[[#This Row],[Precio]] * IF(ISNUMBER(FIND("aceite", LOWER(Tabla1[[#This Row],[Producto]]))), 0.05, 0.1)), 0), 0.5), "")</f>
        <v/>
      </c>
      <c r="M46" s="21"/>
      <c r="N46" s="22"/>
      <c r="O46" s="24"/>
      <c r="P46" s="28"/>
      <c r="Q46" s="29"/>
      <c r="R46" s="30"/>
    </row>
    <row r="47" spans="2:18" x14ac:dyDescent="0.25">
      <c r="B47" s="18" t="str">
        <f ca="1">IF(Tabla1[[#This Row],['#]]&lt;&gt;"", NOW(), "")</f>
        <v/>
      </c>
      <c r="C47" t="str">
        <f t="shared" si="1"/>
        <v/>
      </c>
      <c r="H47" s="5" t="str">
        <f>IF(Tabla1[[#This Row],[Cantidad]] &gt; 0,CEILING(( Tabla1[[#This Row],[Cantidad]]*Tabla1[[#This Row],[Precio]]) - IF(ISNUMBER(FIND("x", LOWER(G47))), ( Tabla1[[#This Row],[Cantidad]]* Tabla1[[#This Row],[Precio]] * IF(ISNUMBER(FIND("aceite", LOWER(Tabla1[[#This Row],[Producto]]))), 0.05, 0.1)), 0), 0.5), "")</f>
        <v/>
      </c>
      <c r="M47" s="19"/>
      <c r="N47" s="20"/>
      <c r="O47" s="23"/>
      <c r="P47" s="25"/>
      <c r="Q47" s="26"/>
      <c r="R47" s="27"/>
    </row>
    <row r="48" spans="2:18" x14ac:dyDescent="0.25">
      <c r="B48" s="18" t="str">
        <f ca="1">IF(Tabla1[[#This Row],['#]]&lt;&gt;"", NOW(), "")</f>
        <v/>
      </c>
      <c r="C48" t="str">
        <f t="shared" si="1"/>
        <v/>
      </c>
      <c r="H48" s="5" t="str">
        <f>IF(Tabla1[[#This Row],[Cantidad]] &gt; 0,CEILING(( Tabla1[[#This Row],[Cantidad]]*Tabla1[[#This Row],[Precio]]) - IF(ISNUMBER(FIND("x", LOWER(G48))), ( Tabla1[[#This Row],[Cantidad]]* Tabla1[[#This Row],[Precio]] * IF(ISNUMBER(FIND("aceite", LOWER(Tabla1[[#This Row],[Producto]]))), 0.05, 0.1)), 0), 0.5), "")</f>
        <v/>
      </c>
      <c r="M48" s="21"/>
      <c r="N48" s="22"/>
      <c r="O48" s="24"/>
      <c r="P48" s="28"/>
      <c r="Q48" s="29"/>
      <c r="R48" s="30"/>
    </row>
    <row r="49" spans="2:18" x14ac:dyDescent="0.25">
      <c r="B49" s="18" t="str">
        <f ca="1">IF(Tabla1[[#This Row],['#]]&lt;&gt;"", NOW(), "")</f>
        <v/>
      </c>
      <c r="C49" t="str">
        <f t="shared" si="1"/>
        <v/>
      </c>
      <c r="H49" s="5" t="str">
        <f>IF(Tabla1[[#This Row],[Cantidad]] &gt; 0,CEILING(( Tabla1[[#This Row],[Cantidad]]*Tabla1[[#This Row],[Precio]]) - IF(ISNUMBER(FIND("x", LOWER(G49))), ( Tabla1[[#This Row],[Cantidad]]* Tabla1[[#This Row],[Precio]] * IF(ISNUMBER(FIND("aceite", LOWER(Tabla1[[#This Row],[Producto]]))), 0.05, 0.1)), 0), 0.5), "")</f>
        <v/>
      </c>
      <c r="M49" s="19"/>
      <c r="N49" s="20"/>
      <c r="O49" s="23"/>
      <c r="P49" s="25"/>
      <c r="Q49" s="26"/>
      <c r="R49" s="27"/>
    </row>
    <row r="50" spans="2:18" x14ac:dyDescent="0.25">
      <c r="B50" s="18" t="str">
        <f ca="1">IF(Tabla1[[#This Row],['#]]&lt;&gt;"", NOW(), "")</f>
        <v/>
      </c>
      <c r="C50" t="str">
        <f t="shared" si="1"/>
        <v/>
      </c>
      <c r="H50" s="5" t="str">
        <f>IF(Tabla1[[#This Row],[Cantidad]] &gt; 0,CEILING(( Tabla1[[#This Row],[Cantidad]]*Tabla1[[#This Row],[Precio]]) - IF(ISNUMBER(FIND("x", LOWER(G50))), ( Tabla1[[#This Row],[Cantidad]]* Tabla1[[#This Row],[Precio]] * IF(ISNUMBER(FIND("aceite", LOWER(Tabla1[[#This Row],[Producto]]))), 0.05, 0.1)), 0), 0.5), "")</f>
        <v/>
      </c>
      <c r="M50" s="21"/>
      <c r="N50" s="22"/>
      <c r="O50" s="24"/>
      <c r="P50" s="28"/>
      <c r="Q50" s="29"/>
      <c r="R50" s="30"/>
    </row>
    <row r="51" spans="2:18" x14ac:dyDescent="0.25">
      <c r="B51" s="18" t="str">
        <f ca="1">IF(Tabla1[[#This Row],['#]]&lt;&gt;"", NOW(), "")</f>
        <v/>
      </c>
      <c r="C51" t="str">
        <f t="shared" si="1"/>
        <v/>
      </c>
      <c r="H51" s="5" t="str">
        <f>IF(Tabla1[[#This Row],[Cantidad]] &gt; 0,CEILING(( Tabla1[[#This Row],[Cantidad]]*Tabla1[[#This Row],[Precio]]) - IF(ISNUMBER(FIND("x", LOWER(G51))), ( Tabla1[[#This Row],[Cantidad]]* Tabla1[[#This Row],[Precio]] * IF(ISNUMBER(FIND("aceite", LOWER(Tabla1[[#This Row],[Producto]]))), 0.05, 0.1)), 0), 0.5), "")</f>
        <v/>
      </c>
      <c r="M51" s="19"/>
      <c r="N51" s="20"/>
      <c r="O51" s="23"/>
      <c r="P51" s="25"/>
      <c r="Q51" s="26"/>
      <c r="R51" s="27"/>
    </row>
    <row r="52" spans="2:18" x14ac:dyDescent="0.25">
      <c r="B52" s="18" t="str">
        <f ca="1">IF(Tabla1[[#This Row],['#]]&lt;&gt;"", NOW(), "")</f>
        <v/>
      </c>
      <c r="C52" t="str">
        <f t="shared" si="1"/>
        <v/>
      </c>
      <c r="H52" s="5" t="str">
        <f>IF(Tabla1[[#This Row],[Cantidad]] &gt; 0,CEILING(( Tabla1[[#This Row],[Cantidad]]*Tabla1[[#This Row],[Precio]]) - IF(ISNUMBER(FIND("x", LOWER(G52))), ( Tabla1[[#This Row],[Cantidad]]* Tabla1[[#This Row],[Precio]] * IF(ISNUMBER(FIND("aceite", LOWER(Tabla1[[#This Row],[Producto]]))), 0.05, 0.1)), 0), 0.5), "")</f>
        <v/>
      </c>
      <c r="M52" s="21"/>
      <c r="N52" s="22"/>
      <c r="O52" s="24"/>
      <c r="P52" s="28"/>
      <c r="Q52" s="29"/>
      <c r="R52" s="30"/>
    </row>
    <row r="53" spans="2:18" x14ac:dyDescent="0.25">
      <c r="B53" s="18" t="str">
        <f ca="1">IF(Tabla1[[#This Row],['#]]&lt;&gt;"", NOW(), "")</f>
        <v/>
      </c>
      <c r="C53" t="str">
        <f t="shared" si="1"/>
        <v/>
      </c>
      <c r="H53" s="5" t="str">
        <f>IF(Tabla1[[#This Row],[Cantidad]] &gt; 0,CEILING(( Tabla1[[#This Row],[Cantidad]]*Tabla1[[#This Row],[Precio]]) - IF(ISNUMBER(FIND("x", LOWER(G53))), ( Tabla1[[#This Row],[Cantidad]]* Tabla1[[#This Row],[Precio]] * IF(ISNUMBER(FIND("aceite", LOWER(Tabla1[[#This Row],[Producto]]))), 0.05, 0.1)), 0), 0.5), "")</f>
        <v/>
      </c>
    </row>
    <row r="54" spans="2:18" x14ac:dyDescent="0.25">
      <c r="B54" s="18" t="str">
        <f ca="1">IF(Tabla1[[#This Row],['#]]&lt;&gt;"", NOW(), "")</f>
        <v/>
      </c>
      <c r="C54" t="str">
        <f t="shared" si="1"/>
        <v/>
      </c>
      <c r="H54" s="5" t="str">
        <f>IF(Tabla1[[#This Row],[Cantidad]] &gt; 0,CEILING(( Tabla1[[#This Row],[Cantidad]]*Tabla1[[#This Row],[Precio]]) - IF(ISNUMBER(FIND("x", LOWER(G54))), ( Tabla1[[#This Row],[Cantidad]]* Tabla1[[#This Row],[Precio]] * IF(ISNUMBER(FIND("aceite", LOWER(Tabla1[[#This Row],[Producto]]))), 0.05, 0.1)), 0), 0.5), "")</f>
        <v/>
      </c>
    </row>
    <row r="55" spans="2:18" x14ac:dyDescent="0.25">
      <c r="B55" s="18" t="str">
        <f ca="1">IF(Tabla1[[#This Row],['#]]&lt;&gt;"", NOW(), "")</f>
        <v/>
      </c>
      <c r="C55" t="str">
        <f t="shared" si="1"/>
        <v/>
      </c>
      <c r="H55" s="5" t="str">
        <f>IF(Tabla1[[#This Row],[Cantidad]] &gt; 0,CEILING(( Tabla1[[#This Row],[Cantidad]]*Tabla1[[#This Row],[Precio]]) - IF(ISNUMBER(FIND("x", LOWER(G55))), ( Tabla1[[#This Row],[Cantidad]]* Tabla1[[#This Row],[Precio]] * IF(ISNUMBER(FIND("aceite", LOWER(Tabla1[[#This Row],[Producto]]))), 0.05, 0.1)), 0), 0.5), "")</f>
        <v/>
      </c>
    </row>
    <row r="56" spans="2:18" x14ac:dyDescent="0.25">
      <c r="B56" s="18" t="str">
        <f ca="1">IF(Tabla1[[#This Row],['#]]&lt;&gt;"", NOW(), "")</f>
        <v/>
      </c>
      <c r="C56" t="str">
        <f t="shared" si="1"/>
        <v/>
      </c>
      <c r="H56" s="5" t="str">
        <f>IF(Tabla1[[#This Row],[Cantidad]] &gt; 0,CEILING(( Tabla1[[#This Row],[Cantidad]]*Tabla1[[#This Row],[Precio]]) - IF(ISNUMBER(FIND("x", LOWER(G56))), ( Tabla1[[#This Row],[Cantidad]]* Tabla1[[#This Row],[Precio]] * IF(ISNUMBER(FIND("aceite", LOWER(Tabla1[[#This Row],[Producto]]))), 0.05, 0.1)), 0), 0.5), "")</f>
        <v/>
      </c>
    </row>
    <row r="57" spans="2:18" x14ac:dyDescent="0.25">
      <c r="B57" s="18" t="str">
        <f ca="1">IF(Tabla1[[#This Row],['#]]&lt;&gt;"", NOW(), "")</f>
        <v/>
      </c>
      <c r="C57" t="str">
        <f t="shared" si="1"/>
        <v/>
      </c>
      <c r="H57" s="5" t="str">
        <f>IF(Tabla1[[#This Row],[Cantidad]] &gt; 0,CEILING(( Tabla1[[#This Row],[Cantidad]]*Tabla1[[#This Row],[Precio]]) - IF(ISNUMBER(FIND("x", LOWER(G57))), ( Tabla1[[#This Row],[Cantidad]]* Tabla1[[#This Row],[Precio]] * IF(ISNUMBER(FIND("aceite", LOWER(Tabla1[[#This Row],[Producto]]))), 0.05, 0.1)), 0), 0.5), "")</f>
        <v/>
      </c>
    </row>
    <row r="58" spans="2:18" x14ac:dyDescent="0.25">
      <c r="B58" s="18" t="str">
        <f ca="1">IF(Tabla1[[#This Row],['#]]&lt;&gt;"", NOW(), "")</f>
        <v/>
      </c>
      <c r="C58" t="str">
        <f t="shared" si="1"/>
        <v/>
      </c>
      <c r="H58" s="5" t="str">
        <f>IF(Tabla1[[#This Row],[Cantidad]] &gt; 0,CEILING(( Tabla1[[#This Row],[Cantidad]]*Tabla1[[#This Row],[Precio]]) - IF(ISNUMBER(FIND("x", LOWER(G58))), ( Tabla1[[#This Row],[Cantidad]]* Tabla1[[#This Row],[Precio]] * IF(ISNUMBER(FIND("aceite", LOWER(Tabla1[[#This Row],[Producto]]))), 0.05, 0.1)), 0), 0.5), "")</f>
        <v/>
      </c>
    </row>
    <row r="59" spans="2:18" x14ac:dyDescent="0.25">
      <c r="B59" s="18" t="str">
        <f ca="1">IF(Tabla1[[#This Row],['#]]&lt;&gt;"", NOW(), "")</f>
        <v/>
      </c>
      <c r="C59" t="str">
        <f t="shared" si="1"/>
        <v/>
      </c>
      <c r="H59" s="5" t="str">
        <f>IF(Tabla1[[#This Row],[Cantidad]] &gt; 0,CEILING(( Tabla1[[#This Row],[Cantidad]]*Tabla1[[#This Row],[Precio]]) - IF(ISNUMBER(FIND("x", LOWER(G59))), ( Tabla1[[#This Row],[Cantidad]]* Tabla1[[#This Row],[Precio]] * IF(ISNUMBER(FIND("aceite", LOWER(Tabla1[[#This Row],[Producto]]))), 0.05, 0.1)), 0), 0.5), "")</f>
        <v/>
      </c>
    </row>
    <row r="60" spans="2:18" x14ac:dyDescent="0.25">
      <c r="B60" s="18" t="str">
        <f ca="1">IF(Tabla1[[#This Row],['#]]&lt;&gt;"", NOW(), "")</f>
        <v/>
      </c>
      <c r="C60" t="str">
        <f t="shared" si="1"/>
        <v/>
      </c>
      <c r="H60" s="5" t="str">
        <f>IF(Tabla1[[#This Row],[Cantidad]] &gt; 0,CEILING(( Tabla1[[#This Row],[Cantidad]]*Tabla1[[#This Row],[Precio]]) - IF(ISNUMBER(FIND("x", LOWER(G60))), ( Tabla1[[#This Row],[Cantidad]]* Tabla1[[#This Row],[Precio]] * IF(ISNUMBER(FIND("aceite", LOWER(Tabla1[[#This Row],[Producto]]))), 0.05, 0.1)), 0), 0.5), "")</f>
        <v/>
      </c>
    </row>
    <row r="61" spans="2:18" x14ac:dyDescent="0.25">
      <c r="B61" s="18" t="str">
        <f ca="1">IF(Tabla1[[#This Row],['#]]&lt;&gt;"", NOW(), "")</f>
        <v/>
      </c>
      <c r="C61" t="str">
        <f t="shared" si="1"/>
        <v/>
      </c>
      <c r="H61" s="5" t="str">
        <f>IF(Tabla1[[#This Row],[Cantidad]] &gt; 0,CEILING(( Tabla1[[#This Row],[Cantidad]]*Tabla1[[#This Row],[Precio]]) - IF(ISNUMBER(FIND("x", LOWER(G61))), ( Tabla1[[#This Row],[Cantidad]]* Tabla1[[#This Row],[Precio]] * IF(ISNUMBER(FIND("aceite", LOWER(Tabla1[[#This Row],[Producto]]))), 0.05, 0.1)), 0), 0.5), "")</f>
        <v/>
      </c>
    </row>
    <row r="62" spans="2:18" x14ac:dyDescent="0.25">
      <c r="B62" s="18" t="str">
        <f ca="1">IF(Tabla1[[#This Row],['#]]&lt;&gt;"", NOW(), "")</f>
        <v/>
      </c>
      <c r="C62" t="str">
        <f t="shared" si="1"/>
        <v/>
      </c>
      <c r="H62" s="5" t="str">
        <f>IF(Tabla1[[#This Row],[Cantidad]] &gt; 0,CEILING(( Tabla1[[#This Row],[Cantidad]]*Tabla1[[#This Row],[Precio]]) - IF(ISNUMBER(FIND("x", LOWER(G62))), ( Tabla1[[#This Row],[Cantidad]]* Tabla1[[#This Row],[Precio]] * IF(ISNUMBER(FIND("aceite", LOWER(Tabla1[[#This Row],[Producto]]))), 0.05, 0.1)), 0), 0.5), "")</f>
        <v/>
      </c>
    </row>
    <row r="63" spans="2:18" x14ac:dyDescent="0.25">
      <c r="B63" s="18" t="str">
        <f ca="1">IF(Tabla1[[#This Row],['#]]&lt;&gt;"", NOW(), "")</f>
        <v/>
      </c>
      <c r="C63" t="str">
        <f t="shared" si="1"/>
        <v/>
      </c>
      <c r="H63" s="5" t="str">
        <f>IF(Tabla1[[#This Row],[Cantidad]] &gt; 0,CEILING(( Tabla1[[#This Row],[Cantidad]]*Tabla1[[#This Row],[Precio]]) - IF(ISNUMBER(FIND("x", LOWER(G63))), ( Tabla1[[#This Row],[Cantidad]]* Tabla1[[#This Row],[Precio]] * IF(ISNUMBER(FIND("aceite", LOWER(Tabla1[[#This Row],[Producto]]))), 0.05, 0.1)), 0), 0.5), "")</f>
        <v/>
      </c>
    </row>
    <row r="64" spans="2:18" x14ac:dyDescent="0.25">
      <c r="B64" s="18" t="str">
        <f ca="1">IF(Tabla1[[#This Row],['#]]&lt;&gt;"", NOW(), "")</f>
        <v/>
      </c>
      <c r="C64" t="str">
        <f t="shared" si="1"/>
        <v/>
      </c>
      <c r="H64" s="5" t="str">
        <f>IF(Tabla1[[#This Row],[Cantidad]] &gt; 0,CEILING(( Tabla1[[#This Row],[Cantidad]]*Tabla1[[#This Row],[Precio]]) - IF(ISNUMBER(FIND("x", LOWER(G64))), ( Tabla1[[#This Row],[Cantidad]]* Tabla1[[#This Row],[Precio]] * IF(ISNUMBER(FIND("aceite", LOWER(Tabla1[[#This Row],[Producto]]))), 0.05, 0.1)), 0), 0.5), "")</f>
        <v/>
      </c>
    </row>
    <row r="65" spans="2:8" x14ac:dyDescent="0.25">
      <c r="B65" s="18" t="str">
        <f ca="1">IF(Tabla1[[#This Row],['#]]&lt;&gt;"", NOW(), "")</f>
        <v/>
      </c>
      <c r="C65" t="str">
        <f t="shared" si="1"/>
        <v/>
      </c>
      <c r="H65" s="5" t="str">
        <f>IF(Tabla1[[#This Row],[Cantidad]] &gt; 0,CEILING(( Tabla1[[#This Row],[Cantidad]]*Tabla1[[#This Row],[Precio]]) - IF(ISNUMBER(FIND("x", LOWER(G65))), ( Tabla1[[#This Row],[Cantidad]]* Tabla1[[#This Row],[Precio]] * IF(ISNUMBER(FIND("aceite", LOWER(Tabla1[[#This Row],[Producto]]))), 0.05, 0.1)), 0), 0.5), "")</f>
        <v/>
      </c>
    </row>
    <row r="66" spans="2:8" x14ac:dyDescent="0.25">
      <c r="B66" s="18" t="str">
        <f ca="1">IF(Tabla1[[#This Row],['#]]&lt;&gt;"", NOW(), "")</f>
        <v/>
      </c>
      <c r="C66" t="str">
        <f t="shared" si="1"/>
        <v/>
      </c>
      <c r="H66" s="5" t="str">
        <f>IF(Tabla1[[#This Row],[Cantidad]] &gt; 0,CEILING(( Tabla1[[#This Row],[Cantidad]]*Tabla1[[#This Row],[Precio]]) - IF(ISNUMBER(FIND("x", LOWER(G66))), ( Tabla1[[#This Row],[Cantidad]]* Tabla1[[#This Row],[Precio]] * IF(ISNUMBER(FIND("aceite", LOWER(Tabla1[[#This Row],[Producto]]))), 0.05, 0.1)), 0), 0.5), "")</f>
        <v/>
      </c>
    </row>
    <row r="67" spans="2:8" x14ac:dyDescent="0.25">
      <c r="B67" s="18" t="str">
        <f ca="1">IF(Tabla1[[#This Row],['#]]&lt;&gt;"", NOW(), "")</f>
        <v/>
      </c>
      <c r="C67" t="str">
        <f t="shared" si="1"/>
        <v/>
      </c>
      <c r="H67" s="5" t="str">
        <f>IF(Tabla1[[#This Row],[Cantidad]] &gt; 0,CEILING(( Tabla1[[#This Row],[Cantidad]]*Tabla1[[#This Row],[Precio]]) - IF(ISNUMBER(FIND("x", LOWER(G67))), ( Tabla1[[#This Row],[Cantidad]]* Tabla1[[#This Row],[Precio]] * IF(ISNUMBER(FIND("aceite", LOWER(Tabla1[[#This Row],[Producto]]))), 0.05, 0.1)), 0), 0.5), "")</f>
        <v/>
      </c>
    </row>
    <row r="68" spans="2:8" x14ac:dyDescent="0.25">
      <c r="B68" s="18" t="str">
        <f ca="1">IF(Tabla1[[#This Row],['#]]&lt;&gt;"", NOW(), "")</f>
        <v/>
      </c>
      <c r="C68" t="str">
        <f t="shared" si="1"/>
        <v/>
      </c>
      <c r="H68" s="5" t="str">
        <f>IF(Tabla1[[#This Row],[Cantidad]] &gt; 0,CEILING(( Tabla1[[#This Row],[Cantidad]]*Tabla1[[#This Row],[Precio]]) - IF(ISNUMBER(FIND("x", LOWER(G68))), ( Tabla1[[#This Row],[Cantidad]]* Tabla1[[#This Row],[Precio]] * IF(ISNUMBER(FIND("aceite", LOWER(Tabla1[[#This Row],[Producto]]))), 0.05, 0.1)), 0), 0.5), "")</f>
        <v/>
      </c>
    </row>
    <row r="69" spans="2:8" x14ac:dyDescent="0.25">
      <c r="B69" s="18" t="str">
        <f ca="1">IF(Tabla1[[#This Row],['#]]&lt;&gt;"", NOW(), "")</f>
        <v/>
      </c>
      <c r="C69" t="str">
        <f t="shared" ref="C69:C103" si="2">IF(ISNUMBER(E69), IF(ISNUMBER(C68), C68+1, 1), "")</f>
        <v/>
      </c>
      <c r="H69" s="5" t="str">
        <f>IF(Tabla1[[#This Row],[Cantidad]] &gt; 0,CEILING(( Tabla1[[#This Row],[Cantidad]]*Tabla1[[#This Row],[Precio]]) - IF(ISNUMBER(FIND("x", LOWER(G69))), ( Tabla1[[#This Row],[Cantidad]]* Tabla1[[#This Row],[Precio]] * IF(ISNUMBER(FIND("aceite", LOWER(Tabla1[[#This Row],[Producto]]))), 0.05, 0.1)), 0), 0.5), "")</f>
        <v/>
      </c>
    </row>
    <row r="70" spans="2:8" x14ac:dyDescent="0.25">
      <c r="B70" s="18" t="str">
        <f ca="1">IF(Tabla1[[#This Row],['#]]&lt;&gt;"", NOW(), "")</f>
        <v/>
      </c>
      <c r="C70" t="str">
        <f t="shared" si="2"/>
        <v/>
      </c>
      <c r="H70" s="5" t="str">
        <f>IF(Tabla1[[#This Row],[Cantidad]] &gt; 0,CEILING(( Tabla1[[#This Row],[Cantidad]]*Tabla1[[#This Row],[Precio]]) - IF(ISNUMBER(FIND("x", LOWER(G70))), ( Tabla1[[#This Row],[Cantidad]]* Tabla1[[#This Row],[Precio]] * IF(ISNUMBER(FIND("aceite", LOWER(Tabla1[[#This Row],[Producto]]))), 0.05, 0.1)), 0), 0.5), "")</f>
        <v/>
      </c>
    </row>
    <row r="71" spans="2:8" x14ac:dyDescent="0.25">
      <c r="B71" s="18" t="str">
        <f ca="1">IF(Tabla1[[#This Row],['#]]&lt;&gt;"", NOW(), "")</f>
        <v/>
      </c>
      <c r="C71" t="str">
        <f t="shared" si="2"/>
        <v/>
      </c>
      <c r="H71" s="5" t="str">
        <f>IF(Tabla1[[#This Row],[Cantidad]] &gt; 0,CEILING(( Tabla1[[#This Row],[Cantidad]]*Tabla1[[#This Row],[Precio]]) - IF(ISNUMBER(FIND("x", LOWER(G71))), ( Tabla1[[#This Row],[Cantidad]]* Tabla1[[#This Row],[Precio]] * IF(ISNUMBER(FIND("aceite", LOWER(Tabla1[[#This Row],[Producto]]))), 0.05, 0.1)), 0), 0.5), "")</f>
        <v/>
      </c>
    </row>
    <row r="72" spans="2:8" x14ac:dyDescent="0.25">
      <c r="B72" s="18" t="str">
        <f ca="1">IF(Tabla1[[#This Row],['#]]&lt;&gt;"", NOW(), "")</f>
        <v/>
      </c>
      <c r="C72" t="str">
        <f t="shared" si="2"/>
        <v/>
      </c>
      <c r="H72" s="5" t="str">
        <f>IF(Tabla1[[#This Row],[Cantidad]] &gt; 0,CEILING(( Tabla1[[#This Row],[Cantidad]]*Tabla1[[#This Row],[Precio]]) - IF(ISNUMBER(FIND("x", LOWER(G72))), ( Tabla1[[#This Row],[Cantidad]]* Tabla1[[#This Row],[Precio]] * IF(ISNUMBER(FIND("aceite", LOWER(Tabla1[[#This Row],[Producto]]))), 0.05, 0.1)), 0), 0.5), "")</f>
        <v/>
      </c>
    </row>
    <row r="73" spans="2:8" x14ac:dyDescent="0.25">
      <c r="B73" s="18" t="str">
        <f ca="1">IF(Tabla1[[#This Row],['#]]&lt;&gt;"", NOW(), "")</f>
        <v/>
      </c>
      <c r="C73" t="str">
        <f t="shared" si="2"/>
        <v/>
      </c>
      <c r="H73" s="5" t="str">
        <f>IF(Tabla1[[#This Row],[Cantidad]] &gt; 0,CEILING(( Tabla1[[#This Row],[Cantidad]]*Tabla1[[#This Row],[Precio]]) - IF(ISNUMBER(FIND("x", LOWER(G73))), ( Tabla1[[#This Row],[Cantidad]]* Tabla1[[#This Row],[Precio]] * IF(ISNUMBER(FIND("aceite", LOWER(Tabla1[[#This Row],[Producto]]))), 0.05, 0.1)), 0), 0.5), "")</f>
        <v/>
      </c>
    </row>
    <row r="74" spans="2:8" x14ac:dyDescent="0.25">
      <c r="B74" s="18" t="str">
        <f ca="1">IF(Tabla1[[#This Row],['#]]&lt;&gt;"", NOW(), "")</f>
        <v/>
      </c>
      <c r="C74" t="str">
        <f t="shared" si="2"/>
        <v/>
      </c>
      <c r="H74" s="5" t="str">
        <f>IF(Tabla1[[#This Row],[Cantidad]] &gt; 0,CEILING(( Tabla1[[#This Row],[Cantidad]]*Tabla1[[#This Row],[Precio]]) - IF(ISNUMBER(FIND("x", LOWER(G74))), ( Tabla1[[#This Row],[Cantidad]]* Tabla1[[#This Row],[Precio]] * IF(ISNUMBER(FIND("aceite", LOWER(Tabla1[[#This Row],[Producto]]))), 0.05, 0.1)), 0), 0.5), "")</f>
        <v/>
      </c>
    </row>
    <row r="75" spans="2:8" x14ac:dyDescent="0.25">
      <c r="B75" s="18" t="str">
        <f ca="1">IF(Tabla1[[#This Row],['#]]&lt;&gt;"", NOW(), "")</f>
        <v/>
      </c>
      <c r="C75" t="str">
        <f t="shared" si="2"/>
        <v/>
      </c>
      <c r="H75" s="5" t="str">
        <f>IF(Tabla1[[#This Row],[Cantidad]] &gt; 0,CEILING(( Tabla1[[#This Row],[Cantidad]]*Tabla1[[#This Row],[Precio]]) - IF(ISNUMBER(FIND("x", LOWER(G75))), ( Tabla1[[#This Row],[Cantidad]]* Tabla1[[#This Row],[Precio]] * IF(ISNUMBER(FIND("aceite", LOWER(Tabla1[[#This Row],[Producto]]))), 0.05, 0.1)), 0), 0.5), "")</f>
        <v/>
      </c>
    </row>
    <row r="76" spans="2:8" x14ac:dyDescent="0.25">
      <c r="B76" s="18" t="str">
        <f ca="1">IF(Tabla1[[#This Row],['#]]&lt;&gt;"", NOW(), "")</f>
        <v/>
      </c>
      <c r="C76" t="str">
        <f t="shared" si="2"/>
        <v/>
      </c>
      <c r="H76" s="5" t="str">
        <f>IF(Tabla1[[#This Row],[Cantidad]] &gt; 0,CEILING(( Tabla1[[#This Row],[Cantidad]]*Tabla1[[#This Row],[Precio]]) - IF(ISNUMBER(FIND("x", LOWER(G76))), ( Tabla1[[#This Row],[Cantidad]]* Tabla1[[#This Row],[Precio]] * IF(ISNUMBER(FIND("aceite", LOWER(Tabla1[[#This Row],[Producto]]))), 0.05, 0.1)), 0), 0.5), "")</f>
        <v/>
      </c>
    </row>
    <row r="77" spans="2:8" x14ac:dyDescent="0.25">
      <c r="B77" s="18" t="str">
        <f ca="1">IF(Tabla1[[#This Row],['#]]&lt;&gt;"", NOW(), "")</f>
        <v/>
      </c>
      <c r="C77" t="str">
        <f t="shared" si="2"/>
        <v/>
      </c>
      <c r="H77" s="5" t="str">
        <f>IF(Tabla1[[#This Row],[Cantidad]] &gt; 0,CEILING(( Tabla1[[#This Row],[Cantidad]]*Tabla1[[#This Row],[Precio]]) - IF(ISNUMBER(FIND("x", LOWER(G77))), ( Tabla1[[#This Row],[Cantidad]]* Tabla1[[#This Row],[Precio]] * IF(ISNUMBER(FIND("aceite", LOWER(Tabla1[[#This Row],[Producto]]))), 0.05, 0.1)), 0), 0.5), "")</f>
        <v/>
      </c>
    </row>
    <row r="78" spans="2:8" x14ac:dyDescent="0.25">
      <c r="B78" s="18" t="str">
        <f ca="1">IF(Tabla1[[#This Row],['#]]&lt;&gt;"", NOW(), "")</f>
        <v/>
      </c>
      <c r="C78" t="str">
        <f t="shared" si="2"/>
        <v/>
      </c>
      <c r="H78" s="5" t="str">
        <f>IF(Tabla1[[#This Row],[Cantidad]] &gt; 0,CEILING(( Tabla1[[#This Row],[Cantidad]]*Tabla1[[#This Row],[Precio]]) - IF(ISNUMBER(FIND("x", LOWER(G78))), ( Tabla1[[#This Row],[Cantidad]]* Tabla1[[#This Row],[Precio]] * IF(ISNUMBER(FIND("aceite", LOWER(Tabla1[[#This Row],[Producto]]))), 0.05, 0.1)), 0), 0.5), "")</f>
        <v/>
      </c>
    </row>
    <row r="79" spans="2:8" x14ac:dyDescent="0.25">
      <c r="B79" s="18" t="str">
        <f ca="1">IF(Tabla1[[#This Row],['#]]&lt;&gt;"", NOW(), "")</f>
        <v/>
      </c>
      <c r="C79" t="str">
        <f t="shared" si="2"/>
        <v/>
      </c>
      <c r="H79" s="5" t="str">
        <f>IF(Tabla1[[#This Row],[Cantidad]] &gt; 0,CEILING(( Tabla1[[#This Row],[Cantidad]]*Tabla1[[#This Row],[Precio]]) - IF(ISNUMBER(FIND("x", LOWER(G79))), ( Tabla1[[#This Row],[Cantidad]]* Tabla1[[#This Row],[Precio]] * IF(ISNUMBER(FIND("aceite", LOWER(Tabla1[[#This Row],[Producto]]))), 0.05, 0.1)), 0), 0.5), "")</f>
        <v/>
      </c>
    </row>
    <row r="80" spans="2:8" x14ac:dyDescent="0.25">
      <c r="B80" s="18" t="str">
        <f ca="1">IF(Tabla1[[#This Row],['#]]&lt;&gt;"", NOW(), "")</f>
        <v/>
      </c>
      <c r="C80" t="str">
        <f t="shared" si="2"/>
        <v/>
      </c>
      <c r="H80" s="5" t="str">
        <f>IF(Tabla1[[#This Row],[Cantidad]] &gt; 0,CEILING(( Tabla1[[#This Row],[Cantidad]]*Tabla1[[#This Row],[Precio]]) - IF(ISNUMBER(FIND("x", LOWER(G80))), ( Tabla1[[#This Row],[Cantidad]]* Tabla1[[#This Row],[Precio]] * IF(ISNUMBER(FIND("aceite", LOWER(Tabla1[[#This Row],[Producto]]))), 0.05, 0.1)), 0), 0.5), "")</f>
        <v/>
      </c>
    </row>
    <row r="81" spans="2:8" x14ac:dyDescent="0.25">
      <c r="B81" s="18" t="str">
        <f ca="1">IF(Tabla1[[#This Row],['#]]&lt;&gt;"", NOW(), "")</f>
        <v/>
      </c>
      <c r="C81" t="str">
        <f t="shared" si="2"/>
        <v/>
      </c>
      <c r="H81" s="5" t="str">
        <f>IF(Tabla1[[#This Row],[Cantidad]] &gt; 0,CEILING(( Tabla1[[#This Row],[Cantidad]]*Tabla1[[#This Row],[Precio]]) - IF(ISNUMBER(FIND("x", LOWER(G81))), ( Tabla1[[#This Row],[Cantidad]]* Tabla1[[#This Row],[Precio]] * IF(ISNUMBER(FIND("aceite", LOWER(Tabla1[[#This Row],[Producto]]))), 0.05, 0.1)), 0), 0.5), "")</f>
        <v/>
      </c>
    </row>
    <row r="82" spans="2:8" x14ac:dyDescent="0.25">
      <c r="B82" s="18" t="str">
        <f ca="1">IF(Tabla1[[#This Row],['#]]&lt;&gt;"", NOW(), "")</f>
        <v/>
      </c>
      <c r="C82" t="str">
        <f t="shared" si="2"/>
        <v/>
      </c>
      <c r="H82" s="5" t="str">
        <f>IF(Tabla1[[#This Row],[Cantidad]] &gt; 0,CEILING(( Tabla1[[#This Row],[Cantidad]]*Tabla1[[#This Row],[Precio]]) - IF(ISNUMBER(FIND("x", LOWER(G82))), ( Tabla1[[#This Row],[Cantidad]]* Tabla1[[#This Row],[Precio]] * IF(ISNUMBER(FIND("aceite", LOWER(Tabla1[[#This Row],[Producto]]))), 0.05, 0.1)), 0), 0.5), "")</f>
        <v/>
      </c>
    </row>
    <row r="83" spans="2:8" x14ac:dyDescent="0.25">
      <c r="B83" s="18" t="str">
        <f ca="1">IF(Tabla1[[#This Row],['#]]&lt;&gt;"", NOW(), "")</f>
        <v/>
      </c>
      <c r="C83" t="str">
        <f t="shared" si="2"/>
        <v/>
      </c>
      <c r="H83" s="5" t="str">
        <f>IF(Tabla1[[#This Row],[Cantidad]] &gt; 0,CEILING(( Tabla1[[#This Row],[Cantidad]]*Tabla1[[#This Row],[Precio]]) - IF(ISNUMBER(FIND("x", LOWER(G83))), ( Tabla1[[#This Row],[Cantidad]]* Tabla1[[#This Row],[Precio]] * IF(ISNUMBER(FIND("aceite", LOWER(Tabla1[[#This Row],[Producto]]))), 0.05, 0.1)), 0), 0.5), "")</f>
        <v/>
      </c>
    </row>
    <row r="84" spans="2:8" x14ac:dyDescent="0.25">
      <c r="B84" s="18" t="str">
        <f ca="1">IF(Tabla1[[#This Row],['#]]&lt;&gt;"", NOW(), "")</f>
        <v/>
      </c>
      <c r="C84" t="str">
        <f t="shared" si="2"/>
        <v/>
      </c>
      <c r="H84" s="5" t="str">
        <f>IF(Tabla1[[#This Row],[Cantidad]] &gt; 0,CEILING(( Tabla1[[#This Row],[Cantidad]]*Tabla1[[#This Row],[Precio]]) - IF(ISNUMBER(FIND("x", LOWER(G84))), ( Tabla1[[#This Row],[Cantidad]]* Tabla1[[#This Row],[Precio]] * IF(ISNUMBER(FIND("aceite", LOWER(Tabla1[[#This Row],[Producto]]))), 0.05, 0.1)), 0), 0.5), "")</f>
        <v/>
      </c>
    </row>
    <row r="85" spans="2:8" x14ac:dyDescent="0.25">
      <c r="B85" s="18" t="str">
        <f ca="1">IF(Tabla1[[#This Row],['#]]&lt;&gt;"", NOW(), "")</f>
        <v/>
      </c>
      <c r="C85" t="str">
        <f t="shared" si="2"/>
        <v/>
      </c>
      <c r="H85" s="5" t="str">
        <f>IF(Tabla1[[#This Row],[Cantidad]] &gt; 0,CEILING(( Tabla1[[#This Row],[Cantidad]]*Tabla1[[#This Row],[Precio]]) - IF(ISNUMBER(FIND("x", LOWER(G85))), ( Tabla1[[#This Row],[Cantidad]]* Tabla1[[#This Row],[Precio]] * IF(ISNUMBER(FIND("aceite", LOWER(Tabla1[[#This Row],[Producto]]))), 0.05, 0.1)), 0), 0.5), "")</f>
        <v/>
      </c>
    </row>
    <row r="86" spans="2:8" x14ac:dyDescent="0.25">
      <c r="B86" s="18" t="str">
        <f ca="1">IF(Tabla1[[#This Row],['#]]&lt;&gt;"", NOW(), "")</f>
        <v/>
      </c>
      <c r="C86" t="str">
        <f t="shared" si="2"/>
        <v/>
      </c>
      <c r="H86" s="5" t="str">
        <f>IF(Tabla1[[#This Row],[Cantidad]] &gt; 0,CEILING(( Tabla1[[#This Row],[Cantidad]]*Tabla1[[#This Row],[Precio]]) - IF(ISNUMBER(FIND("x", LOWER(G86))), ( Tabla1[[#This Row],[Cantidad]]* Tabla1[[#This Row],[Precio]] * IF(ISNUMBER(FIND("aceite", LOWER(Tabla1[[#This Row],[Producto]]))), 0.05, 0.1)), 0), 0.5), "")</f>
        <v/>
      </c>
    </row>
    <row r="87" spans="2:8" x14ac:dyDescent="0.25">
      <c r="B87" s="18" t="str">
        <f ca="1">IF(Tabla1[[#This Row],['#]]&lt;&gt;"", NOW(), "")</f>
        <v/>
      </c>
      <c r="C87" t="str">
        <f t="shared" si="2"/>
        <v/>
      </c>
      <c r="H87" s="5" t="str">
        <f>IF(Tabla1[[#This Row],[Cantidad]] &gt; 0,CEILING(( Tabla1[[#This Row],[Cantidad]]*Tabla1[[#This Row],[Precio]]) - IF(ISNUMBER(FIND("x", LOWER(G87))), ( Tabla1[[#This Row],[Cantidad]]* Tabla1[[#This Row],[Precio]] * IF(ISNUMBER(FIND("aceite", LOWER(Tabla1[[#This Row],[Producto]]))), 0.05, 0.1)), 0), 0.5), "")</f>
        <v/>
      </c>
    </row>
    <row r="88" spans="2:8" x14ac:dyDescent="0.25">
      <c r="B88" s="18" t="str">
        <f ca="1">IF(Tabla1[[#This Row],['#]]&lt;&gt;"", NOW(), "")</f>
        <v/>
      </c>
      <c r="C88" t="str">
        <f t="shared" si="2"/>
        <v/>
      </c>
      <c r="H88" s="5" t="str">
        <f>IF(Tabla1[[#This Row],[Cantidad]] &gt; 0,CEILING(( Tabla1[[#This Row],[Cantidad]]*Tabla1[[#This Row],[Precio]]) - IF(ISNUMBER(FIND("x", LOWER(G88))), ( Tabla1[[#This Row],[Cantidad]]* Tabla1[[#This Row],[Precio]] * IF(ISNUMBER(FIND("aceite", LOWER(Tabla1[[#This Row],[Producto]]))), 0.05, 0.1)), 0), 0.5), "")</f>
        <v/>
      </c>
    </row>
    <row r="89" spans="2:8" x14ac:dyDescent="0.25">
      <c r="B89" s="18" t="str">
        <f ca="1">IF(Tabla1[[#This Row],['#]]&lt;&gt;"", NOW(), "")</f>
        <v/>
      </c>
      <c r="C89" t="str">
        <f t="shared" si="2"/>
        <v/>
      </c>
      <c r="H89" s="5" t="str">
        <f>IF(Tabla1[[#This Row],[Cantidad]] &gt; 0,CEILING(( Tabla1[[#This Row],[Cantidad]]*Tabla1[[#This Row],[Precio]]) - IF(ISNUMBER(FIND("x", LOWER(G89))), ( Tabla1[[#This Row],[Cantidad]]* Tabla1[[#This Row],[Precio]] * IF(ISNUMBER(FIND("aceite", LOWER(Tabla1[[#This Row],[Producto]]))), 0.05, 0.1)), 0), 0.5), "")</f>
        <v/>
      </c>
    </row>
    <row r="90" spans="2:8" x14ac:dyDescent="0.25">
      <c r="B90" s="18" t="str">
        <f ca="1">IF(Tabla1[[#This Row],['#]]&lt;&gt;"", NOW(), "")</f>
        <v/>
      </c>
      <c r="C90" t="str">
        <f t="shared" si="2"/>
        <v/>
      </c>
      <c r="H90" s="5" t="str">
        <f>IF(Tabla1[[#This Row],[Cantidad]] &gt; 0,CEILING(( Tabla1[[#This Row],[Cantidad]]*Tabla1[[#This Row],[Precio]]) - IF(ISNUMBER(FIND("x", LOWER(G90))), ( Tabla1[[#This Row],[Cantidad]]* Tabla1[[#This Row],[Precio]] * IF(ISNUMBER(FIND("aceite", LOWER(Tabla1[[#This Row],[Producto]]))), 0.05, 0.1)), 0), 0.5), "")</f>
        <v/>
      </c>
    </row>
    <row r="91" spans="2:8" x14ac:dyDescent="0.25">
      <c r="B91" s="18" t="str">
        <f ca="1">IF(Tabla1[[#This Row],['#]]&lt;&gt;"", NOW(), "")</f>
        <v/>
      </c>
      <c r="C91" t="str">
        <f t="shared" si="2"/>
        <v/>
      </c>
      <c r="H91" s="5" t="str">
        <f>IF(Tabla1[[#This Row],[Cantidad]] &gt; 0,CEILING(( Tabla1[[#This Row],[Cantidad]]*Tabla1[[#This Row],[Precio]]) - IF(ISNUMBER(FIND("x", LOWER(G91))), ( Tabla1[[#This Row],[Cantidad]]* Tabla1[[#This Row],[Precio]] * IF(ISNUMBER(FIND("aceite", LOWER(Tabla1[[#This Row],[Producto]]))), 0.05, 0.1)), 0), 0.5), "")</f>
        <v/>
      </c>
    </row>
    <row r="92" spans="2:8" x14ac:dyDescent="0.25">
      <c r="B92" s="18" t="str">
        <f ca="1">IF(Tabla1[[#This Row],['#]]&lt;&gt;"", NOW(), "")</f>
        <v/>
      </c>
      <c r="C92" t="str">
        <f t="shared" si="2"/>
        <v/>
      </c>
      <c r="H92" s="5" t="str">
        <f>IF(Tabla1[[#This Row],[Cantidad]] &gt; 0,CEILING(( Tabla1[[#This Row],[Cantidad]]*Tabla1[[#This Row],[Precio]]) - IF(ISNUMBER(FIND("x", LOWER(G92))), ( Tabla1[[#This Row],[Cantidad]]* Tabla1[[#This Row],[Precio]] * IF(ISNUMBER(FIND("aceite", LOWER(Tabla1[[#This Row],[Producto]]))), 0.05, 0.1)), 0), 0.5), "")</f>
        <v/>
      </c>
    </row>
    <row r="93" spans="2:8" x14ac:dyDescent="0.25">
      <c r="B93" s="18" t="str">
        <f ca="1">IF(Tabla1[[#This Row],['#]]&lt;&gt;"", NOW(), "")</f>
        <v/>
      </c>
      <c r="C93" t="str">
        <f t="shared" si="2"/>
        <v/>
      </c>
      <c r="H93" s="5" t="str">
        <f>IF(Tabla1[[#This Row],[Cantidad]] &gt; 0,CEILING(( Tabla1[[#This Row],[Cantidad]]*Tabla1[[#This Row],[Precio]]) - IF(ISNUMBER(FIND("x", LOWER(G93))), ( Tabla1[[#This Row],[Cantidad]]* Tabla1[[#This Row],[Precio]] * IF(ISNUMBER(FIND("aceite", LOWER(Tabla1[[#This Row],[Producto]]))), 0.05, 0.1)), 0), 0.5), "")</f>
        <v/>
      </c>
    </row>
    <row r="94" spans="2:8" x14ac:dyDescent="0.25">
      <c r="B94" s="18" t="str">
        <f ca="1">IF(Tabla1[[#This Row],['#]]&lt;&gt;"", NOW(), "")</f>
        <v/>
      </c>
      <c r="C94" t="str">
        <f t="shared" si="2"/>
        <v/>
      </c>
      <c r="H94" s="5" t="str">
        <f>IF(Tabla1[[#This Row],[Cantidad]] &gt; 0,CEILING(( Tabla1[[#This Row],[Cantidad]]*Tabla1[[#This Row],[Precio]]) - IF(ISNUMBER(FIND("x", LOWER(G94))), ( Tabla1[[#This Row],[Cantidad]]* Tabla1[[#This Row],[Precio]] * IF(ISNUMBER(FIND("aceite", LOWER(Tabla1[[#This Row],[Producto]]))), 0.05, 0.1)), 0), 0.5), "")</f>
        <v/>
      </c>
    </row>
    <row r="95" spans="2:8" x14ac:dyDescent="0.25">
      <c r="B95" s="18" t="str">
        <f ca="1">IF(Tabla1[[#This Row],['#]]&lt;&gt;"", NOW(), "")</f>
        <v/>
      </c>
      <c r="C95" t="str">
        <f t="shared" si="2"/>
        <v/>
      </c>
      <c r="H95" s="5" t="str">
        <f>IF(Tabla1[[#This Row],[Cantidad]] &gt; 0,CEILING(( Tabla1[[#This Row],[Cantidad]]*Tabla1[[#This Row],[Precio]]) - IF(ISNUMBER(FIND("x", LOWER(G95))), ( Tabla1[[#This Row],[Cantidad]]* Tabla1[[#This Row],[Precio]] * IF(ISNUMBER(FIND("aceite", LOWER(Tabla1[[#This Row],[Producto]]))), 0.05, 0.1)), 0), 0.5), "")</f>
        <v/>
      </c>
    </row>
    <row r="96" spans="2:8" x14ac:dyDescent="0.25">
      <c r="B96" s="18" t="str">
        <f ca="1">IF(Tabla1[[#This Row],['#]]&lt;&gt;"", NOW(), "")</f>
        <v/>
      </c>
      <c r="C96" t="str">
        <f t="shared" si="2"/>
        <v/>
      </c>
      <c r="H96" s="5" t="str">
        <f>IF(Tabla1[[#This Row],[Cantidad]] &gt; 0,CEILING(( Tabla1[[#This Row],[Cantidad]]*Tabla1[[#This Row],[Precio]]) - IF(ISNUMBER(FIND("x", LOWER(G96))), ( Tabla1[[#This Row],[Cantidad]]* Tabla1[[#This Row],[Precio]] * IF(ISNUMBER(FIND("aceite", LOWER(Tabla1[[#This Row],[Producto]]))), 0.05, 0.1)), 0), 0.5), "")</f>
        <v/>
      </c>
    </row>
    <row r="97" spans="2:8" x14ac:dyDescent="0.25">
      <c r="B97" s="18" t="str">
        <f ca="1">IF(Tabla1[[#This Row],['#]]&lt;&gt;"", NOW(), "")</f>
        <v/>
      </c>
      <c r="C97" t="str">
        <f t="shared" si="2"/>
        <v/>
      </c>
      <c r="H97" s="5" t="str">
        <f>IF(Tabla1[[#This Row],[Cantidad]] &gt; 0,CEILING(( Tabla1[[#This Row],[Cantidad]]*Tabla1[[#This Row],[Precio]]) - IF(ISNUMBER(FIND("x", LOWER(G97))), ( Tabla1[[#This Row],[Cantidad]]* Tabla1[[#This Row],[Precio]] * IF(ISNUMBER(FIND("aceite", LOWER(Tabla1[[#This Row],[Producto]]))), 0.05, 0.1)), 0), 0.5), "")</f>
        <v/>
      </c>
    </row>
    <row r="98" spans="2:8" x14ac:dyDescent="0.25">
      <c r="B98" s="18" t="str">
        <f ca="1">IF(Tabla1[[#This Row],['#]]&lt;&gt;"", NOW(), "")</f>
        <v/>
      </c>
      <c r="C98" t="str">
        <f t="shared" si="2"/>
        <v/>
      </c>
      <c r="H98" s="5" t="str">
        <f>IF(Tabla1[[#This Row],[Cantidad]] &gt; 0,CEILING(( Tabla1[[#This Row],[Cantidad]]*Tabla1[[#This Row],[Precio]]) - IF(ISNUMBER(FIND("x", LOWER(G98))), ( Tabla1[[#This Row],[Cantidad]]* Tabla1[[#This Row],[Precio]] * IF(ISNUMBER(FIND("aceite", LOWER(Tabla1[[#This Row],[Producto]]))), 0.05, 0.1)), 0), 0.5), "")</f>
        <v/>
      </c>
    </row>
    <row r="99" spans="2:8" x14ac:dyDescent="0.25">
      <c r="B99" s="18" t="str">
        <f ca="1">IF(Tabla1[[#This Row],['#]]&lt;&gt;"", NOW(), "")</f>
        <v/>
      </c>
      <c r="C99" t="str">
        <f t="shared" si="2"/>
        <v/>
      </c>
      <c r="H99" s="5" t="str">
        <f>IF(Tabla1[[#This Row],[Cantidad]] &gt; 0,CEILING(( Tabla1[[#This Row],[Cantidad]]*Tabla1[[#This Row],[Precio]]) - IF(ISNUMBER(FIND("x", LOWER(G99))), ( Tabla1[[#This Row],[Cantidad]]* Tabla1[[#This Row],[Precio]] * IF(ISNUMBER(FIND("aceite", LOWER(Tabla1[[#This Row],[Producto]]))), 0.05, 0.1)), 0), 0.5), "")</f>
        <v/>
      </c>
    </row>
    <row r="100" spans="2:8" x14ac:dyDescent="0.25">
      <c r="B100" s="18" t="str">
        <f ca="1">IF(Tabla1[[#This Row],['#]]&lt;&gt;"", NOW(), "")</f>
        <v/>
      </c>
      <c r="C100" t="str">
        <f t="shared" si="2"/>
        <v/>
      </c>
      <c r="H100" s="5" t="str">
        <f>IF(Tabla1[[#This Row],[Cantidad]] &gt; 0,CEILING(( Tabla1[[#This Row],[Cantidad]]*Tabla1[[#This Row],[Precio]]) - IF(ISNUMBER(FIND("x", LOWER(G100))), ( Tabla1[[#This Row],[Cantidad]]* Tabla1[[#This Row],[Precio]] * IF(ISNUMBER(FIND("aceite", LOWER(Tabla1[[#This Row],[Producto]]))), 0.05, 0.1)), 0), 0.5), "")</f>
        <v/>
      </c>
    </row>
    <row r="101" spans="2:8" x14ac:dyDescent="0.25">
      <c r="B101" s="18" t="str">
        <f ca="1">IF(Tabla1[[#This Row],['#]]&lt;&gt;"", NOW(), "")</f>
        <v/>
      </c>
      <c r="C101" t="str">
        <f t="shared" si="2"/>
        <v/>
      </c>
      <c r="H101" s="5" t="str">
        <f>IF(Tabla1[[#This Row],[Cantidad]] &gt; 0,CEILING(( Tabla1[[#This Row],[Cantidad]]*Tabla1[[#This Row],[Precio]]) - IF(ISNUMBER(FIND("x", LOWER(G101))), ( Tabla1[[#This Row],[Cantidad]]* Tabla1[[#This Row],[Precio]] * IF(ISNUMBER(FIND("aceite", LOWER(Tabla1[[#This Row],[Producto]]))), 0.05, 0.1)), 0), 0.5), "")</f>
        <v/>
      </c>
    </row>
    <row r="102" spans="2:8" x14ac:dyDescent="0.25">
      <c r="B102" s="18" t="str">
        <f ca="1">IF(Tabla1[[#This Row],['#]]&lt;&gt;"", NOW(), "")</f>
        <v/>
      </c>
      <c r="C102" t="str">
        <f t="shared" si="2"/>
        <v/>
      </c>
      <c r="H102" s="5" t="str">
        <f>IF(Tabla1[[#This Row],[Cantidad]] &gt; 0,CEILING(( Tabla1[[#This Row],[Cantidad]]*Tabla1[[#This Row],[Precio]]) - IF(ISNUMBER(FIND("x", LOWER(G102))), ( Tabla1[[#This Row],[Cantidad]]* Tabla1[[#This Row],[Precio]] * IF(ISNUMBER(FIND("aceite", LOWER(Tabla1[[#This Row],[Producto]]))), 0.05, 0.1)), 0), 0.5), "")</f>
        <v/>
      </c>
    </row>
    <row r="103" spans="2:8" x14ac:dyDescent="0.25">
      <c r="B103" s="18" t="str">
        <f ca="1">IF(Tabla1[[#This Row],['#]]&lt;&gt;"", NOW(), "")</f>
        <v/>
      </c>
      <c r="C103" t="str">
        <f t="shared" si="2"/>
        <v/>
      </c>
      <c r="H103" s="5" t="str">
        <f>IF(Tabla1[[#This Row],[Cantidad]] &gt; 0,CEILING(( Tabla1[[#This Row],[Cantidad]]*Tabla1[[#This Row],[Precio]]) - IF(ISNUMBER(FIND("x", LOWER(G103))), ( Tabla1[[#This Row],[Cantidad]]* Tabla1[[#This Row],[Precio]] * IF(ISNUMBER(FIND("aceite", LOWER(Tabla1[[#This Row],[Producto]]))), 0.05, 0.1)), 0), 0.5), "")</f>
        <v/>
      </c>
    </row>
  </sheetData>
  <autoFilter ref="B4" xr:uid="{00000000-0009-0000-0000-000000000000}"/>
  <mergeCells count="48">
    <mergeCell ref="M24:R24"/>
    <mergeCell ref="M25:R25"/>
    <mergeCell ref="C2:H2"/>
    <mergeCell ref="M4:R22"/>
    <mergeCell ref="M2:R2"/>
    <mergeCell ref="M3:R3"/>
    <mergeCell ref="J5:K14"/>
    <mergeCell ref="M41:N42"/>
    <mergeCell ref="M43:N44"/>
    <mergeCell ref="O41:O42"/>
    <mergeCell ref="O43:O44"/>
    <mergeCell ref="P41:R42"/>
    <mergeCell ref="P43:R44"/>
    <mergeCell ref="P26:R26"/>
    <mergeCell ref="M26:N26"/>
    <mergeCell ref="M27:N28"/>
    <mergeCell ref="M29:N30"/>
    <mergeCell ref="O27:O28"/>
    <mergeCell ref="O29:O30"/>
    <mergeCell ref="P27:R28"/>
    <mergeCell ref="P29:R30"/>
    <mergeCell ref="M31:N32"/>
    <mergeCell ref="M33:N34"/>
    <mergeCell ref="M35:N36"/>
    <mergeCell ref="M37:N38"/>
    <mergeCell ref="M39:N40"/>
    <mergeCell ref="O31:O32"/>
    <mergeCell ref="O33:O34"/>
    <mergeCell ref="O35:O36"/>
    <mergeCell ref="O37:O38"/>
    <mergeCell ref="O39:O40"/>
    <mergeCell ref="P31:R32"/>
    <mergeCell ref="P33:R34"/>
    <mergeCell ref="P35:R36"/>
    <mergeCell ref="P37:R38"/>
    <mergeCell ref="P39:R40"/>
    <mergeCell ref="M45:N46"/>
    <mergeCell ref="O45:O46"/>
    <mergeCell ref="P45:R46"/>
    <mergeCell ref="M47:N48"/>
    <mergeCell ref="O47:O48"/>
    <mergeCell ref="P47:R48"/>
    <mergeCell ref="M49:N50"/>
    <mergeCell ref="O49:O50"/>
    <mergeCell ref="P49:R50"/>
    <mergeCell ref="M51:N52"/>
    <mergeCell ref="O51:O52"/>
    <mergeCell ref="P51:R52"/>
  </mergeCells>
  <conditionalFormatting sqref="B5:B103">
    <cfRule type="expression" dxfId="13" priority="1">
      <formula>C5&gt;0&amp;ISBLANK(B5)</formula>
    </cfRule>
  </conditionalFormatting>
  <conditionalFormatting sqref="D5:D6">
    <cfRule type="expression" dxfId="12" priority="2">
      <formula>E5&gt;0&amp;ISBLANK(D5)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R103"/>
  <sheetViews>
    <sheetView workbookViewId="0">
      <selection activeCell="D33" sqref="D33"/>
    </sheetView>
  </sheetViews>
  <sheetFormatPr baseColWidth="10" defaultColWidth="9.140625" defaultRowHeight="15" x14ac:dyDescent="0.25"/>
  <cols>
    <col min="1" max="1" width="4.7109375" customWidth="1"/>
    <col min="2" max="2" width="8.7109375" style="16" customWidth="1"/>
    <col min="3" max="3" width="4.7109375" customWidth="1"/>
    <col min="4" max="4" width="36.140625" customWidth="1"/>
    <col min="5" max="5" width="11" customWidth="1"/>
    <col min="7" max="7" width="12.5703125" customWidth="1"/>
    <col min="8" max="8" width="11.85546875" bestFit="1" customWidth="1"/>
    <col min="9" max="9" width="3.7109375" customWidth="1"/>
    <col min="10" max="10" width="12.140625" customWidth="1"/>
    <col min="11" max="11" width="19.140625" customWidth="1"/>
    <col min="12" max="12" width="3.42578125" customWidth="1"/>
    <col min="14" max="14" width="10" bestFit="1" customWidth="1"/>
  </cols>
  <sheetData>
    <row r="2" spans="2:18" ht="28.5" x14ac:dyDescent="0.45">
      <c r="C2" s="34" t="s">
        <v>45</v>
      </c>
      <c r="D2" s="34"/>
      <c r="E2" s="35"/>
      <c r="F2" s="35"/>
      <c r="G2" s="35"/>
      <c r="H2" s="35"/>
      <c r="L2" s="8"/>
      <c r="M2" s="34" t="s">
        <v>5</v>
      </c>
      <c r="N2" s="35"/>
      <c r="O2" s="35"/>
      <c r="P2" s="35"/>
      <c r="Q2" s="35"/>
      <c r="R2" s="35"/>
    </row>
    <row r="3" spans="2:18" ht="26.25" x14ac:dyDescent="0.4">
      <c r="G3" t="s">
        <v>7</v>
      </c>
      <c r="J3" s="1" t="s">
        <v>17</v>
      </c>
      <c r="K3" s="6">
        <f>SUM(Tabla110[Importa])</f>
        <v>2699.5</v>
      </c>
      <c r="M3" s="37" t="s">
        <v>6</v>
      </c>
      <c r="N3" s="37"/>
      <c r="O3" s="37"/>
      <c r="P3" s="37"/>
      <c r="Q3" s="37"/>
      <c r="R3" s="37"/>
    </row>
    <row r="4" spans="2:18" ht="33.75" x14ac:dyDescent="0.5">
      <c r="B4" s="17" t="s">
        <v>23</v>
      </c>
      <c r="C4" t="s">
        <v>15</v>
      </c>
      <c r="D4" t="s">
        <v>0</v>
      </c>
      <c r="E4" t="s">
        <v>1</v>
      </c>
      <c r="F4" t="s">
        <v>2</v>
      </c>
      <c r="G4" t="s">
        <v>3</v>
      </c>
      <c r="H4" t="s">
        <v>4</v>
      </c>
      <c r="J4" s="9" t="s">
        <v>18</v>
      </c>
      <c r="K4" s="10">
        <f>COUNTIF(C5:C103,"&gt;0")</f>
        <v>28</v>
      </c>
      <c r="M4" s="36" t="s">
        <v>53</v>
      </c>
      <c r="N4" s="36"/>
      <c r="O4" s="36"/>
      <c r="P4" s="36"/>
      <c r="Q4" s="36"/>
      <c r="R4" s="36"/>
    </row>
    <row r="5" spans="2:18" x14ac:dyDescent="0.25">
      <c r="B5" s="18">
        <f ca="1">IF(Tabla110[[#This Row],['#]]&lt;&gt;"", NOW(), "")</f>
        <v>45892.79297372685</v>
      </c>
      <c r="C5">
        <f t="shared" ref="C5:C68" si="0">IF(ISNUMBER(E5), IF(ISNUMBER(C4), C4+1, 1), "")</f>
        <v>1</v>
      </c>
      <c r="D5" t="s">
        <v>46</v>
      </c>
      <c r="E5">
        <v>1</v>
      </c>
      <c r="F5">
        <v>50</v>
      </c>
      <c r="H5" s="5">
        <f>IF(Tabla110[[#This Row],[Cantidad]] &gt; 0,CEILING(( Tabla110[[#This Row],[Cantidad]]*Tabla110[[#This Row],[Precio]]) - IF(ISNUMBER(FIND("x", LOWER(G5))), ( Tabla110[[#This Row],[Cantidad]]* Tabla110[[#This Row],[Precio]] * IF(ISNUMBER(FIND("aceite", LOWER(Tabla110[[#This Row],[Producto]]))), 0.05, 0.1)), 0), 0.5), "")</f>
        <v>50</v>
      </c>
      <c r="J5" s="38" t="s">
        <v>11</v>
      </c>
      <c r="K5" s="38"/>
      <c r="M5" s="36"/>
      <c r="N5" s="36"/>
      <c r="O5" s="36"/>
      <c r="P5" s="36"/>
      <c r="Q5" s="36"/>
      <c r="R5" s="36"/>
    </row>
    <row r="6" spans="2:18" ht="15" customHeight="1" x14ac:dyDescent="0.25">
      <c r="B6" s="18">
        <f ca="1">IF(Tabla1[[#This Row],['#]]&lt;&gt;"", NOW(), "")</f>
        <v>45892.79297372685</v>
      </c>
      <c r="C6">
        <f t="shared" si="0"/>
        <v>2</v>
      </c>
      <c r="D6" t="s">
        <v>48</v>
      </c>
      <c r="E6">
        <v>1</v>
      </c>
      <c r="F6">
        <v>123</v>
      </c>
      <c r="G6" t="s">
        <v>28</v>
      </c>
      <c r="H6" s="5">
        <f>IF(Tabla110[[#This Row],[Cantidad]] &gt; 0,CEILING(( Tabla110[[#This Row],[Cantidad]]*Tabla110[[#This Row],[Precio]]) - IF(ISNUMBER(FIND("x", LOWER(G6))), ( Tabla110[[#This Row],[Cantidad]]* Tabla110[[#This Row],[Precio]] * IF(ISNUMBER(FIND("aceite", LOWER(Tabla110[[#This Row],[Producto]]))), 0.05, 0.1)), 0), 0.5), "")</f>
        <v>117</v>
      </c>
      <c r="J6" s="38"/>
      <c r="K6" s="38"/>
      <c r="M6" s="36"/>
      <c r="N6" s="36"/>
      <c r="O6" s="36"/>
      <c r="P6" s="36"/>
      <c r="Q6" s="36"/>
      <c r="R6" s="36"/>
    </row>
    <row r="7" spans="2:18" x14ac:dyDescent="0.25">
      <c r="B7" s="18">
        <f ca="1">IF(Tabla1[[#This Row],['#]]&lt;&gt;"", NOW(), "")</f>
        <v>45892.79297372685</v>
      </c>
      <c r="C7">
        <f t="shared" si="0"/>
        <v>3</v>
      </c>
      <c r="D7" t="s">
        <v>49</v>
      </c>
      <c r="E7">
        <v>1</v>
      </c>
      <c r="F7">
        <v>20</v>
      </c>
      <c r="G7" t="s">
        <v>28</v>
      </c>
      <c r="H7" s="5">
        <f>IF(Tabla110[[#This Row],[Cantidad]] &gt; 0,CEILING(( Tabla110[[#This Row],[Cantidad]]*Tabla110[[#This Row],[Precio]]) - IF(ISNUMBER(FIND("x", LOWER(G7))), ( Tabla110[[#This Row],[Cantidad]]* Tabla110[[#This Row],[Precio]] * IF(ISNUMBER(FIND("aceite", LOWER(Tabla110[[#This Row],[Producto]]))), 0.05, 0.1)), 0), 0.5), "")</f>
        <v>18</v>
      </c>
      <c r="J7" s="38"/>
      <c r="K7" s="38"/>
      <c r="M7" s="36"/>
      <c r="N7" s="36"/>
      <c r="O7" s="36"/>
      <c r="P7" s="36"/>
      <c r="Q7" s="36"/>
      <c r="R7" s="36"/>
    </row>
    <row r="8" spans="2:18" x14ac:dyDescent="0.25">
      <c r="B8" s="18">
        <f ca="1">IF(Tabla1[[#This Row],['#]]&lt;&gt;"", NOW(), "")</f>
        <v>45892.79297372685</v>
      </c>
      <c r="C8">
        <f t="shared" si="0"/>
        <v>4</v>
      </c>
      <c r="D8" t="s">
        <v>50</v>
      </c>
      <c r="E8">
        <v>1</v>
      </c>
      <c r="F8">
        <v>27</v>
      </c>
      <c r="G8" t="s">
        <v>28</v>
      </c>
      <c r="H8" s="5">
        <f>IF(Tabla110[[#This Row],[Cantidad]] &gt; 0,CEILING(( Tabla110[[#This Row],[Cantidad]]*Tabla110[[#This Row],[Precio]]) - IF(ISNUMBER(FIND("x", LOWER(G8))), ( Tabla110[[#This Row],[Cantidad]]* Tabla110[[#This Row],[Precio]] * IF(ISNUMBER(FIND("aceite", LOWER(Tabla110[[#This Row],[Producto]]))), 0.05, 0.1)), 0), 0.5), "")</f>
        <v>24.5</v>
      </c>
      <c r="J8" s="38"/>
      <c r="K8" s="38"/>
      <c r="M8" s="36"/>
      <c r="N8" s="36"/>
      <c r="O8" s="36"/>
      <c r="P8" s="36"/>
      <c r="Q8" s="36"/>
      <c r="R8" s="36"/>
    </row>
    <row r="9" spans="2:18" x14ac:dyDescent="0.25">
      <c r="B9" s="18">
        <f ca="1">IF(Tabla1[[#This Row],['#]]&lt;&gt;"", NOW(), "")</f>
        <v>45892.79297372685</v>
      </c>
      <c r="C9">
        <f t="shared" si="0"/>
        <v>5</v>
      </c>
      <c r="D9" t="s">
        <v>51</v>
      </c>
      <c r="E9">
        <v>1</v>
      </c>
      <c r="F9">
        <v>57</v>
      </c>
      <c r="G9" t="s">
        <v>28</v>
      </c>
      <c r="H9" s="5">
        <f>IF(Tabla110[[#This Row],[Cantidad]] &gt; 0,CEILING(( Tabla110[[#This Row],[Cantidad]]*Tabla110[[#This Row],[Precio]]) - IF(ISNUMBER(FIND("x", LOWER(G9))), ( Tabla110[[#This Row],[Cantidad]]* Tabla110[[#This Row],[Precio]] * IF(ISNUMBER(FIND("aceite", LOWER(Tabla110[[#This Row],[Producto]]))), 0.05, 0.1)), 0), 0.5), "")</f>
        <v>51.5</v>
      </c>
      <c r="J9" s="38"/>
      <c r="K9" s="38"/>
      <c r="M9" s="36"/>
      <c r="N9" s="36"/>
      <c r="O9" s="36"/>
      <c r="P9" s="36"/>
      <c r="Q9" s="36"/>
      <c r="R9" s="36"/>
    </row>
    <row r="10" spans="2:18" x14ac:dyDescent="0.25">
      <c r="B10" s="18">
        <f ca="1">IF(Tabla1[[#This Row],['#]]&lt;&gt;"", NOW(), "")</f>
        <v>45892.79297372685</v>
      </c>
      <c r="C10">
        <f t="shared" si="0"/>
        <v>6</v>
      </c>
      <c r="D10" t="s">
        <v>32</v>
      </c>
      <c r="E10">
        <v>1</v>
      </c>
      <c r="F10">
        <v>85</v>
      </c>
      <c r="H10" s="5">
        <f>IF(Tabla110[[#This Row],[Cantidad]] &gt; 0,CEILING(( Tabla110[[#This Row],[Cantidad]]*Tabla110[[#This Row],[Precio]]) - IF(ISNUMBER(FIND("x", LOWER(G10))), ( Tabla110[[#This Row],[Cantidad]]* Tabla110[[#This Row],[Precio]] * IF(ISNUMBER(FIND("aceite", LOWER(Tabla110[[#This Row],[Producto]]))), 0.05, 0.1)), 0), 0.5), "")</f>
        <v>85</v>
      </c>
      <c r="J10" s="38"/>
      <c r="K10" s="38"/>
      <c r="M10" s="36"/>
      <c r="N10" s="36"/>
      <c r="O10" s="36"/>
      <c r="P10" s="36"/>
      <c r="Q10" s="36"/>
      <c r="R10" s="36"/>
    </row>
    <row r="11" spans="2:18" x14ac:dyDescent="0.25">
      <c r="B11" s="18">
        <f ca="1">IF(Tabla1[[#This Row],['#]]&lt;&gt;"", NOW(), "")</f>
        <v>45892.79297372685</v>
      </c>
      <c r="C11">
        <f t="shared" si="0"/>
        <v>7</v>
      </c>
      <c r="D11" t="s">
        <v>51</v>
      </c>
      <c r="E11">
        <v>1</v>
      </c>
      <c r="F11">
        <v>57</v>
      </c>
      <c r="H11" s="5">
        <f>IF(Tabla110[[#This Row],[Cantidad]] &gt; 0,CEILING(( Tabla110[[#This Row],[Cantidad]]*Tabla110[[#This Row],[Precio]]) - IF(ISNUMBER(FIND("x", LOWER(G11))), ( Tabla110[[#This Row],[Cantidad]]* Tabla110[[#This Row],[Precio]] * IF(ISNUMBER(FIND("aceite", LOWER(Tabla110[[#This Row],[Producto]]))), 0.05, 0.1)), 0), 0.5), "")</f>
        <v>57</v>
      </c>
      <c r="J11" s="38"/>
      <c r="K11" s="38"/>
      <c r="M11" s="36"/>
      <c r="N11" s="36"/>
      <c r="O11" s="36"/>
      <c r="P11" s="36"/>
      <c r="Q11" s="36"/>
      <c r="R11" s="36"/>
    </row>
    <row r="12" spans="2:18" x14ac:dyDescent="0.25">
      <c r="B12" s="18">
        <f ca="1">IF(Tabla1[[#This Row],['#]]&lt;&gt;"", NOW(), "")</f>
        <v>45892.79297372685</v>
      </c>
      <c r="C12">
        <f t="shared" si="0"/>
        <v>8</v>
      </c>
      <c r="D12" t="s">
        <v>54</v>
      </c>
      <c r="E12">
        <v>1</v>
      </c>
      <c r="F12">
        <v>220</v>
      </c>
      <c r="G12" t="s">
        <v>28</v>
      </c>
      <c r="H12" s="5">
        <f>IF(Tabla110[[#This Row],[Cantidad]] &gt; 0,CEILING(( Tabla110[[#This Row],[Cantidad]]*Tabla110[[#This Row],[Precio]]) - IF(ISNUMBER(FIND("x", LOWER(G12))), ( Tabla110[[#This Row],[Cantidad]]* Tabla110[[#This Row],[Precio]] * IF(ISNUMBER(FIND("aceite", LOWER(Tabla110[[#This Row],[Producto]]))), 0.05, 0.1)), 0), 0.5), "")</f>
        <v>198</v>
      </c>
      <c r="J12" s="38"/>
      <c r="K12" s="38"/>
      <c r="M12" s="36"/>
      <c r="N12" s="36"/>
      <c r="O12" s="36"/>
      <c r="P12" s="36"/>
      <c r="Q12" s="36"/>
      <c r="R12" s="36"/>
    </row>
    <row r="13" spans="2:18" x14ac:dyDescent="0.25">
      <c r="B13" s="18">
        <f ca="1">IF(Tabla1[[#This Row],['#]]&lt;&gt;"", NOW(), "")</f>
        <v>45892.79297372685</v>
      </c>
      <c r="C13">
        <f t="shared" si="0"/>
        <v>9</v>
      </c>
      <c r="D13" t="s">
        <v>51</v>
      </c>
      <c r="E13">
        <v>1</v>
      </c>
      <c r="F13">
        <v>57</v>
      </c>
      <c r="G13" t="s">
        <v>28</v>
      </c>
      <c r="H13" s="5">
        <f>IF(Tabla110[[#This Row],[Cantidad]] &gt; 0,CEILING(( Tabla110[[#This Row],[Cantidad]]*Tabla110[[#This Row],[Precio]]) - IF(ISNUMBER(FIND("x", LOWER(G13))), ( Tabla110[[#This Row],[Cantidad]]* Tabla110[[#This Row],[Precio]] * IF(ISNUMBER(FIND("aceite", LOWER(Tabla110[[#This Row],[Producto]]))), 0.05, 0.1)), 0), 0.5), "")</f>
        <v>51.5</v>
      </c>
      <c r="J13" s="38"/>
      <c r="K13" s="38"/>
      <c r="M13" s="36"/>
      <c r="N13" s="36"/>
      <c r="O13" s="36"/>
      <c r="P13" s="36"/>
      <c r="Q13" s="36"/>
      <c r="R13" s="36"/>
    </row>
    <row r="14" spans="2:18" x14ac:dyDescent="0.25">
      <c r="B14" s="18">
        <f ca="1">IF(Tabla1[[#This Row],['#]]&lt;&gt;"", NOW(), "")</f>
        <v>45892.79297372685</v>
      </c>
      <c r="C14">
        <f t="shared" si="0"/>
        <v>10</v>
      </c>
      <c r="D14" t="s">
        <v>55</v>
      </c>
      <c r="E14">
        <v>1</v>
      </c>
      <c r="F14">
        <v>65</v>
      </c>
      <c r="H14" s="5">
        <f>IF(Tabla110[[#This Row],[Cantidad]] &gt; 0,CEILING(( Tabla110[[#This Row],[Cantidad]]*Tabla110[[#This Row],[Precio]]) - IF(ISNUMBER(FIND("x", LOWER(G14))), ( Tabla110[[#This Row],[Cantidad]]* Tabla110[[#This Row],[Precio]] * IF(ISNUMBER(FIND("aceite", LOWER(Tabla110[[#This Row],[Producto]]))), 0.05, 0.1)), 0), 0.5), "")</f>
        <v>65</v>
      </c>
      <c r="J14" s="38"/>
      <c r="K14" s="38"/>
      <c r="M14" s="36"/>
      <c r="N14" s="36"/>
      <c r="O14" s="36"/>
      <c r="P14" s="36"/>
      <c r="Q14" s="36"/>
      <c r="R14" s="36"/>
    </row>
    <row r="15" spans="2:18" x14ac:dyDescent="0.25">
      <c r="B15" s="18">
        <f ca="1">IF(Tabla1[[#This Row],['#]]&lt;&gt;"", NOW(), "")</f>
        <v>45892.79297372685</v>
      </c>
      <c r="C15">
        <f t="shared" si="0"/>
        <v>11</v>
      </c>
      <c r="D15" t="s">
        <v>32</v>
      </c>
      <c r="E15">
        <v>1</v>
      </c>
      <c r="F15">
        <v>85</v>
      </c>
      <c r="G15" t="s">
        <v>28</v>
      </c>
      <c r="H15" s="5">
        <f>IF(Tabla110[[#This Row],[Cantidad]] &gt; 0,CEILING(( Tabla110[[#This Row],[Cantidad]]*Tabla110[[#This Row],[Precio]]) - IF(ISNUMBER(FIND("x", LOWER(G15))), ( Tabla110[[#This Row],[Cantidad]]* Tabla110[[#This Row],[Precio]] * IF(ISNUMBER(FIND("aceite", LOWER(Tabla110[[#This Row],[Producto]]))), 0.05, 0.1)), 0), 0.5), "")</f>
        <v>81</v>
      </c>
      <c r="M15" s="36"/>
      <c r="N15" s="36"/>
      <c r="O15" s="36"/>
      <c r="P15" s="36"/>
      <c r="Q15" s="36"/>
      <c r="R15" s="36"/>
    </row>
    <row r="16" spans="2:18" x14ac:dyDescent="0.25">
      <c r="B16" s="18">
        <f ca="1">IF(Tabla1[[#This Row],['#]]&lt;&gt;"", NOW(), "")</f>
        <v>45892.79297372685</v>
      </c>
      <c r="C16">
        <f t="shared" si="0"/>
        <v>12</v>
      </c>
      <c r="D16" t="s">
        <v>32</v>
      </c>
      <c r="E16">
        <v>1</v>
      </c>
      <c r="F16">
        <v>85</v>
      </c>
      <c r="G16" t="s">
        <v>28</v>
      </c>
      <c r="H16" s="5">
        <f>IF(Tabla110[[#This Row],[Cantidad]] &gt; 0,CEILING(( Tabla110[[#This Row],[Cantidad]]*Tabla110[[#This Row],[Precio]]) - IF(ISNUMBER(FIND("x", LOWER(G16))), ( Tabla110[[#This Row],[Cantidad]]* Tabla110[[#This Row],[Precio]] * IF(ISNUMBER(FIND("aceite", LOWER(Tabla110[[#This Row],[Producto]]))), 0.05, 0.1)), 0), 0.5), "")</f>
        <v>81</v>
      </c>
      <c r="M16" s="36"/>
      <c r="N16" s="36"/>
      <c r="O16" s="36"/>
      <c r="P16" s="36"/>
      <c r="Q16" s="36"/>
      <c r="R16" s="36"/>
    </row>
    <row r="17" spans="2:18" x14ac:dyDescent="0.25">
      <c r="B17" s="18">
        <f ca="1">IF(Tabla1[[#This Row],['#]]&lt;&gt;"", NOW(), "")</f>
        <v>45892.79297372685</v>
      </c>
      <c r="C17">
        <f t="shared" si="0"/>
        <v>13</v>
      </c>
      <c r="D17" t="s">
        <v>51</v>
      </c>
      <c r="E17">
        <v>1</v>
      </c>
      <c r="F17">
        <v>57</v>
      </c>
      <c r="G17" t="s">
        <v>28</v>
      </c>
      <c r="H17" s="5">
        <f>IF(Tabla110[[#This Row],[Cantidad]] &gt; 0,CEILING(( Tabla110[[#This Row],[Cantidad]]*Tabla110[[#This Row],[Precio]]) - IF(ISNUMBER(FIND("x", LOWER(G17))), ( Tabla110[[#This Row],[Cantidad]]* Tabla110[[#This Row],[Precio]] * IF(ISNUMBER(FIND("aceite", LOWER(Tabla110[[#This Row],[Producto]]))), 0.05, 0.1)), 0), 0.5), "")</f>
        <v>51.5</v>
      </c>
      <c r="M17" s="36"/>
      <c r="N17" s="36"/>
      <c r="O17" s="36"/>
      <c r="P17" s="36"/>
      <c r="Q17" s="36"/>
      <c r="R17" s="36"/>
    </row>
    <row r="18" spans="2:18" x14ac:dyDescent="0.25">
      <c r="B18" s="18">
        <f ca="1">IF(Tabla1[[#This Row],['#]]&lt;&gt;"", NOW(), "")</f>
        <v>45892.79297372685</v>
      </c>
      <c r="C18">
        <f t="shared" si="0"/>
        <v>14</v>
      </c>
      <c r="D18" t="s">
        <v>56</v>
      </c>
      <c r="E18">
        <v>1</v>
      </c>
      <c r="F18">
        <v>57</v>
      </c>
      <c r="G18" t="s">
        <v>28</v>
      </c>
      <c r="H18" s="5">
        <f>IF(Tabla110[[#This Row],[Cantidad]] &gt; 0,CEILING(( Tabla110[[#This Row],[Cantidad]]*Tabla110[[#This Row],[Precio]]) - IF(ISNUMBER(FIND("x", LOWER(G18))), ( Tabla110[[#This Row],[Cantidad]]* Tabla110[[#This Row],[Precio]] * IF(ISNUMBER(FIND("aceite", LOWER(Tabla110[[#This Row],[Producto]]))), 0.05, 0.1)), 0), 0.5), "")</f>
        <v>51.5</v>
      </c>
      <c r="M18" s="36"/>
      <c r="N18" s="36"/>
      <c r="O18" s="36"/>
      <c r="P18" s="36"/>
      <c r="Q18" s="36"/>
      <c r="R18" s="36"/>
    </row>
    <row r="19" spans="2:18" x14ac:dyDescent="0.25">
      <c r="B19" s="18">
        <f ca="1">IF(Tabla1[[#This Row],['#]]&lt;&gt;"", NOW(), "")</f>
        <v>45892.79297372685</v>
      </c>
      <c r="C19">
        <f t="shared" si="0"/>
        <v>15</v>
      </c>
      <c r="D19" t="s">
        <v>57</v>
      </c>
      <c r="E19">
        <v>1</v>
      </c>
      <c r="F19">
        <v>70</v>
      </c>
      <c r="G19" t="s">
        <v>28</v>
      </c>
      <c r="H19" s="5">
        <f>IF(Tabla110[[#This Row],[Cantidad]] &gt; 0,CEILING(( Tabla110[[#This Row],[Cantidad]]*Tabla110[[#This Row],[Precio]]) - IF(ISNUMBER(FIND("x", LOWER(G19))), ( Tabla110[[#This Row],[Cantidad]]* Tabla110[[#This Row],[Precio]] * IF(ISNUMBER(FIND("aceite", LOWER(Tabla110[[#This Row],[Producto]]))), 0.05, 0.1)), 0), 0.5), "")</f>
        <v>63</v>
      </c>
      <c r="M19" s="36"/>
      <c r="N19" s="36"/>
      <c r="O19" s="36"/>
      <c r="P19" s="36"/>
      <c r="Q19" s="36"/>
      <c r="R19" s="36"/>
    </row>
    <row r="20" spans="2:18" x14ac:dyDescent="0.25">
      <c r="B20" s="18">
        <f ca="1">IF(Tabla1[[#This Row],['#]]&lt;&gt;"", NOW(), "")</f>
        <v>45892.79297372685</v>
      </c>
      <c r="C20">
        <f t="shared" si="0"/>
        <v>16</v>
      </c>
      <c r="D20" t="s">
        <v>58</v>
      </c>
      <c r="E20">
        <v>1</v>
      </c>
      <c r="F20">
        <v>15</v>
      </c>
      <c r="G20" t="s">
        <v>28</v>
      </c>
      <c r="H20" s="5">
        <f>IF(Tabla110[[#This Row],[Cantidad]] &gt; 0,CEILING(( Tabla110[[#This Row],[Cantidad]]*Tabla110[[#This Row],[Precio]]) - IF(ISNUMBER(FIND("x", LOWER(G20))), ( Tabla110[[#This Row],[Cantidad]]* Tabla110[[#This Row],[Precio]] * IF(ISNUMBER(FIND("aceite", LOWER(Tabla110[[#This Row],[Producto]]))), 0.05, 0.1)), 0), 0.5), "")</f>
        <v>13.5</v>
      </c>
      <c r="M20" s="36"/>
      <c r="N20" s="36"/>
      <c r="O20" s="36"/>
      <c r="P20" s="36"/>
      <c r="Q20" s="36"/>
      <c r="R20" s="36"/>
    </row>
    <row r="21" spans="2:18" x14ac:dyDescent="0.25">
      <c r="B21" s="18">
        <f ca="1">IF(Tabla1[[#This Row],['#]]&lt;&gt;"", NOW(), "")</f>
        <v>45892.79297372685</v>
      </c>
      <c r="C21">
        <f t="shared" si="0"/>
        <v>17</v>
      </c>
      <c r="D21" t="s">
        <v>59</v>
      </c>
      <c r="E21">
        <v>4</v>
      </c>
      <c r="F21">
        <v>5</v>
      </c>
      <c r="H21" s="5">
        <f>IF(Tabla110[[#This Row],[Cantidad]] &gt; 0,CEILING(( Tabla110[[#This Row],[Cantidad]]*Tabla110[[#This Row],[Precio]]) - IF(ISNUMBER(FIND("x", LOWER(G21))), ( Tabla110[[#This Row],[Cantidad]]* Tabla110[[#This Row],[Precio]] * IF(ISNUMBER(FIND("aceite", LOWER(Tabla110[[#This Row],[Producto]]))), 0.05, 0.1)), 0), 0.5), "")</f>
        <v>20</v>
      </c>
      <c r="M21" s="36"/>
      <c r="N21" s="36"/>
      <c r="O21" s="36"/>
      <c r="P21" s="36"/>
      <c r="Q21" s="36"/>
      <c r="R21" s="36"/>
    </row>
    <row r="22" spans="2:18" x14ac:dyDescent="0.25">
      <c r="B22" s="18">
        <f ca="1">IF(Tabla1[[#This Row],['#]]&lt;&gt;"", NOW(), "")</f>
        <v>45892.79297372685</v>
      </c>
      <c r="C22">
        <f t="shared" si="0"/>
        <v>18</v>
      </c>
      <c r="D22" t="s">
        <v>38</v>
      </c>
      <c r="E22">
        <v>4</v>
      </c>
      <c r="F22">
        <v>5</v>
      </c>
      <c r="H22" s="5">
        <f>IF(Tabla110[[#This Row],[Cantidad]] &gt; 0,CEILING(( Tabla110[[#This Row],[Cantidad]]*Tabla110[[#This Row],[Precio]]) - IF(ISNUMBER(FIND("x", LOWER(G22))), ( Tabla110[[#This Row],[Cantidad]]* Tabla110[[#This Row],[Precio]] * IF(ISNUMBER(FIND("aceite", LOWER(Tabla110[[#This Row],[Producto]]))), 0.05, 0.1)), 0), 0.5), "")</f>
        <v>20</v>
      </c>
      <c r="M22" s="36"/>
      <c r="N22" s="36"/>
      <c r="O22" s="36"/>
      <c r="P22" s="36"/>
      <c r="Q22" s="36"/>
      <c r="R22" s="36"/>
    </row>
    <row r="23" spans="2:18" x14ac:dyDescent="0.25">
      <c r="B23" s="18">
        <f ca="1">IF(Tabla1[[#This Row],['#]]&lt;&gt;"", NOW(), "")</f>
        <v>45892.79297372685</v>
      </c>
      <c r="C23">
        <f t="shared" si="0"/>
        <v>19</v>
      </c>
      <c r="D23" t="s">
        <v>60</v>
      </c>
      <c r="E23">
        <v>1</v>
      </c>
      <c r="F23">
        <v>560</v>
      </c>
      <c r="H23" s="5">
        <f>IF(Tabla110[[#This Row],[Cantidad]] &gt; 0,CEILING(( Tabla110[[#This Row],[Cantidad]]*Tabla110[[#This Row],[Precio]]) - IF(ISNUMBER(FIND("x", LOWER(G23))), ( Tabla110[[#This Row],[Cantidad]]* Tabla110[[#This Row],[Precio]] * IF(ISNUMBER(FIND("aceite", LOWER(Tabla110[[#This Row],[Producto]]))), 0.05, 0.1)), 0), 0.5), "")</f>
        <v>560</v>
      </c>
    </row>
    <row r="24" spans="2:18" ht="15" customHeight="1" x14ac:dyDescent="0.25">
      <c r="B24" s="18" t="str">
        <f ca="1">IF(Tabla1[[#This Row],['#]]&lt;&gt;"", NOW(), "")</f>
        <v/>
      </c>
      <c r="C24">
        <f t="shared" si="0"/>
        <v>20</v>
      </c>
      <c r="D24" t="s">
        <v>61</v>
      </c>
      <c r="E24">
        <v>1</v>
      </c>
      <c r="F24">
        <v>20</v>
      </c>
      <c r="H24" s="5">
        <f>IF(Tabla110[[#This Row],[Cantidad]] &gt; 0,CEILING(( Tabla110[[#This Row],[Cantidad]]*Tabla110[[#This Row],[Precio]]) - IF(ISNUMBER(FIND("x", LOWER(G24))), ( Tabla110[[#This Row],[Cantidad]]* Tabla110[[#This Row],[Precio]] * IF(ISNUMBER(FIND("aceite", LOWER(Tabla110[[#This Row],[Producto]]))), 0.05, 0.1)), 0), 0.5), "")</f>
        <v>20</v>
      </c>
      <c r="M24" s="32" t="s">
        <v>19</v>
      </c>
      <c r="N24" s="42"/>
      <c r="O24" s="42"/>
      <c r="P24" s="42"/>
      <c r="Q24" s="42"/>
      <c r="R24" s="42"/>
    </row>
    <row r="25" spans="2:18" x14ac:dyDescent="0.25">
      <c r="B25" s="18" t="str">
        <f ca="1">IF(Tabla1[[#This Row],['#]]&lt;&gt;"", NOW(), "")</f>
        <v/>
      </c>
      <c r="C25">
        <f t="shared" si="0"/>
        <v>21</v>
      </c>
      <c r="D25" t="s">
        <v>62</v>
      </c>
      <c r="E25">
        <v>1</v>
      </c>
      <c r="F25">
        <v>77</v>
      </c>
      <c r="H25" s="5">
        <f>IF(Tabla110[[#This Row],[Cantidad]] &gt; 0,CEILING(( Tabla110[[#This Row],[Cantidad]]*Tabla110[[#This Row],[Precio]]) - IF(ISNUMBER(FIND("x", LOWER(G25))), ( Tabla110[[#This Row],[Cantidad]]* Tabla110[[#This Row],[Precio]] * IF(ISNUMBER(FIND("aceite", LOWER(Tabla110[[#This Row],[Producto]]))), 0.05, 0.1)), 0), 0.5), "")</f>
        <v>77</v>
      </c>
      <c r="M25" s="37"/>
      <c r="N25" s="37"/>
      <c r="O25" s="37"/>
      <c r="P25" s="37"/>
      <c r="Q25" s="37"/>
      <c r="R25" s="37"/>
    </row>
    <row r="26" spans="2:18" x14ac:dyDescent="0.25">
      <c r="B26" s="18" t="str">
        <f ca="1">IF(Tabla1[[#This Row],['#]]&lt;&gt;"", NOW(), "")</f>
        <v/>
      </c>
      <c r="C26">
        <f t="shared" si="0"/>
        <v>22</v>
      </c>
      <c r="D26" t="s">
        <v>63</v>
      </c>
      <c r="E26">
        <v>1</v>
      </c>
      <c r="F26">
        <v>700</v>
      </c>
      <c r="G26" t="s">
        <v>28</v>
      </c>
      <c r="H26" s="5">
        <f>IF(Tabla110[[#This Row],[Cantidad]] &gt; 0,CEILING(( Tabla110[[#This Row],[Cantidad]]*Tabla110[[#This Row],[Precio]]) - IF(ISNUMBER(FIND("x", LOWER(G26))), ( Tabla110[[#This Row],[Cantidad]]* Tabla110[[#This Row],[Precio]] * IF(ISNUMBER(FIND("aceite", LOWER(Tabla110[[#This Row],[Producto]]))), 0.05, 0.1)), 0), 0.5), "")</f>
        <v>630</v>
      </c>
      <c r="M26" s="14" t="s">
        <v>20</v>
      </c>
      <c r="N26" s="14" t="s">
        <v>21</v>
      </c>
      <c r="O26" s="31" t="s">
        <v>22</v>
      </c>
      <c r="P26" s="31"/>
      <c r="Q26" s="31"/>
      <c r="R26" s="31"/>
    </row>
    <row r="27" spans="2:18" x14ac:dyDescent="0.25">
      <c r="B27" s="18" t="str">
        <f ca="1">IF(Tabla1[[#This Row],['#]]&lt;&gt;"", NOW(), "")</f>
        <v/>
      </c>
      <c r="C27">
        <f t="shared" si="0"/>
        <v>23</v>
      </c>
      <c r="D27" t="s">
        <v>64</v>
      </c>
      <c r="E27">
        <v>1</v>
      </c>
      <c r="F27">
        <v>77</v>
      </c>
      <c r="H27" s="5">
        <f>IF(Tabla110[[#This Row],[Cantidad]] &gt; 0,CEILING(( Tabla110[[#This Row],[Cantidad]]*Tabla110[[#This Row],[Precio]]) - IF(ISNUMBER(FIND("x", LOWER(G27))), ( Tabla110[[#This Row],[Cantidad]]* Tabla110[[#This Row],[Precio]] * IF(ISNUMBER(FIND("aceite", LOWER(Tabla110[[#This Row],[Producto]]))), 0.05, 0.1)), 0), 0.5), "")</f>
        <v>77</v>
      </c>
      <c r="M27" s="13" t="s">
        <v>47</v>
      </c>
      <c r="N27" s="15">
        <v>360</v>
      </c>
      <c r="O27" s="39"/>
      <c r="P27" s="40"/>
      <c r="Q27" s="40"/>
      <c r="R27" s="41"/>
    </row>
    <row r="28" spans="2:18" ht="30" x14ac:dyDescent="0.25">
      <c r="B28" s="18" t="str">
        <f ca="1">IF(Tabla1[[#This Row],['#]]&lt;&gt;"", NOW(), "")</f>
        <v/>
      </c>
      <c r="C28">
        <f t="shared" si="0"/>
        <v>24</v>
      </c>
      <c r="D28" t="s">
        <v>65</v>
      </c>
      <c r="E28">
        <v>1</v>
      </c>
      <c r="F28">
        <v>57</v>
      </c>
      <c r="G28" t="s">
        <v>28</v>
      </c>
      <c r="H28" s="5">
        <f>IF(Tabla110[[#This Row],[Cantidad]] &gt; 0,CEILING(( Tabla110[[#This Row],[Cantidad]]*Tabla110[[#This Row],[Precio]]) - IF(ISNUMBER(FIND("x", LOWER(G28))), ( Tabla110[[#This Row],[Cantidad]]* Tabla110[[#This Row],[Precio]] * IF(ISNUMBER(FIND("aceite", LOWER(Tabla110[[#This Row],[Producto]]))), 0.05, 0.1)), 0), 0.5), "")</f>
        <v>51.5</v>
      </c>
      <c r="M28" s="13" t="s">
        <v>52</v>
      </c>
      <c r="N28" s="15">
        <v>80</v>
      </c>
      <c r="O28" s="39"/>
      <c r="P28" s="40"/>
      <c r="Q28" s="40"/>
      <c r="R28" s="41"/>
    </row>
    <row r="29" spans="2:18" x14ac:dyDescent="0.25">
      <c r="B29" s="18" t="str">
        <f ca="1">IF(Tabla1[[#This Row],['#]]&lt;&gt;"", NOW(), "")</f>
        <v/>
      </c>
      <c r="C29">
        <f t="shared" si="0"/>
        <v>25</v>
      </c>
      <c r="D29" t="s">
        <v>55</v>
      </c>
      <c r="E29">
        <v>1</v>
      </c>
      <c r="F29">
        <v>65</v>
      </c>
      <c r="H29" s="5">
        <f>IF(Tabla110[[#This Row],[Cantidad]] &gt; 0,CEILING(( Tabla110[[#This Row],[Cantidad]]*Tabla110[[#This Row],[Precio]]) - IF(ISNUMBER(FIND("x", LOWER(G29))), ( Tabla110[[#This Row],[Cantidad]]* Tabla110[[#This Row],[Precio]] * IF(ISNUMBER(FIND("aceite", LOWER(Tabla110[[#This Row],[Producto]]))), 0.05, 0.1)), 0), 0.5), "")</f>
        <v>65</v>
      </c>
      <c r="M29" s="13"/>
      <c r="N29" s="15"/>
      <c r="O29" s="39"/>
      <c r="P29" s="40"/>
      <c r="Q29" s="40"/>
      <c r="R29" s="41"/>
    </row>
    <row r="30" spans="2:18" x14ac:dyDescent="0.25">
      <c r="B30" s="18" t="str">
        <f ca="1">IF(Tabla1[[#This Row],['#]]&lt;&gt;"", NOW(), "")</f>
        <v/>
      </c>
      <c r="C30">
        <f t="shared" si="0"/>
        <v>26</v>
      </c>
      <c r="D30" t="s">
        <v>66</v>
      </c>
      <c r="E30">
        <v>1</v>
      </c>
      <c r="F30">
        <v>20</v>
      </c>
      <c r="H30" s="5">
        <f>IF(Tabla110[[#This Row],[Cantidad]] &gt; 0,CEILING(( Tabla110[[#This Row],[Cantidad]]*Tabla110[[#This Row],[Precio]]) - IF(ISNUMBER(FIND("x", LOWER(G30))), ( Tabla110[[#This Row],[Cantidad]]* Tabla110[[#This Row],[Precio]] * IF(ISNUMBER(FIND("aceite", LOWER(Tabla110[[#This Row],[Producto]]))), 0.05, 0.1)), 0), 0.5), "")</f>
        <v>20</v>
      </c>
      <c r="M30" s="13"/>
      <c r="N30" s="15"/>
      <c r="O30" s="39"/>
      <c r="P30" s="40"/>
      <c r="Q30" s="40"/>
      <c r="R30" s="41"/>
    </row>
    <row r="31" spans="2:18" x14ac:dyDescent="0.25">
      <c r="B31" s="18" t="str">
        <f ca="1">IF(Tabla1[[#This Row],['#]]&lt;&gt;"", NOW(), "")</f>
        <v/>
      </c>
      <c r="C31">
        <f t="shared" si="0"/>
        <v>27</v>
      </c>
      <c r="D31" t="s">
        <v>67</v>
      </c>
      <c r="E31">
        <v>1</v>
      </c>
      <c r="F31">
        <v>70</v>
      </c>
      <c r="H31" s="5">
        <f>IF(Tabla110[[#This Row],[Cantidad]] &gt; 0,CEILING(( Tabla110[[#This Row],[Cantidad]]*Tabla110[[#This Row],[Precio]]) - IF(ISNUMBER(FIND("x", LOWER(G31))), ( Tabla110[[#This Row],[Cantidad]]* Tabla110[[#This Row],[Precio]] * IF(ISNUMBER(FIND("aceite", LOWER(Tabla110[[#This Row],[Producto]]))), 0.05, 0.1)), 0), 0.5), "")</f>
        <v>70</v>
      </c>
      <c r="M31" s="13"/>
      <c r="N31" s="15"/>
      <c r="O31" s="39"/>
      <c r="P31" s="40"/>
      <c r="Q31" s="40"/>
      <c r="R31" s="41"/>
    </row>
    <row r="32" spans="2:18" x14ac:dyDescent="0.25">
      <c r="B32" s="18" t="str">
        <f ca="1">IF(Tabla1[[#This Row],['#]]&lt;&gt;"", NOW(), "")</f>
        <v/>
      </c>
      <c r="C32">
        <f t="shared" si="0"/>
        <v>28</v>
      </c>
      <c r="D32" t="s">
        <v>68</v>
      </c>
      <c r="E32">
        <v>2</v>
      </c>
      <c r="F32">
        <v>15</v>
      </c>
      <c r="H32" s="5">
        <f>IF(Tabla110[[#This Row],[Cantidad]] &gt; 0,CEILING(( Tabla110[[#This Row],[Cantidad]]*Tabla110[[#This Row],[Precio]]) - IF(ISNUMBER(FIND("x", LOWER(G32))), ( Tabla110[[#This Row],[Cantidad]]* Tabla110[[#This Row],[Precio]] * IF(ISNUMBER(FIND("aceite", LOWER(Tabla110[[#This Row],[Producto]]))), 0.05, 0.1)), 0), 0.5), "")</f>
        <v>30</v>
      </c>
      <c r="M32" s="13"/>
      <c r="N32" s="15"/>
      <c r="O32" s="39"/>
      <c r="P32" s="40"/>
      <c r="Q32" s="40"/>
      <c r="R32" s="41"/>
    </row>
    <row r="33" spans="2:18" x14ac:dyDescent="0.25">
      <c r="B33" s="18" t="str">
        <f ca="1">IF(Tabla1[[#This Row],['#]]&lt;&gt;"", NOW(), "")</f>
        <v/>
      </c>
      <c r="C33" t="str">
        <f t="shared" si="0"/>
        <v/>
      </c>
      <c r="H33" s="5" t="str">
        <f>IF(Tabla110[[#This Row],[Cantidad]] &gt; 0,CEILING(( Tabla110[[#This Row],[Cantidad]]*Tabla110[[#This Row],[Precio]]) - IF(ISNUMBER(FIND("x", LOWER(G33))), ( Tabla110[[#This Row],[Cantidad]]* Tabla110[[#This Row],[Precio]] * IF(ISNUMBER(FIND("aceite", LOWER(Tabla110[[#This Row],[Producto]]))), 0.05, 0.1)), 0), 0.5), "")</f>
        <v/>
      </c>
      <c r="M33" s="13"/>
      <c r="N33" s="15"/>
      <c r="O33" s="39"/>
      <c r="P33" s="40"/>
      <c r="Q33" s="40"/>
      <c r="R33" s="41"/>
    </row>
    <row r="34" spans="2:18" x14ac:dyDescent="0.25">
      <c r="B34" s="18" t="str">
        <f ca="1">IF(Tabla1[[#This Row],['#]]&lt;&gt;"", NOW(), "")</f>
        <v/>
      </c>
      <c r="C34" t="str">
        <f t="shared" si="0"/>
        <v/>
      </c>
      <c r="H34" s="5" t="str">
        <f>IF(Tabla110[[#This Row],[Cantidad]] &gt; 0,CEILING(( Tabla110[[#This Row],[Cantidad]]*Tabla110[[#This Row],[Precio]]) - IF(ISNUMBER(FIND("x", LOWER(G34))), ( Tabla110[[#This Row],[Cantidad]]* Tabla110[[#This Row],[Precio]] * IF(ISNUMBER(FIND("aceite", LOWER(Tabla110[[#This Row],[Producto]]))), 0.05, 0.1)), 0), 0.5), "")</f>
        <v/>
      </c>
      <c r="M34" s="13"/>
      <c r="N34" s="15"/>
      <c r="O34" s="39"/>
      <c r="P34" s="40"/>
      <c r="Q34" s="40"/>
      <c r="R34" s="41"/>
    </row>
    <row r="35" spans="2:18" x14ac:dyDescent="0.25">
      <c r="B35" s="18" t="str">
        <f ca="1">IF(Tabla1[[#This Row],['#]]&lt;&gt;"", NOW(), "")</f>
        <v/>
      </c>
      <c r="C35" t="str">
        <f t="shared" si="0"/>
        <v/>
      </c>
      <c r="H35" s="5" t="str">
        <f>IF(Tabla110[[#This Row],[Cantidad]] &gt; 0,CEILING(( Tabla110[[#This Row],[Cantidad]]*Tabla110[[#This Row],[Precio]]) - IF(ISNUMBER(FIND("x", LOWER(G35))), ( Tabla110[[#This Row],[Cantidad]]* Tabla110[[#This Row],[Precio]] * IF(ISNUMBER(FIND("aceite", LOWER(Tabla110[[#This Row],[Producto]]))), 0.05, 0.1)), 0), 0.5), "")</f>
        <v/>
      </c>
      <c r="M35" s="13"/>
      <c r="N35" s="15"/>
      <c r="O35" s="39"/>
      <c r="P35" s="40"/>
      <c r="Q35" s="40"/>
      <c r="R35" s="41"/>
    </row>
    <row r="36" spans="2:18" x14ac:dyDescent="0.25">
      <c r="B36" s="18" t="str">
        <f ca="1">IF(Tabla1[[#This Row],['#]]&lt;&gt;"", NOW(), "")</f>
        <v/>
      </c>
      <c r="C36" t="str">
        <f t="shared" si="0"/>
        <v/>
      </c>
      <c r="H36" s="5" t="str">
        <f>IF(Tabla110[[#This Row],[Cantidad]] &gt; 0,CEILING(( Tabla110[[#This Row],[Cantidad]]*Tabla110[[#This Row],[Precio]]) - IF(ISNUMBER(FIND("x", LOWER(G36))), ( Tabla110[[#This Row],[Cantidad]]* Tabla110[[#This Row],[Precio]] * IF(ISNUMBER(FIND("aceite", LOWER(Tabla110[[#This Row],[Producto]]))), 0.05, 0.1)), 0), 0.5), "")</f>
        <v/>
      </c>
      <c r="M36" s="13"/>
      <c r="N36" s="15"/>
      <c r="O36" s="39"/>
      <c r="P36" s="40"/>
      <c r="Q36" s="40"/>
      <c r="R36" s="41"/>
    </row>
    <row r="37" spans="2:18" x14ac:dyDescent="0.25">
      <c r="B37" s="18" t="str">
        <f ca="1">IF(Tabla1[[#This Row],['#]]&lt;&gt;"", NOW(), "")</f>
        <v/>
      </c>
      <c r="C37" t="str">
        <f t="shared" si="0"/>
        <v/>
      </c>
      <c r="H37" s="5" t="str">
        <f>IF(Tabla110[[#This Row],[Cantidad]] &gt; 0,CEILING(( Tabla110[[#This Row],[Cantidad]]*Tabla110[[#This Row],[Precio]]) - IF(ISNUMBER(FIND("x", LOWER(G37))), ( Tabla110[[#This Row],[Cantidad]]* Tabla110[[#This Row],[Precio]] * IF(ISNUMBER(FIND("aceite", LOWER(Tabla110[[#This Row],[Producto]]))), 0.05, 0.1)), 0), 0.5), "")</f>
        <v/>
      </c>
      <c r="M37" s="13"/>
      <c r="N37" s="15"/>
      <c r="O37" s="39"/>
      <c r="P37" s="40"/>
      <c r="Q37" s="40"/>
      <c r="R37" s="41"/>
    </row>
    <row r="38" spans="2:18" x14ac:dyDescent="0.25">
      <c r="B38" s="18" t="str">
        <f ca="1">IF(Tabla1[[#This Row],['#]]&lt;&gt;"", NOW(), "")</f>
        <v/>
      </c>
      <c r="C38" t="str">
        <f t="shared" si="0"/>
        <v/>
      </c>
      <c r="H38" s="5" t="str">
        <f>IF(Tabla110[[#This Row],[Cantidad]] &gt; 0,CEILING(( Tabla110[[#This Row],[Cantidad]]*Tabla110[[#This Row],[Precio]]) - IF(ISNUMBER(FIND("x", LOWER(G38))), ( Tabla110[[#This Row],[Cantidad]]* Tabla110[[#This Row],[Precio]] * IF(ISNUMBER(FIND("aceite", LOWER(Tabla110[[#This Row],[Producto]]))), 0.05, 0.1)), 0), 0.5), "")</f>
        <v/>
      </c>
      <c r="M38" s="13"/>
      <c r="N38" s="15"/>
      <c r="O38" s="39"/>
      <c r="P38" s="40"/>
      <c r="Q38" s="40"/>
      <c r="R38" s="41"/>
    </row>
    <row r="39" spans="2:18" x14ac:dyDescent="0.25">
      <c r="B39" s="18" t="str">
        <f ca="1">IF(Tabla1[[#This Row],['#]]&lt;&gt;"", NOW(), "")</f>
        <v/>
      </c>
      <c r="C39" t="str">
        <f t="shared" si="0"/>
        <v/>
      </c>
      <c r="H39" s="5" t="str">
        <f>IF(Tabla110[[#This Row],[Cantidad]] &gt; 0,CEILING(( Tabla110[[#This Row],[Cantidad]]*Tabla110[[#This Row],[Precio]]) - IF(ISNUMBER(FIND("x", LOWER(G39))), ( Tabla110[[#This Row],[Cantidad]]* Tabla110[[#This Row],[Precio]] * IF(ISNUMBER(FIND("aceite", LOWER(Tabla110[[#This Row],[Producto]]))), 0.05, 0.1)), 0), 0.5), "")</f>
        <v/>
      </c>
      <c r="M39" s="13"/>
      <c r="N39" s="15"/>
      <c r="O39" s="39"/>
      <c r="P39" s="40"/>
      <c r="Q39" s="40"/>
      <c r="R39" s="41"/>
    </row>
    <row r="40" spans="2:18" x14ac:dyDescent="0.25">
      <c r="B40" s="18" t="str">
        <f ca="1">IF(Tabla1[[#This Row],['#]]&lt;&gt;"", NOW(), "")</f>
        <v/>
      </c>
      <c r="C40" t="str">
        <f t="shared" si="0"/>
        <v/>
      </c>
      <c r="H40" s="5" t="str">
        <f>IF(Tabla110[[#This Row],[Cantidad]] &gt; 0,CEILING(( Tabla110[[#This Row],[Cantidad]]*Tabla110[[#This Row],[Precio]]) - IF(ISNUMBER(FIND("x", LOWER(G40))), ( Tabla110[[#This Row],[Cantidad]]* Tabla110[[#This Row],[Precio]] * IF(ISNUMBER(FIND("aceite", LOWER(Tabla110[[#This Row],[Producto]]))), 0.05, 0.1)), 0), 0.5), "")</f>
        <v/>
      </c>
      <c r="M40" s="13"/>
      <c r="N40" s="15"/>
      <c r="O40" s="39"/>
      <c r="P40" s="40"/>
      <c r="Q40" s="40"/>
      <c r="R40" s="41"/>
    </row>
    <row r="41" spans="2:18" x14ac:dyDescent="0.25">
      <c r="B41" s="18" t="str">
        <f ca="1">IF(Tabla1[[#This Row],['#]]&lt;&gt;"", NOW(), "")</f>
        <v/>
      </c>
      <c r="C41" t="str">
        <f t="shared" si="0"/>
        <v/>
      </c>
      <c r="H41" s="5" t="str">
        <f>IF(Tabla110[[#This Row],[Cantidad]] &gt; 0,CEILING(( Tabla110[[#This Row],[Cantidad]]*Tabla110[[#This Row],[Precio]]) - IF(ISNUMBER(FIND("x", LOWER(G41))), ( Tabla110[[#This Row],[Cantidad]]* Tabla110[[#This Row],[Precio]] * IF(ISNUMBER(FIND("aceite", LOWER(Tabla110[[#This Row],[Producto]]))), 0.05, 0.1)), 0), 0.5), "")</f>
        <v/>
      </c>
      <c r="M41" s="13"/>
      <c r="N41" s="15"/>
      <c r="O41" s="39"/>
      <c r="P41" s="40"/>
      <c r="Q41" s="40"/>
      <c r="R41" s="41"/>
    </row>
    <row r="42" spans="2:18" x14ac:dyDescent="0.25">
      <c r="B42" s="18" t="str">
        <f ca="1">IF(Tabla1[[#This Row],['#]]&lt;&gt;"", NOW(), "")</f>
        <v/>
      </c>
      <c r="C42" t="str">
        <f t="shared" si="0"/>
        <v/>
      </c>
      <c r="H42" s="5" t="str">
        <f>IF(Tabla110[[#This Row],[Cantidad]] &gt; 0,CEILING(( Tabla110[[#This Row],[Cantidad]]*Tabla110[[#This Row],[Precio]]) - IF(ISNUMBER(FIND("x", LOWER(G42))), ( Tabla110[[#This Row],[Cantidad]]* Tabla110[[#This Row],[Precio]] * IF(ISNUMBER(FIND("aceite", LOWER(Tabla110[[#This Row],[Producto]]))), 0.05, 0.1)), 0), 0.5), "")</f>
        <v/>
      </c>
      <c r="M42" s="13"/>
      <c r="N42" s="15"/>
      <c r="O42" s="39"/>
      <c r="P42" s="40"/>
      <c r="Q42" s="40"/>
      <c r="R42" s="41"/>
    </row>
    <row r="43" spans="2:18" x14ac:dyDescent="0.25">
      <c r="B43" s="18" t="str">
        <f ca="1">IF(Tabla1[[#This Row],['#]]&lt;&gt;"", NOW(), "")</f>
        <v/>
      </c>
      <c r="C43" t="str">
        <f t="shared" si="0"/>
        <v/>
      </c>
      <c r="H43" s="5" t="str">
        <f>IF(Tabla110[[#This Row],[Cantidad]] &gt; 0,CEILING(( Tabla110[[#This Row],[Cantidad]]*Tabla110[[#This Row],[Precio]]) - IF(ISNUMBER(FIND("x", LOWER(G43))), ( Tabla110[[#This Row],[Cantidad]]* Tabla110[[#This Row],[Precio]] * IF(ISNUMBER(FIND("aceite", LOWER(Tabla110[[#This Row],[Producto]]))), 0.05, 0.1)), 0), 0.5), "")</f>
        <v/>
      </c>
      <c r="M43" s="13"/>
      <c r="N43" s="15"/>
      <c r="O43" s="39"/>
      <c r="P43" s="40"/>
      <c r="Q43" s="40"/>
      <c r="R43" s="41"/>
    </row>
    <row r="44" spans="2:18" x14ac:dyDescent="0.25">
      <c r="B44" s="18" t="str">
        <f ca="1">IF(Tabla1[[#This Row],['#]]&lt;&gt;"", NOW(), "")</f>
        <v/>
      </c>
      <c r="C44" t="str">
        <f t="shared" si="0"/>
        <v/>
      </c>
      <c r="H44" s="5" t="str">
        <f>IF(Tabla110[[#This Row],[Cantidad]] &gt; 0,CEILING(( Tabla110[[#This Row],[Cantidad]]*Tabla110[[#This Row],[Precio]]) - IF(ISNUMBER(FIND("x", LOWER(G44))), ( Tabla110[[#This Row],[Cantidad]]* Tabla110[[#This Row],[Precio]] * IF(ISNUMBER(FIND("aceite", LOWER(Tabla110[[#This Row],[Producto]]))), 0.05, 0.1)), 0), 0.5), "")</f>
        <v/>
      </c>
      <c r="M44" s="13"/>
      <c r="N44" s="15"/>
      <c r="O44" s="39"/>
      <c r="P44" s="40"/>
      <c r="Q44" s="40"/>
      <c r="R44" s="41"/>
    </row>
    <row r="45" spans="2:18" x14ac:dyDescent="0.25">
      <c r="B45" s="18" t="str">
        <f ca="1">IF(Tabla1[[#This Row],['#]]&lt;&gt;"", NOW(), "")</f>
        <v/>
      </c>
      <c r="C45" t="str">
        <f t="shared" si="0"/>
        <v/>
      </c>
      <c r="H45" s="5" t="str">
        <f>IF(Tabla110[[#This Row],[Cantidad]] &gt; 0,CEILING(( Tabla110[[#This Row],[Cantidad]]*Tabla110[[#This Row],[Precio]]) - IF(ISNUMBER(FIND("x", LOWER(G45))), ( Tabla110[[#This Row],[Cantidad]]* Tabla110[[#This Row],[Precio]] * IF(ISNUMBER(FIND("aceite", LOWER(Tabla110[[#This Row],[Producto]]))), 0.05, 0.1)), 0), 0.5), "")</f>
        <v/>
      </c>
    </row>
    <row r="46" spans="2:18" x14ac:dyDescent="0.25">
      <c r="B46" s="18" t="str">
        <f ca="1">IF(Tabla1[[#This Row],['#]]&lt;&gt;"", NOW(), "")</f>
        <v/>
      </c>
      <c r="C46" t="str">
        <f t="shared" si="0"/>
        <v/>
      </c>
      <c r="H46" s="5" t="str">
        <f>IF(Tabla110[[#This Row],[Cantidad]] &gt; 0,CEILING(( Tabla110[[#This Row],[Cantidad]]*Tabla110[[#This Row],[Precio]]) - IF(ISNUMBER(FIND("x", LOWER(G46))), ( Tabla110[[#This Row],[Cantidad]]* Tabla110[[#This Row],[Precio]] * IF(ISNUMBER(FIND("aceite", LOWER(Tabla110[[#This Row],[Producto]]))), 0.05, 0.1)), 0), 0.5), "")</f>
        <v/>
      </c>
    </row>
    <row r="47" spans="2:18" x14ac:dyDescent="0.25">
      <c r="B47" s="18" t="str">
        <f ca="1">IF(Tabla1[[#This Row],['#]]&lt;&gt;"", NOW(), "")</f>
        <v/>
      </c>
      <c r="C47" t="str">
        <f t="shared" si="0"/>
        <v/>
      </c>
      <c r="H47" s="5" t="str">
        <f>IF(Tabla110[[#This Row],[Cantidad]] &gt; 0,CEILING(( Tabla110[[#This Row],[Cantidad]]*Tabla110[[#This Row],[Precio]]) - IF(ISNUMBER(FIND("x", LOWER(G47))), ( Tabla110[[#This Row],[Cantidad]]* Tabla110[[#This Row],[Precio]] * IF(ISNUMBER(FIND("aceite", LOWER(Tabla110[[#This Row],[Producto]]))), 0.05, 0.1)), 0), 0.5), "")</f>
        <v/>
      </c>
    </row>
    <row r="48" spans="2:18" x14ac:dyDescent="0.25">
      <c r="B48" s="18" t="str">
        <f ca="1">IF(Tabla1[[#This Row],['#]]&lt;&gt;"", NOW(), "")</f>
        <v/>
      </c>
      <c r="C48" t="str">
        <f t="shared" si="0"/>
        <v/>
      </c>
      <c r="H48" s="5" t="str">
        <f>IF(Tabla110[[#This Row],[Cantidad]] &gt; 0,CEILING(( Tabla110[[#This Row],[Cantidad]]*Tabla110[[#This Row],[Precio]]) - IF(ISNUMBER(FIND("x", LOWER(G48))), ( Tabla110[[#This Row],[Cantidad]]* Tabla110[[#This Row],[Precio]] * IF(ISNUMBER(FIND("aceite", LOWER(Tabla110[[#This Row],[Producto]]))), 0.05, 0.1)), 0), 0.5), "")</f>
        <v/>
      </c>
    </row>
    <row r="49" spans="2:8" x14ac:dyDescent="0.25">
      <c r="B49" s="18" t="str">
        <f ca="1">IF(Tabla1[[#This Row],['#]]&lt;&gt;"", NOW(), "")</f>
        <v/>
      </c>
      <c r="C49" t="str">
        <f t="shared" si="0"/>
        <v/>
      </c>
      <c r="H49" s="5" t="str">
        <f>IF(Tabla110[[#This Row],[Cantidad]] &gt; 0,CEILING(( Tabla110[[#This Row],[Cantidad]]*Tabla110[[#This Row],[Precio]]) - IF(ISNUMBER(FIND("x", LOWER(G49))), ( Tabla110[[#This Row],[Cantidad]]* Tabla110[[#This Row],[Precio]] * IF(ISNUMBER(FIND("aceite", LOWER(Tabla110[[#This Row],[Producto]]))), 0.05, 0.1)), 0), 0.5), "")</f>
        <v/>
      </c>
    </row>
    <row r="50" spans="2:8" x14ac:dyDescent="0.25">
      <c r="B50" s="18" t="str">
        <f ca="1">IF(Tabla1[[#This Row],['#]]&lt;&gt;"", NOW(), "")</f>
        <v/>
      </c>
      <c r="C50" t="str">
        <f t="shared" si="0"/>
        <v/>
      </c>
      <c r="H50" s="5" t="str">
        <f>IF(Tabla110[[#This Row],[Cantidad]] &gt; 0,CEILING(( Tabla110[[#This Row],[Cantidad]]*Tabla110[[#This Row],[Precio]]) - IF(ISNUMBER(FIND("x", LOWER(G50))), ( Tabla110[[#This Row],[Cantidad]]* Tabla110[[#This Row],[Precio]] * IF(ISNUMBER(FIND("aceite", LOWER(Tabla110[[#This Row],[Producto]]))), 0.05, 0.1)), 0), 0.5), "")</f>
        <v/>
      </c>
    </row>
    <row r="51" spans="2:8" x14ac:dyDescent="0.25">
      <c r="B51" s="18" t="str">
        <f ca="1">IF(Tabla1[[#This Row],['#]]&lt;&gt;"", NOW(), "")</f>
        <v/>
      </c>
      <c r="C51" t="str">
        <f t="shared" si="0"/>
        <v/>
      </c>
      <c r="H51" s="5" t="str">
        <f>IF(Tabla110[[#This Row],[Cantidad]] &gt; 0,CEILING(( Tabla110[[#This Row],[Cantidad]]*Tabla110[[#This Row],[Precio]]) - IF(ISNUMBER(FIND("x", LOWER(G51))), ( Tabla110[[#This Row],[Cantidad]]* Tabla110[[#This Row],[Precio]] * IF(ISNUMBER(FIND("aceite", LOWER(Tabla110[[#This Row],[Producto]]))), 0.05, 0.1)), 0), 0.5), "")</f>
        <v/>
      </c>
    </row>
    <row r="52" spans="2:8" x14ac:dyDescent="0.25">
      <c r="B52" s="18" t="str">
        <f ca="1">IF(Tabla1[[#This Row],['#]]&lt;&gt;"", NOW(), "")</f>
        <v/>
      </c>
      <c r="C52" t="str">
        <f t="shared" si="0"/>
        <v/>
      </c>
      <c r="H52" s="5" t="str">
        <f>IF(Tabla110[[#This Row],[Cantidad]] &gt; 0,CEILING(( Tabla110[[#This Row],[Cantidad]]*Tabla110[[#This Row],[Precio]]) - IF(ISNUMBER(FIND("x", LOWER(G52))), ( Tabla110[[#This Row],[Cantidad]]* Tabla110[[#This Row],[Precio]] * IF(ISNUMBER(FIND("aceite", LOWER(Tabla110[[#This Row],[Producto]]))), 0.05, 0.1)), 0), 0.5), "")</f>
        <v/>
      </c>
    </row>
    <row r="53" spans="2:8" x14ac:dyDescent="0.25">
      <c r="B53" s="18" t="str">
        <f ca="1">IF(Tabla1[[#This Row],['#]]&lt;&gt;"", NOW(), "")</f>
        <v/>
      </c>
      <c r="C53" t="str">
        <f t="shared" si="0"/>
        <v/>
      </c>
      <c r="H53" s="5" t="str">
        <f>IF(Tabla110[[#This Row],[Cantidad]] &gt; 0,CEILING(( Tabla110[[#This Row],[Cantidad]]*Tabla110[[#This Row],[Precio]]) - IF(ISNUMBER(FIND("x", LOWER(G53))), ( Tabla110[[#This Row],[Cantidad]]* Tabla110[[#This Row],[Precio]] * IF(ISNUMBER(FIND("aceite", LOWER(Tabla110[[#This Row],[Producto]]))), 0.05, 0.1)), 0), 0.5), "")</f>
        <v/>
      </c>
    </row>
    <row r="54" spans="2:8" x14ac:dyDescent="0.25">
      <c r="B54" s="18" t="str">
        <f ca="1">IF(Tabla1[[#This Row],['#]]&lt;&gt;"", NOW(), "")</f>
        <v/>
      </c>
      <c r="C54" t="str">
        <f t="shared" si="0"/>
        <v/>
      </c>
      <c r="H54" s="5" t="str">
        <f>IF(Tabla110[[#This Row],[Cantidad]] &gt; 0,CEILING(( Tabla110[[#This Row],[Cantidad]]*Tabla110[[#This Row],[Precio]]) - IF(ISNUMBER(FIND("x", LOWER(G54))), ( Tabla110[[#This Row],[Cantidad]]* Tabla110[[#This Row],[Precio]] * IF(ISNUMBER(FIND("aceite", LOWER(Tabla110[[#This Row],[Producto]]))), 0.05, 0.1)), 0), 0.5), "")</f>
        <v/>
      </c>
    </row>
    <row r="55" spans="2:8" x14ac:dyDescent="0.25">
      <c r="B55" s="18" t="str">
        <f ca="1">IF(Tabla1[[#This Row],['#]]&lt;&gt;"", NOW(), "")</f>
        <v/>
      </c>
      <c r="C55" t="str">
        <f t="shared" si="0"/>
        <v/>
      </c>
      <c r="H55" s="5" t="str">
        <f>IF(Tabla110[[#This Row],[Cantidad]] &gt; 0,CEILING(( Tabla110[[#This Row],[Cantidad]]*Tabla110[[#This Row],[Precio]]) - IF(ISNUMBER(FIND("x", LOWER(G55))), ( Tabla110[[#This Row],[Cantidad]]* Tabla110[[#This Row],[Precio]] * IF(ISNUMBER(FIND("aceite", LOWER(Tabla110[[#This Row],[Producto]]))), 0.05, 0.1)), 0), 0.5), "")</f>
        <v/>
      </c>
    </row>
    <row r="56" spans="2:8" x14ac:dyDescent="0.25">
      <c r="B56" s="18" t="str">
        <f ca="1">IF(Tabla1[[#This Row],['#]]&lt;&gt;"", NOW(), "")</f>
        <v/>
      </c>
      <c r="C56" t="str">
        <f t="shared" si="0"/>
        <v/>
      </c>
      <c r="H56" s="5" t="str">
        <f>IF(Tabla110[[#This Row],[Cantidad]] &gt; 0,CEILING(( Tabla110[[#This Row],[Cantidad]]*Tabla110[[#This Row],[Precio]]) - IF(ISNUMBER(FIND("x", LOWER(G56))), ( Tabla110[[#This Row],[Cantidad]]* Tabla110[[#This Row],[Precio]] * IF(ISNUMBER(FIND("aceite", LOWER(Tabla110[[#This Row],[Producto]]))), 0.05, 0.1)), 0), 0.5), "")</f>
        <v/>
      </c>
    </row>
    <row r="57" spans="2:8" x14ac:dyDescent="0.25">
      <c r="B57" s="18" t="str">
        <f ca="1">IF(Tabla1[[#This Row],['#]]&lt;&gt;"", NOW(), "")</f>
        <v/>
      </c>
      <c r="C57" t="str">
        <f t="shared" si="0"/>
        <v/>
      </c>
      <c r="H57" s="5" t="str">
        <f>IF(Tabla110[[#This Row],[Cantidad]] &gt; 0,CEILING(( Tabla110[[#This Row],[Cantidad]]*Tabla110[[#This Row],[Precio]]) - IF(ISNUMBER(FIND("x", LOWER(G57))), ( Tabla110[[#This Row],[Cantidad]]* Tabla110[[#This Row],[Precio]] * IF(ISNUMBER(FIND("aceite", LOWER(Tabla110[[#This Row],[Producto]]))), 0.05, 0.1)), 0), 0.5), "")</f>
        <v/>
      </c>
    </row>
    <row r="58" spans="2:8" x14ac:dyDescent="0.25">
      <c r="B58" s="18" t="str">
        <f ca="1">IF(Tabla1[[#This Row],['#]]&lt;&gt;"", NOW(), "")</f>
        <v/>
      </c>
      <c r="C58" t="str">
        <f t="shared" si="0"/>
        <v/>
      </c>
      <c r="H58" s="5" t="str">
        <f>IF(Tabla110[[#This Row],[Cantidad]] &gt; 0,CEILING(( Tabla110[[#This Row],[Cantidad]]*Tabla110[[#This Row],[Precio]]) - IF(ISNUMBER(FIND("x", LOWER(G58))), ( Tabla110[[#This Row],[Cantidad]]* Tabla110[[#This Row],[Precio]] * IF(ISNUMBER(FIND("aceite", LOWER(Tabla110[[#This Row],[Producto]]))), 0.05, 0.1)), 0), 0.5), "")</f>
        <v/>
      </c>
    </row>
    <row r="59" spans="2:8" x14ac:dyDescent="0.25">
      <c r="B59" s="18" t="str">
        <f ca="1">IF(Tabla1[[#This Row],['#]]&lt;&gt;"", NOW(), "")</f>
        <v/>
      </c>
      <c r="C59" t="str">
        <f t="shared" si="0"/>
        <v/>
      </c>
      <c r="H59" s="5" t="str">
        <f>IF(Tabla110[[#This Row],[Cantidad]] &gt; 0,CEILING(( Tabla110[[#This Row],[Cantidad]]*Tabla110[[#This Row],[Precio]]) - IF(ISNUMBER(FIND("x", LOWER(G59))), ( Tabla110[[#This Row],[Cantidad]]* Tabla110[[#This Row],[Precio]] * IF(ISNUMBER(FIND("aceite", LOWER(Tabla110[[#This Row],[Producto]]))), 0.05, 0.1)), 0), 0.5), "")</f>
        <v/>
      </c>
    </row>
    <row r="60" spans="2:8" x14ac:dyDescent="0.25">
      <c r="B60" s="18" t="str">
        <f ca="1">IF(Tabla1[[#This Row],['#]]&lt;&gt;"", NOW(), "")</f>
        <v/>
      </c>
      <c r="C60" t="str">
        <f t="shared" si="0"/>
        <v/>
      </c>
      <c r="H60" s="5" t="str">
        <f>IF(Tabla110[[#This Row],[Cantidad]] &gt; 0,CEILING(( Tabla110[[#This Row],[Cantidad]]*Tabla110[[#This Row],[Precio]]) - IF(ISNUMBER(FIND("x", LOWER(G60))), ( Tabla110[[#This Row],[Cantidad]]* Tabla110[[#This Row],[Precio]] * IF(ISNUMBER(FIND("aceite", LOWER(Tabla110[[#This Row],[Producto]]))), 0.05, 0.1)), 0), 0.5), "")</f>
        <v/>
      </c>
    </row>
    <row r="61" spans="2:8" x14ac:dyDescent="0.25">
      <c r="B61" s="18" t="str">
        <f ca="1">IF(Tabla1[[#This Row],['#]]&lt;&gt;"", NOW(), "")</f>
        <v/>
      </c>
      <c r="C61" t="str">
        <f t="shared" si="0"/>
        <v/>
      </c>
      <c r="H61" s="5" t="str">
        <f>IF(Tabla110[[#This Row],[Cantidad]] &gt; 0,CEILING(( Tabla110[[#This Row],[Cantidad]]*Tabla110[[#This Row],[Precio]]) - IF(ISNUMBER(FIND("x", LOWER(G61))), ( Tabla110[[#This Row],[Cantidad]]* Tabla110[[#This Row],[Precio]] * IF(ISNUMBER(FIND("aceite", LOWER(Tabla110[[#This Row],[Producto]]))), 0.05, 0.1)), 0), 0.5), "")</f>
        <v/>
      </c>
    </row>
    <row r="62" spans="2:8" x14ac:dyDescent="0.25">
      <c r="B62" s="18" t="str">
        <f ca="1">IF(Tabla1[[#This Row],['#]]&lt;&gt;"", NOW(), "")</f>
        <v/>
      </c>
      <c r="C62" t="str">
        <f t="shared" si="0"/>
        <v/>
      </c>
      <c r="H62" s="5" t="str">
        <f>IF(Tabla110[[#This Row],[Cantidad]] &gt; 0,CEILING(( Tabla110[[#This Row],[Cantidad]]*Tabla110[[#This Row],[Precio]]) - IF(ISNUMBER(FIND("x", LOWER(G62))), ( Tabla110[[#This Row],[Cantidad]]* Tabla110[[#This Row],[Precio]] * IF(ISNUMBER(FIND("aceite", LOWER(Tabla110[[#This Row],[Producto]]))), 0.05, 0.1)), 0), 0.5), "")</f>
        <v/>
      </c>
    </row>
    <row r="63" spans="2:8" x14ac:dyDescent="0.25">
      <c r="B63" s="18" t="str">
        <f ca="1">IF(Tabla1[[#This Row],['#]]&lt;&gt;"", NOW(), "")</f>
        <v/>
      </c>
      <c r="C63" t="str">
        <f t="shared" si="0"/>
        <v/>
      </c>
      <c r="H63" s="5" t="str">
        <f>IF(Tabla110[[#This Row],[Cantidad]] &gt; 0,CEILING(( Tabla110[[#This Row],[Cantidad]]*Tabla110[[#This Row],[Precio]]) - IF(ISNUMBER(FIND("x", LOWER(G63))), ( Tabla110[[#This Row],[Cantidad]]* Tabla110[[#This Row],[Precio]] * IF(ISNUMBER(FIND("aceite", LOWER(Tabla110[[#This Row],[Producto]]))), 0.05, 0.1)), 0), 0.5), "")</f>
        <v/>
      </c>
    </row>
    <row r="64" spans="2:8" x14ac:dyDescent="0.25">
      <c r="B64" s="18" t="str">
        <f ca="1">IF(Tabla1[[#This Row],['#]]&lt;&gt;"", NOW(), "")</f>
        <v/>
      </c>
      <c r="C64" t="str">
        <f t="shared" si="0"/>
        <v/>
      </c>
      <c r="H64" s="5" t="str">
        <f>IF(Tabla110[[#This Row],[Cantidad]] &gt; 0,CEILING(( Tabla110[[#This Row],[Cantidad]]*Tabla110[[#This Row],[Precio]]) - IF(ISNUMBER(FIND("x", LOWER(G64))), ( Tabla110[[#This Row],[Cantidad]]* Tabla110[[#This Row],[Precio]] * IF(ISNUMBER(FIND("aceite", LOWER(Tabla110[[#This Row],[Producto]]))), 0.05, 0.1)), 0), 0.5), "")</f>
        <v/>
      </c>
    </row>
    <row r="65" spans="2:8" x14ac:dyDescent="0.25">
      <c r="B65" s="18" t="str">
        <f ca="1">IF(Tabla1[[#This Row],['#]]&lt;&gt;"", NOW(), "")</f>
        <v/>
      </c>
      <c r="C65" t="str">
        <f t="shared" si="0"/>
        <v/>
      </c>
      <c r="H65" s="5" t="str">
        <f>IF(Tabla110[[#This Row],[Cantidad]] &gt; 0,CEILING(( Tabla110[[#This Row],[Cantidad]]*Tabla110[[#This Row],[Precio]]) - IF(ISNUMBER(FIND("x", LOWER(G65))), ( Tabla110[[#This Row],[Cantidad]]* Tabla110[[#This Row],[Precio]] * IF(ISNUMBER(FIND("aceite", LOWER(Tabla110[[#This Row],[Producto]]))), 0.05, 0.1)), 0), 0.5), "")</f>
        <v/>
      </c>
    </row>
    <row r="66" spans="2:8" x14ac:dyDescent="0.25">
      <c r="B66" s="18" t="str">
        <f ca="1">IF(Tabla1[[#This Row],['#]]&lt;&gt;"", NOW(), "")</f>
        <v/>
      </c>
      <c r="C66" t="str">
        <f t="shared" si="0"/>
        <v/>
      </c>
      <c r="H66" s="5" t="str">
        <f>IF(Tabla110[[#This Row],[Cantidad]] &gt; 0,CEILING(( Tabla110[[#This Row],[Cantidad]]*Tabla110[[#This Row],[Precio]]) - IF(ISNUMBER(FIND("x", LOWER(G66))), ( Tabla110[[#This Row],[Cantidad]]* Tabla110[[#This Row],[Precio]] * IF(ISNUMBER(FIND("aceite", LOWER(Tabla110[[#This Row],[Producto]]))), 0.05, 0.1)), 0), 0.5), "")</f>
        <v/>
      </c>
    </row>
    <row r="67" spans="2:8" x14ac:dyDescent="0.25">
      <c r="B67" s="18" t="str">
        <f ca="1">IF(Tabla1[[#This Row],['#]]&lt;&gt;"", NOW(), "")</f>
        <v/>
      </c>
      <c r="C67" t="str">
        <f t="shared" si="0"/>
        <v/>
      </c>
      <c r="H67" s="5" t="str">
        <f>IF(Tabla110[[#This Row],[Cantidad]] &gt; 0,CEILING(( Tabla110[[#This Row],[Cantidad]]*Tabla110[[#This Row],[Precio]]) - IF(ISNUMBER(FIND("x", LOWER(G67))), ( Tabla110[[#This Row],[Cantidad]]* Tabla110[[#This Row],[Precio]] * IF(ISNUMBER(FIND("aceite", LOWER(Tabla110[[#This Row],[Producto]]))), 0.05, 0.1)), 0), 0.5), "")</f>
        <v/>
      </c>
    </row>
    <row r="68" spans="2:8" x14ac:dyDescent="0.25">
      <c r="B68" s="18" t="str">
        <f ca="1">IF(Tabla1[[#This Row],['#]]&lt;&gt;"", NOW(), "")</f>
        <v/>
      </c>
      <c r="C68" t="str">
        <f t="shared" si="0"/>
        <v/>
      </c>
      <c r="H68" s="5" t="str">
        <f>IF(Tabla110[[#This Row],[Cantidad]] &gt; 0,CEILING(( Tabla110[[#This Row],[Cantidad]]*Tabla110[[#This Row],[Precio]]) - IF(ISNUMBER(FIND("x", LOWER(G68))), ( Tabla110[[#This Row],[Cantidad]]* Tabla110[[#This Row],[Precio]] * IF(ISNUMBER(FIND("aceite", LOWER(Tabla110[[#This Row],[Producto]]))), 0.05, 0.1)), 0), 0.5), "")</f>
        <v/>
      </c>
    </row>
    <row r="69" spans="2:8" x14ac:dyDescent="0.25">
      <c r="B69" s="18" t="str">
        <f ca="1">IF(Tabla1[[#This Row],['#]]&lt;&gt;"", NOW(), "")</f>
        <v/>
      </c>
      <c r="C69" t="str">
        <f t="shared" ref="C69:C103" si="1">IF(ISNUMBER(E69), IF(ISNUMBER(C68), C68+1, 1), "")</f>
        <v/>
      </c>
      <c r="H69" s="5" t="str">
        <f>IF(Tabla110[[#This Row],[Cantidad]] &gt; 0,CEILING(( Tabla110[[#This Row],[Cantidad]]*Tabla110[[#This Row],[Precio]]) - IF(ISNUMBER(FIND("x", LOWER(G69))), ( Tabla110[[#This Row],[Cantidad]]* Tabla110[[#This Row],[Precio]] * IF(ISNUMBER(FIND("aceite", LOWER(Tabla110[[#This Row],[Producto]]))), 0.05, 0.1)), 0), 0.5), "")</f>
        <v/>
      </c>
    </row>
    <row r="70" spans="2:8" x14ac:dyDescent="0.25">
      <c r="B70" s="18" t="str">
        <f ca="1">IF(Tabla1[[#This Row],['#]]&lt;&gt;"", NOW(), "")</f>
        <v/>
      </c>
      <c r="C70" t="str">
        <f t="shared" si="1"/>
        <v/>
      </c>
      <c r="H70" s="5" t="str">
        <f>IF(Tabla110[[#This Row],[Cantidad]] &gt; 0,CEILING(( Tabla110[[#This Row],[Cantidad]]*Tabla110[[#This Row],[Precio]]) - IF(ISNUMBER(FIND("x", LOWER(G70))), ( Tabla110[[#This Row],[Cantidad]]* Tabla110[[#This Row],[Precio]] * IF(ISNUMBER(FIND("aceite", LOWER(Tabla110[[#This Row],[Producto]]))), 0.05, 0.1)), 0), 0.5), "")</f>
        <v/>
      </c>
    </row>
    <row r="71" spans="2:8" x14ac:dyDescent="0.25">
      <c r="B71" s="18" t="str">
        <f ca="1">IF(Tabla1[[#This Row],['#]]&lt;&gt;"", NOW(), "")</f>
        <v/>
      </c>
      <c r="C71" t="str">
        <f t="shared" si="1"/>
        <v/>
      </c>
      <c r="H71" s="5" t="str">
        <f>IF(Tabla110[[#This Row],[Cantidad]] &gt; 0,CEILING(( Tabla110[[#This Row],[Cantidad]]*Tabla110[[#This Row],[Precio]]) - IF(ISNUMBER(FIND("x", LOWER(G71))), ( Tabla110[[#This Row],[Cantidad]]* Tabla110[[#This Row],[Precio]] * IF(ISNUMBER(FIND("aceite", LOWER(Tabla110[[#This Row],[Producto]]))), 0.05, 0.1)), 0), 0.5), "")</f>
        <v/>
      </c>
    </row>
    <row r="72" spans="2:8" x14ac:dyDescent="0.25">
      <c r="B72" s="18" t="str">
        <f ca="1">IF(Tabla1[[#This Row],['#]]&lt;&gt;"", NOW(), "")</f>
        <v/>
      </c>
      <c r="C72" t="str">
        <f t="shared" si="1"/>
        <v/>
      </c>
      <c r="H72" s="5" t="str">
        <f>IF(Tabla110[[#This Row],[Cantidad]] &gt; 0,CEILING(( Tabla110[[#This Row],[Cantidad]]*Tabla110[[#This Row],[Precio]]) - IF(ISNUMBER(FIND("x", LOWER(G72))), ( Tabla110[[#This Row],[Cantidad]]* Tabla110[[#This Row],[Precio]] * IF(ISNUMBER(FIND("aceite", LOWER(Tabla110[[#This Row],[Producto]]))), 0.05, 0.1)), 0), 0.5), "")</f>
        <v/>
      </c>
    </row>
    <row r="73" spans="2:8" x14ac:dyDescent="0.25">
      <c r="B73" s="18" t="str">
        <f ca="1">IF(Tabla1[[#This Row],['#]]&lt;&gt;"", NOW(), "")</f>
        <v/>
      </c>
      <c r="C73" t="str">
        <f t="shared" si="1"/>
        <v/>
      </c>
      <c r="H73" s="5" t="str">
        <f>IF(Tabla110[[#This Row],[Cantidad]] &gt; 0,CEILING(( Tabla110[[#This Row],[Cantidad]]*Tabla110[[#This Row],[Precio]]) - IF(ISNUMBER(FIND("x", LOWER(G73))), ( Tabla110[[#This Row],[Cantidad]]* Tabla110[[#This Row],[Precio]] * IF(ISNUMBER(FIND("aceite", LOWER(Tabla110[[#This Row],[Producto]]))), 0.05, 0.1)), 0), 0.5), "")</f>
        <v/>
      </c>
    </row>
    <row r="74" spans="2:8" x14ac:dyDescent="0.25">
      <c r="B74" s="18" t="str">
        <f ca="1">IF(Tabla1[[#This Row],['#]]&lt;&gt;"", NOW(), "")</f>
        <v/>
      </c>
      <c r="C74" t="str">
        <f t="shared" si="1"/>
        <v/>
      </c>
      <c r="H74" s="5" t="str">
        <f>IF(Tabla110[[#This Row],[Cantidad]] &gt; 0,CEILING(( Tabla110[[#This Row],[Cantidad]]*Tabla110[[#This Row],[Precio]]) - IF(ISNUMBER(FIND("x", LOWER(G74))), ( Tabla110[[#This Row],[Cantidad]]* Tabla110[[#This Row],[Precio]] * IF(ISNUMBER(FIND("aceite", LOWER(Tabla110[[#This Row],[Producto]]))), 0.05, 0.1)), 0), 0.5), "")</f>
        <v/>
      </c>
    </row>
    <row r="75" spans="2:8" x14ac:dyDescent="0.25">
      <c r="B75" s="18" t="str">
        <f ca="1">IF(Tabla1[[#This Row],['#]]&lt;&gt;"", NOW(), "")</f>
        <v/>
      </c>
      <c r="C75" t="str">
        <f t="shared" si="1"/>
        <v/>
      </c>
      <c r="H75" s="5" t="str">
        <f>IF(Tabla110[[#This Row],[Cantidad]] &gt; 0,CEILING(( Tabla110[[#This Row],[Cantidad]]*Tabla110[[#This Row],[Precio]]) - IF(ISNUMBER(FIND("x", LOWER(G75))), ( Tabla110[[#This Row],[Cantidad]]* Tabla110[[#This Row],[Precio]] * IF(ISNUMBER(FIND("aceite", LOWER(Tabla110[[#This Row],[Producto]]))), 0.05, 0.1)), 0), 0.5), "")</f>
        <v/>
      </c>
    </row>
    <row r="76" spans="2:8" x14ac:dyDescent="0.25">
      <c r="B76" s="18" t="str">
        <f ca="1">IF(Tabla1[[#This Row],['#]]&lt;&gt;"", NOW(), "")</f>
        <v/>
      </c>
      <c r="C76" t="str">
        <f t="shared" si="1"/>
        <v/>
      </c>
      <c r="H76" s="5" t="str">
        <f>IF(Tabla110[[#This Row],[Cantidad]] &gt; 0,CEILING(( Tabla110[[#This Row],[Cantidad]]*Tabla110[[#This Row],[Precio]]) - IF(ISNUMBER(FIND("x", LOWER(G76))), ( Tabla110[[#This Row],[Cantidad]]* Tabla110[[#This Row],[Precio]] * IF(ISNUMBER(FIND("aceite", LOWER(Tabla110[[#This Row],[Producto]]))), 0.05, 0.1)), 0), 0.5), "")</f>
        <v/>
      </c>
    </row>
    <row r="77" spans="2:8" x14ac:dyDescent="0.25">
      <c r="B77" s="18" t="str">
        <f ca="1">IF(Tabla1[[#This Row],['#]]&lt;&gt;"", NOW(), "")</f>
        <v/>
      </c>
      <c r="C77" t="str">
        <f t="shared" si="1"/>
        <v/>
      </c>
      <c r="H77" s="5" t="str">
        <f>IF(Tabla110[[#This Row],[Cantidad]] &gt; 0,CEILING(( Tabla110[[#This Row],[Cantidad]]*Tabla110[[#This Row],[Precio]]) - IF(ISNUMBER(FIND("x", LOWER(G77))), ( Tabla110[[#This Row],[Cantidad]]* Tabla110[[#This Row],[Precio]] * IF(ISNUMBER(FIND("aceite", LOWER(Tabla110[[#This Row],[Producto]]))), 0.05, 0.1)), 0), 0.5), "")</f>
        <v/>
      </c>
    </row>
    <row r="78" spans="2:8" x14ac:dyDescent="0.25">
      <c r="B78" s="18" t="str">
        <f ca="1">IF(Tabla1[[#This Row],['#]]&lt;&gt;"", NOW(), "")</f>
        <v/>
      </c>
      <c r="C78" t="str">
        <f t="shared" si="1"/>
        <v/>
      </c>
      <c r="H78" s="5" t="str">
        <f>IF(Tabla110[[#This Row],[Cantidad]] &gt; 0,CEILING(( Tabla110[[#This Row],[Cantidad]]*Tabla110[[#This Row],[Precio]]) - IF(ISNUMBER(FIND("x", LOWER(G78))), ( Tabla110[[#This Row],[Cantidad]]* Tabla110[[#This Row],[Precio]] * IF(ISNUMBER(FIND("aceite", LOWER(Tabla110[[#This Row],[Producto]]))), 0.05, 0.1)), 0), 0.5), "")</f>
        <v/>
      </c>
    </row>
    <row r="79" spans="2:8" x14ac:dyDescent="0.25">
      <c r="B79" s="18" t="str">
        <f ca="1">IF(Tabla1[[#This Row],['#]]&lt;&gt;"", NOW(), "")</f>
        <v/>
      </c>
      <c r="C79" t="str">
        <f t="shared" si="1"/>
        <v/>
      </c>
      <c r="H79" s="5" t="str">
        <f>IF(Tabla110[[#This Row],[Cantidad]] &gt; 0,CEILING(( Tabla110[[#This Row],[Cantidad]]*Tabla110[[#This Row],[Precio]]) - IF(ISNUMBER(FIND("x", LOWER(G79))), ( Tabla110[[#This Row],[Cantidad]]* Tabla110[[#This Row],[Precio]] * IF(ISNUMBER(FIND("aceite", LOWER(Tabla110[[#This Row],[Producto]]))), 0.05, 0.1)), 0), 0.5), "")</f>
        <v/>
      </c>
    </row>
    <row r="80" spans="2:8" x14ac:dyDescent="0.25">
      <c r="B80" s="18" t="str">
        <f ca="1">IF(Tabla1[[#This Row],['#]]&lt;&gt;"", NOW(), "")</f>
        <v/>
      </c>
      <c r="C80" t="str">
        <f t="shared" si="1"/>
        <v/>
      </c>
      <c r="H80" s="5" t="str">
        <f>IF(Tabla110[[#This Row],[Cantidad]] &gt; 0,CEILING(( Tabla110[[#This Row],[Cantidad]]*Tabla110[[#This Row],[Precio]]) - IF(ISNUMBER(FIND("x", LOWER(G80))), ( Tabla110[[#This Row],[Cantidad]]* Tabla110[[#This Row],[Precio]] * IF(ISNUMBER(FIND("aceite", LOWER(Tabla110[[#This Row],[Producto]]))), 0.05, 0.1)), 0), 0.5), "")</f>
        <v/>
      </c>
    </row>
    <row r="81" spans="2:8" x14ac:dyDescent="0.25">
      <c r="B81" s="18" t="str">
        <f ca="1">IF(Tabla1[[#This Row],['#]]&lt;&gt;"", NOW(), "")</f>
        <v/>
      </c>
      <c r="C81" t="str">
        <f t="shared" si="1"/>
        <v/>
      </c>
      <c r="H81" s="5" t="str">
        <f>IF(Tabla110[[#This Row],[Cantidad]] &gt; 0,CEILING(( Tabla110[[#This Row],[Cantidad]]*Tabla110[[#This Row],[Precio]]) - IF(ISNUMBER(FIND("x", LOWER(G81))), ( Tabla110[[#This Row],[Cantidad]]* Tabla110[[#This Row],[Precio]] * IF(ISNUMBER(FIND("aceite", LOWER(Tabla110[[#This Row],[Producto]]))), 0.05, 0.1)), 0), 0.5), "")</f>
        <v/>
      </c>
    </row>
    <row r="82" spans="2:8" x14ac:dyDescent="0.25">
      <c r="B82" s="18" t="str">
        <f ca="1">IF(Tabla1[[#This Row],['#]]&lt;&gt;"", NOW(), "")</f>
        <v/>
      </c>
      <c r="C82" t="str">
        <f t="shared" si="1"/>
        <v/>
      </c>
      <c r="H82" s="5" t="str">
        <f>IF(Tabla110[[#This Row],[Cantidad]] &gt; 0,CEILING(( Tabla110[[#This Row],[Cantidad]]*Tabla110[[#This Row],[Precio]]) - IF(ISNUMBER(FIND("x", LOWER(G82))), ( Tabla110[[#This Row],[Cantidad]]* Tabla110[[#This Row],[Precio]] * IF(ISNUMBER(FIND("aceite", LOWER(Tabla110[[#This Row],[Producto]]))), 0.05, 0.1)), 0), 0.5), "")</f>
        <v/>
      </c>
    </row>
    <row r="83" spans="2:8" x14ac:dyDescent="0.25">
      <c r="B83" s="18" t="str">
        <f ca="1">IF(Tabla1[[#This Row],['#]]&lt;&gt;"", NOW(), "")</f>
        <v/>
      </c>
      <c r="C83" t="str">
        <f t="shared" si="1"/>
        <v/>
      </c>
      <c r="H83" s="5" t="str">
        <f>IF(Tabla110[[#This Row],[Cantidad]] &gt; 0,CEILING(( Tabla110[[#This Row],[Cantidad]]*Tabla110[[#This Row],[Precio]]) - IF(ISNUMBER(FIND("x", LOWER(G83))), ( Tabla110[[#This Row],[Cantidad]]* Tabla110[[#This Row],[Precio]] * IF(ISNUMBER(FIND("aceite", LOWER(Tabla110[[#This Row],[Producto]]))), 0.05, 0.1)), 0), 0.5), "")</f>
        <v/>
      </c>
    </row>
    <row r="84" spans="2:8" x14ac:dyDescent="0.25">
      <c r="B84" s="18" t="str">
        <f ca="1">IF(Tabla1[[#This Row],['#]]&lt;&gt;"", NOW(), "")</f>
        <v/>
      </c>
      <c r="C84" t="str">
        <f t="shared" si="1"/>
        <v/>
      </c>
      <c r="H84" s="5" t="str">
        <f>IF(Tabla110[[#This Row],[Cantidad]] &gt; 0,CEILING(( Tabla110[[#This Row],[Cantidad]]*Tabla110[[#This Row],[Precio]]) - IF(ISNUMBER(FIND("x", LOWER(G84))), ( Tabla110[[#This Row],[Cantidad]]* Tabla110[[#This Row],[Precio]] * IF(ISNUMBER(FIND("aceite", LOWER(Tabla110[[#This Row],[Producto]]))), 0.05, 0.1)), 0), 0.5), "")</f>
        <v/>
      </c>
    </row>
    <row r="85" spans="2:8" x14ac:dyDescent="0.25">
      <c r="B85" s="18" t="str">
        <f ca="1">IF(Tabla1[[#This Row],['#]]&lt;&gt;"", NOW(), "")</f>
        <v/>
      </c>
      <c r="C85" t="str">
        <f t="shared" si="1"/>
        <v/>
      </c>
      <c r="H85" s="5" t="str">
        <f>IF(Tabla110[[#This Row],[Cantidad]] &gt; 0,CEILING(( Tabla110[[#This Row],[Cantidad]]*Tabla110[[#This Row],[Precio]]) - IF(ISNUMBER(FIND("x", LOWER(G85))), ( Tabla110[[#This Row],[Cantidad]]* Tabla110[[#This Row],[Precio]] * IF(ISNUMBER(FIND("aceite", LOWER(Tabla110[[#This Row],[Producto]]))), 0.05, 0.1)), 0), 0.5), "")</f>
        <v/>
      </c>
    </row>
    <row r="86" spans="2:8" x14ac:dyDescent="0.25">
      <c r="B86" s="18" t="str">
        <f ca="1">IF(Tabla1[[#This Row],['#]]&lt;&gt;"", NOW(), "")</f>
        <v/>
      </c>
      <c r="C86" t="str">
        <f t="shared" si="1"/>
        <v/>
      </c>
      <c r="H86" s="5" t="str">
        <f>IF(Tabla110[[#This Row],[Cantidad]] &gt; 0,CEILING(( Tabla110[[#This Row],[Cantidad]]*Tabla110[[#This Row],[Precio]]) - IF(ISNUMBER(FIND("x", LOWER(G86))), ( Tabla110[[#This Row],[Cantidad]]* Tabla110[[#This Row],[Precio]] * IF(ISNUMBER(FIND("aceite", LOWER(Tabla110[[#This Row],[Producto]]))), 0.05, 0.1)), 0), 0.5), "")</f>
        <v/>
      </c>
    </row>
    <row r="87" spans="2:8" x14ac:dyDescent="0.25">
      <c r="B87" s="18" t="str">
        <f ca="1">IF(Tabla1[[#This Row],['#]]&lt;&gt;"", NOW(), "")</f>
        <v/>
      </c>
      <c r="C87" t="str">
        <f t="shared" si="1"/>
        <v/>
      </c>
      <c r="H87" s="5" t="str">
        <f>IF(Tabla110[[#This Row],[Cantidad]] &gt; 0,CEILING(( Tabla110[[#This Row],[Cantidad]]*Tabla110[[#This Row],[Precio]]) - IF(ISNUMBER(FIND("x", LOWER(G87))), ( Tabla110[[#This Row],[Cantidad]]* Tabla110[[#This Row],[Precio]] * IF(ISNUMBER(FIND("aceite", LOWER(Tabla110[[#This Row],[Producto]]))), 0.05, 0.1)), 0), 0.5), "")</f>
        <v/>
      </c>
    </row>
    <row r="88" spans="2:8" x14ac:dyDescent="0.25">
      <c r="B88" s="18" t="str">
        <f ca="1">IF(Tabla1[[#This Row],['#]]&lt;&gt;"", NOW(), "")</f>
        <v/>
      </c>
      <c r="C88" t="str">
        <f t="shared" si="1"/>
        <v/>
      </c>
      <c r="H88" s="5" t="str">
        <f>IF(Tabla110[[#This Row],[Cantidad]] &gt; 0,CEILING(( Tabla110[[#This Row],[Cantidad]]*Tabla110[[#This Row],[Precio]]) - IF(ISNUMBER(FIND("x", LOWER(G88))), ( Tabla110[[#This Row],[Cantidad]]* Tabla110[[#This Row],[Precio]] * IF(ISNUMBER(FIND("aceite", LOWER(Tabla110[[#This Row],[Producto]]))), 0.05, 0.1)), 0), 0.5), "")</f>
        <v/>
      </c>
    </row>
    <row r="89" spans="2:8" x14ac:dyDescent="0.25">
      <c r="B89" s="18" t="str">
        <f ca="1">IF(Tabla1[[#This Row],['#]]&lt;&gt;"", NOW(), "")</f>
        <v/>
      </c>
      <c r="C89" t="str">
        <f t="shared" si="1"/>
        <v/>
      </c>
      <c r="H89" s="5" t="str">
        <f>IF(Tabla110[[#This Row],[Cantidad]] &gt; 0,CEILING(( Tabla110[[#This Row],[Cantidad]]*Tabla110[[#This Row],[Precio]]) - IF(ISNUMBER(FIND("x", LOWER(G89))), ( Tabla110[[#This Row],[Cantidad]]* Tabla110[[#This Row],[Precio]] * IF(ISNUMBER(FIND("aceite", LOWER(Tabla110[[#This Row],[Producto]]))), 0.05, 0.1)), 0), 0.5), "")</f>
        <v/>
      </c>
    </row>
    <row r="90" spans="2:8" x14ac:dyDescent="0.25">
      <c r="B90" s="18" t="str">
        <f ca="1">IF(Tabla1[[#This Row],['#]]&lt;&gt;"", NOW(), "")</f>
        <v/>
      </c>
      <c r="C90" t="str">
        <f t="shared" si="1"/>
        <v/>
      </c>
      <c r="H90" s="5" t="str">
        <f>IF(Tabla110[[#This Row],[Cantidad]] &gt; 0,CEILING(( Tabla110[[#This Row],[Cantidad]]*Tabla110[[#This Row],[Precio]]) - IF(ISNUMBER(FIND("x", LOWER(G90))), ( Tabla110[[#This Row],[Cantidad]]* Tabla110[[#This Row],[Precio]] * IF(ISNUMBER(FIND("aceite", LOWER(Tabla110[[#This Row],[Producto]]))), 0.05, 0.1)), 0), 0.5), "")</f>
        <v/>
      </c>
    </row>
    <row r="91" spans="2:8" x14ac:dyDescent="0.25">
      <c r="B91" s="18" t="str">
        <f ca="1">IF(Tabla1[[#This Row],['#]]&lt;&gt;"", NOW(), "")</f>
        <v/>
      </c>
      <c r="C91" t="str">
        <f t="shared" si="1"/>
        <v/>
      </c>
      <c r="H91" s="5" t="str">
        <f>IF(Tabla110[[#This Row],[Cantidad]] &gt; 0,CEILING(( Tabla110[[#This Row],[Cantidad]]*Tabla110[[#This Row],[Precio]]) - IF(ISNUMBER(FIND("x", LOWER(G91))), ( Tabla110[[#This Row],[Cantidad]]* Tabla110[[#This Row],[Precio]] * IF(ISNUMBER(FIND("aceite", LOWER(Tabla110[[#This Row],[Producto]]))), 0.05, 0.1)), 0), 0.5), "")</f>
        <v/>
      </c>
    </row>
    <row r="92" spans="2:8" x14ac:dyDescent="0.25">
      <c r="B92" s="18" t="str">
        <f ca="1">IF(Tabla1[[#This Row],['#]]&lt;&gt;"", NOW(), "")</f>
        <v/>
      </c>
      <c r="C92" t="str">
        <f t="shared" si="1"/>
        <v/>
      </c>
      <c r="H92" s="5" t="str">
        <f>IF(Tabla110[[#This Row],[Cantidad]] &gt; 0,CEILING(( Tabla110[[#This Row],[Cantidad]]*Tabla110[[#This Row],[Precio]]) - IF(ISNUMBER(FIND("x", LOWER(G92))), ( Tabla110[[#This Row],[Cantidad]]* Tabla110[[#This Row],[Precio]] * IF(ISNUMBER(FIND("aceite", LOWER(Tabla110[[#This Row],[Producto]]))), 0.05, 0.1)), 0), 0.5), "")</f>
        <v/>
      </c>
    </row>
    <row r="93" spans="2:8" x14ac:dyDescent="0.25">
      <c r="B93" s="18" t="str">
        <f ca="1">IF(Tabla1[[#This Row],['#]]&lt;&gt;"", NOW(), "")</f>
        <v/>
      </c>
      <c r="C93" t="str">
        <f t="shared" si="1"/>
        <v/>
      </c>
      <c r="H93" s="5" t="str">
        <f>IF(Tabla110[[#This Row],[Cantidad]] &gt; 0,CEILING(( Tabla110[[#This Row],[Cantidad]]*Tabla110[[#This Row],[Precio]]) - IF(ISNUMBER(FIND("x", LOWER(G93))), ( Tabla110[[#This Row],[Cantidad]]* Tabla110[[#This Row],[Precio]] * IF(ISNUMBER(FIND("aceite", LOWER(Tabla110[[#This Row],[Producto]]))), 0.05, 0.1)), 0), 0.5), "")</f>
        <v/>
      </c>
    </row>
    <row r="94" spans="2:8" x14ac:dyDescent="0.25">
      <c r="B94" s="18" t="str">
        <f ca="1">IF(Tabla1[[#This Row],['#]]&lt;&gt;"", NOW(), "")</f>
        <v/>
      </c>
      <c r="C94" t="str">
        <f t="shared" si="1"/>
        <v/>
      </c>
      <c r="H94" s="5" t="str">
        <f>IF(Tabla110[[#This Row],[Cantidad]] &gt; 0,CEILING(( Tabla110[[#This Row],[Cantidad]]*Tabla110[[#This Row],[Precio]]) - IF(ISNUMBER(FIND("x", LOWER(G94))), ( Tabla110[[#This Row],[Cantidad]]* Tabla110[[#This Row],[Precio]] * IF(ISNUMBER(FIND("aceite", LOWER(Tabla110[[#This Row],[Producto]]))), 0.05, 0.1)), 0), 0.5), "")</f>
        <v/>
      </c>
    </row>
    <row r="95" spans="2:8" x14ac:dyDescent="0.25">
      <c r="B95" s="18" t="str">
        <f ca="1">IF(Tabla1[[#This Row],['#]]&lt;&gt;"", NOW(), "")</f>
        <v/>
      </c>
      <c r="C95" t="str">
        <f t="shared" si="1"/>
        <v/>
      </c>
      <c r="H95" s="5" t="str">
        <f>IF(Tabla110[[#This Row],[Cantidad]] &gt; 0,CEILING(( Tabla110[[#This Row],[Cantidad]]*Tabla110[[#This Row],[Precio]]) - IF(ISNUMBER(FIND("x", LOWER(G95))), ( Tabla110[[#This Row],[Cantidad]]* Tabla110[[#This Row],[Precio]] * IF(ISNUMBER(FIND("aceite", LOWER(Tabla110[[#This Row],[Producto]]))), 0.05, 0.1)), 0), 0.5), "")</f>
        <v/>
      </c>
    </row>
    <row r="96" spans="2:8" x14ac:dyDescent="0.25">
      <c r="B96" s="18" t="str">
        <f ca="1">IF(Tabla1[[#This Row],['#]]&lt;&gt;"", NOW(), "")</f>
        <v/>
      </c>
      <c r="C96" t="str">
        <f t="shared" si="1"/>
        <v/>
      </c>
      <c r="H96" s="5" t="str">
        <f>IF(Tabla110[[#This Row],[Cantidad]] &gt; 0,CEILING(( Tabla110[[#This Row],[Cantidad]]*Tabla110[[#This Row],[Precio]]) - IF(ISNUMBER(FIND("x", LOWER(G96))), ( Tabla110[[#This Row],[Cantidad]]* Tabla110[[#This Row],[Precio]] * IF(ISNUMBER(FIND("aceite", LOWER(Tabla110[[#This Row],[Producto]]))), 0.05, 0.1)), 0), 0.5), "")</f>
        <v/>
      </c>
    </row>
    <row r="97" spans="2:8" x14ac:dyDescent="0.25">
      <c r="B97" s="18" t="str">
        <f ca="1">IF(Tabla1[[#This Row],['#]]&lt;&gt;"", NOW(), "")</f>
        <v/>
      </c>
      <c r="C97" t="str">
        <f t="shared" si="1"/>
        <v/>
      </c>
      <c r="H97" s="5" t="str">
        <f>IF(Tabla110[[#This Row],[Cantidad]] &gt; 0,CEILING(( Tabla110[[#This Row],[Cantidad]]*Tabla110[[#This Row],[Precio]]) - IF(ISNUMBER(FIND("x", LOWER(G97))), ( Tabla110[[#This Row],[Cantidad]]* Tabla110[[#This Row],[Precio]] * IF(ISNUMBER(FIND("aceite", LOWER(Tabla110[[#This Row],[Producto]]))), 0.05, 0.1)), 0), 0.5), "")</f>
        <v/>
      </c>
    </row>
    <row r="98" spans="2:8" x14ac:dyDescent="0.25">
      <c r="B98" s="18" t="str">
        <f ca="1">IF(Tabla1[[#This Row],['#]]&lt;&gt;"", NOW(), "")</f>
        <v/>
      </c>
      <c r="C98" t="str">
        <f t="shared" si="1"/>
        <v/>
      </c>
      <c r="H98" s="5" t="str">
        <f>IF(Tabla110[[#This Row],[Cantidad]] &gt; 0,CEILING(( Tabla110[[#This Row],[Cantidad]]*Tabla110[[#This Row],[Precio]]) - IF(ISNUMBER(FIND("x", LOWER(G98))), ( Tabla110[[#This Row],[Cantidad]]* Tabla110[[#This Row],[Precio]] * IF(ISNUMBER(FIND("aceite", LOWER(Tabla110[[#This Row],[Producto]]))), 0.05, 0.1)), 0), 0.5), "")</f>
        <v/>
      </c>
    </row>
    <row r="99" spans="2:8" x14ac:dyDescent="0.25">
      <c r="B99" s="18" t="str">
        <f ca="1">IF(Tabla1[[#This Row],['#]]&lt;&gt;"", NOW(), "")</f>
        <v/>
      </c>
      <c r="C99" t="str">
        <f t="shared" si="1"/>
        <v/>
      </c>
      <c r="H99" s="5" t="str">
        <f>IF(Tabla110[[#This Row],[Cantidad]] &gt; 0,CEILING(( Tabla110[[#This Row],[Cantidad]]*Tabla110[[#This Row],[Precio]]) - IF(ISNUMBER(FIND("x", LOWER(G99))), ( Tabla110[[#This Row],[Cantidad]]* Tabla110[[#This Row],[Precio]] * IF(ISNUMBER(FIND("aceite", LOWER(Tabla110[[#This Row],[Producto]]))), 0.05, 0.1)), 0), 0.5), "")</f>
        <v/>
      </c>
    </row>
    <row r="100" spans="2:8" x14ac:dyDescent="0.25">
      <c r="B100" s="18" t="str">
        <f ca="1">IF(Tabla1[[#This Row],['#]]&lt;&gt;"", NOW(), "")</f>
        <v/>
      </c>
      <c r="C100" t="str">
        <f t="shared" si="1"/>
        <v/>
      </c>
      <c r="H100" s="5" t="str">
        <f>IF(Tabla110[[#This Row],[Cantidad]] &gt; 0,CEILING(( Tabla110[[#This Row],[Cantidad]]*Tabla110[[#This Row],[Precio]]) - IF(ISNUMBER(FIND("x", LOWER(G100))), ( Tabla110[[#This Row],[Cantidad]]* Tabla110[[#This Row],[Precio]] * IF(ISNUMBER(FIND("aceite", LOWER(Tabla110[[#This Row],[Producto]]))), 0.05, 0.1)), 0), 0.5), "")</f>
        <v/>
      </c>
    </row>
    <row r="101" spans="2:8" x14ac:dyDescent="0.25">
      <c r="B101" s="18" t="str">
        <f ca="1">IF(Tabla1[[#This Row],['#]]&lt;&gt;"", NOW(), "")</f>
        <v/>
      </c>
      <c r="C101" t="str">
        <f t="shared" si="1"/>
        <v/>
      </c>
      <c r="H101" s="5" t="str">
        <f>IF(Tabla110[[#This Row],[Cantidad]] &gt; 0,CEILING(( Tabla110[[#This Row],[Cantidad]]*Tabla110[[#This Row],[Precio]]) - IF(ISNUMBER(FIND("x", LOWER(G101))), ( Tabla110[[#This Row],[Cantidad]]* Tabla110[[#This Row],[Precio]] * IF(ISNUMBER(FIND("aceite", LOWER(Tabla110[[#This Row],[Producto]]))), 0.05, 0.1)), 0), 0.5), "")</f>
        <v/>
      </c>
    </row>
    <row r="102" spans="2:8" x14ac:dyDescent="0.25">
      <c r="B102" s="18" t="str">
        <f ca="1">IF(Tabla1[[#This Row],['#]]&lt;&gt;"", NOW(), "")</f>
        <v/>
      </c>
      <c r="C102" t="str">
        <f t="shared" si="1"/>
        <v/>
      </c>
      <c r="H102" s="5" t="str">
        <f>IF(Tabla110[[#This Row],[Cantidad]] &gt; 0,CEILING(( Tabla110[[#This Row],[Cantidad]]*Tabla110[[#This Row],[Precio]]) - IF(ISNUMBER(FIND("x", LOWER(G102))), ( Tabla110[[#This Row],[Cantidad]]* Tabla110[[#This Row],[Precio]] * IF(ISNUMBER(FIND("aceite", LOWER(Tabla110[[#This Row],[Producto]]))), 0.05, 0.1)), 0), 0.5), "")</f>
        <v/>
      </c>
    </row>
    <row r="103" spans="2:8" x14ac:dyDescent="0.25">
      <c r="B103" s="18" t="str">
        <f ca="1">IF(Tabla1[[#This Row],['#]]&lt;&gt;"", NOW(), "")</f>
        <v/>
      </c>
      <c r="C103" t="str">
        <f t="shared" si="1"/>
        <v/>
      </c>
      <c r="H103" s="5" t="str">
        <f>IF(Tabla110[[#This Row],[Cantidad]] &gt; 0,CEILING(( Tabla110[[#This Row],[Cantidad]]*Tabla110[[#This Row],[Precio]]) - IF(ISNUMBER(FIND("x", LOWER(G103))), ( Tabla110[[#This Row],[Cantidad]]* Tabla110[[#This Row],[Precio]] * IF(ISNUMBER(FIND("aceite", LOWER(Tabla110[[#This Row],[Producto]]))), 0.05, 0.1)), 0), 0.5), "")</f>
        <v/>
      </c>
    </row>
  </sheetData>
  <mergeCells count="26">
    <mergeCell ref="C2:H2"/>
    <mergeCell ref="M2:R2"/>
    <mergeCell ref="M3:R3"/>
    <mergeCell ref="M4:R22"/>
    <mergeCell ref="J5:K14"/>
    <mergeCell ref="M24:R24"/>
    <mergeCell ref="M25:R25"/>
    <mergeCell ref="O26:R26"/>
    <mergeCell ref="O27:R27"/>
    <mergeCell ref="O28:R28"/>
    <mergeCell ref="O29:R29"/>
    <mergeCell ref="O30:R30"/>
    <mergeCell ref="O31:R31"/>
    <mergeCell ref="O32:R32"/>
    <mergeCell ref="O33:R33"/>
    <mergeCell ref="O34:R34"/>
    <mergeCell ref="O35:R35"/>
    <mergeCell ref="O36:R36"/>
    <mergeCell ref="O37:R37"/>
    <mergeCell ref="O38:R38"/>
    <mergeCell ref="O44:R44"/>
    <mergeCell ref="O39:R39"/>
    <mergeCell ref="O40:R40"/>
    <mergeCell ref="O41:R41"/>
    <mergeCell ref="O42:R42"/>
    <mergeCell ref="O43:R43"/>
  </mergeCells>
  <conditionalFormatting sqref="B5:B103">
    <cfRule type="expression" dxfId="11" priority="1">
      <formula>C5&gt;0&amp;ISBLANK(B5)</formula>
    </cfRule>
  </conditionalFormatting>
  <conditionalFormatting sqref="D5:D6">
    <cfRule type="expression" dxfId="10" priority="2">
      <formula>E5&gt;0&amp;ISBLANK(D5)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R103"/>
  <sheetViews>
    <sheetView workbookViewId="0">
      <selection activeCell="H41" sqref="H41"/>
    </sheetView>
  </sheetViews>
  <sheetFormatPr baseColWidth="10" defaultColWidth="9.140625" defaultRowHeight="15" x14ac:dyDescent="0.25"/>
  <cols>
    <col min="1" max="1" width="4.7109375" customWidth="1"/>
    <col min="2" max="2" width="8.7109375" style="16" customWidth="1"/>
    <col min="3" max="3" width="4.7109375" customWidth="1"/>
    <col min="4" max="4" width="36.140625" customWidth="1"/>
    <col min="5" max="5" width="11" customWidth="1"/>
    <col min="7" max="7" width="12.5703125" customWidth="1"/>
    <col min="8" max="8" width="11.85546875" bestFit="1" customWidth="1"/>
    <col min="9" max="9" width="3.7109375" customWidth="1"/>
    <col min="10" max="10" width="12.140625" customWidth="1"/>
    <col min="11" max="11" width="19.140625" customWidth="1"/>
    <col min="12" max="12" width="3.42578125" customWidth="1"/>
    <col min="14" max="14" width="10" bestFit="1" customWidth="1"/>
  </cols>
  <sheetData>
    <row r="2" spans="2:18" ht="28.5" x14ac:dyDescent="0.45">
      <c r="C2" s="34" t="s">
        <v>69</v>
      </c>
      <c r="D2" s="34"/>
      <c r="E2" s="35"/>
      <c r="F2" s="35"/>
      <c r="G2" s="35"/>
      <c r="H2" s="35"/>
      <c r="L2" s="8"/>
      <c r="M2" s="34" t="s">
        <v>5</v>
      </c>
      <c r="N2" s="35"/>
      <c r="O2" s="35"/>
      <c r="P2" s="35"/>
      <c r="Q2" s="35"/>
      <c r="R2" s="35"/>
    </row>
    <row r="3" spans="2:18" ht="26.25" x14ac:dyDescent="0.4">
      <c r="G3" t="s">
        <v>7</v>
      </c>
      <c r="J3" s="1" t="s">
        <v>17</v>
      </c>
      <c r="K3" s="6">
        <f>SUM(Tabla111[Importa])</f>
        <v>3388</v>
      </c>
      <c r="M3" s="37" t="s">
        <v>6</v>
      </c>
      <c r="N3" s="37"/>
      <c r="O3" s="37"/>
      <c r="P3" s="37"/>
      <c r="Q3" s="37"/>
      <c r="R3" s="37"/>
    </row>
    <row r="4" spans="2:18" ht="33.75" x14ac:dyDescent="0.5">
      <c r="B4" s="17" t="s">
        <v>23</v>
      </c>
      <c r="C4" t="s">
        <v>15</v>
      </c>
      <c r="D4" t="s">
        <v>0</v>
      </c>
      <c r="E4" t="s">
        <v>1</v>
      </c>
      <c r="F4" t="s">
        <v>2</v>
      </c>
      <c r="G4" t="s">
        <v>3</v>
      </c>
      <c r="H4" t="s">
        <v>4</v>
      </c>
      <c r="J4" s="9" t="s">
        <v>18</v>
      </c>
      <c r="K4" s="10">
        <f>COUNTIF(C5:C103,"&gt;0")</f>
        <v>11</v>
      </c>
      <c r="M4" s="36" t="s">
        <v>81</v>
      </c>
      <c r="N4" s="36"/>
      <c r="O4" s="36"/>
      <c r="P4" s="36"/>
      <c r="Q4" s="36"/>
      <c r="R4" s="36"/>
    </row>
    <row r="5" spans="2:18" x14ac:dyDescent="0.25">
      <c r="B5" s="18">
        <f ca="1">IF(Tabla111[[#This Row],['#]]&lt;&gt;"", NOW(), "")</f>
        <v>45892.79297372685</v>
      </c>
      <c r="C5">
        <f>IF(ISNUMBER(E5), IF(ISNUMBER(C4), C4+1, 1), "")</f>
        <v>1</v>
      </c>
      <c r="D5" t="s">
        <v>70</v>
      </c>
      <c r="E5">
        <v>1</v>
      </c>
      <c r="F5">
        <v>799</v>
      </c>
      <c r="G5" t="s">
        <v>28</v>
      </c>
      <c r="H5" s="5">
        <f>IF(Tabla111[[#This Row],[Cantidad]] &gt; 0,CEILING(( Tabla111[[#This Row],[Cantidad]]*Tabla111[[#This Row],[Precio]]) - IF(ISNUMBER(FIND("x", LOWER(G5))), ( Tabla111[[#This Row],[Cantidad]]* Tabla111[[#This Row],[Precio]] * IF(ISNUMBER(FIND("aceite", LOWER(Tabla111[[#This Row],[Producto]]))), 0.05, 0.1)), 0), 0.5), "")</f>
        <v>719.5</v>
      </c>
      <c r="J5" s="38" t="s">
        <v>11</v>
      </c>
      <c r="K5" s="38"/>
      <c r="M5" s="36"/>
      <c r="N5" s="36"/>
      <c r="O5" s="36"/>
      <c r="P5" s="36"/>
      <c r="Q5" s="36"/>
      <c r="R5" s="36"/>
    </row>
    <row r="6" spans="2:18" ht="15" customHeight="1" x14ac:dyDescent="0.25">
      <c r="B6" s="18">
        <f ca="1">IF(Tabla1[[#This Row],['#]]&lt;&gt;"", NOW(), "")</f>
        <v>45892.79297372685</v>
      </c>
      <c r="C6">
        <f t="shared" ref="C6" si="0">IF(ISNUMBER(E6), IF(ISNUMBER(C5), C5+1, 1), "")</f>
        <v>2</v>
      </c>
      <c r="D6" t="s">
        <v>71</v>
      </c>
      <c r="E6">
        <v>1</v>
      </c>
      <c r="F6">
        <v>93</v>
      </c>
      <c r="H6" s="5">
        <f>IF(Tabla111[[#This Row],[Cantidad]] &gt; 0,CEILING(( Tabla111[[#This Row],[Cantidad]]*Tabla111[[#This Row],[Precio]]) - IF(ISNUMBER(FIND("x", LOWER(G6))), ( Tabla111[[#This Row],[Cantidad]]* Tabla111[[#This Row],[Precio]] * IF(ISNUMBER(FIND("aceite", LOWER(Tabla111[[#This Row],[Producto]]))), 0.05, 0.1)), 0), 0.5), "")</f>
        <v>93</v>
      </c>
      <c r="J6" s="38"/>
      <c r="K6" s="38"/>
      <c r="M6" s="36"/>
      <c r="N6" s="36"/>
      <c r="O6" s="36"/>
      <c r="P6" s="36"/>
      <c r="Q6" s="36"/>
      <c r="R6" s="36"/>
    </row>
    <row r="7" spans="2:18" x14ac:dyDescent="0.25">
      <c r="B7" s="18">
        <f ca="1">IF(Tabla1[[#This Row],['#]]&lt;&gt;"", NOW(), "")</f>
        <v>45892.79297372685</v>
      </c>
      <c r="C7">
        <f>IF(ISNUMBER(E7), IF(ISNUMBER(C6), C6+1, 1), "")</f>
        <v>3</v>
      </c>
      <c r="D7" t="s">
        <v>72</v>
      </c>
      <c r="E7">
        <v>1</v>
      </c>
      <c r="F7">
        <v>40</v>
      </c>
      <c r="H7" s="5">
        <f>IF(Tabla111[[#This Row],[Cantidad]] &gt; 0,CEILING(( Tabla111[[#This Row],[Cantidad]]*Tabla111[[#This Row],[Precio]]) - IF(ISNUMBER(FIND("x", LOWER(G7))), ( Tabla111[[#This Row],[Cantidad]]* Tabla111[[#This Row],[Precio]] * IF(ISNUMBER(FIND("aceite", LOWER(Tabla111[[#This Row],[Producto]]))), 0.05, 0.1)), 0), 0.5), "")</f>
        <v>40</v>
      </c>
      <c r="J7" s="38"/>
      <c r="K7" s="38"/>
      <c r="M7" s="36"/>
      <c r="N7" s="36"/>
      <c r="O7" s="36"/>
      <c r="P7" s="36"/>
      <c r="Q7" s="36"/>
      <c r="R7" s="36"/>
    </row>
    <row r="8" spans="2:18" x14ac:dyDescent="0.25">
      <c r="B8" s="18">
        <f ca="1">IF(Tabla1[[#This Row],['#]]&lt;&gt;"", NOW(), "")</f>
        <v>45892.79297372685</v>
      </c>
      <c r="C8">
        <f t="shared" ref="C8:C68" si="1">IF(ISNUMBER(E8), IF(ISNUMBER(C7), C7+1, 1), "")</f>
        <v>4</v>
      </c>
      <c r="D8" t="s">
        <v>73</v>
      </c>
      <c r="E8">
        <v>1</v>
      </c>
      <c r="F8">
        <v>291</v>
      </c>
      <c r="G8" t="s">
        <v>28</v>
      </c>
      <c r="H8" s="5">
        <f>IF(Tabla111[[#This Row],[Cantidad]] &gt; 0,CEILING(( Tabla111[[#This Row],[Cantidad]]*Tabla111[[#This Row],[Precio]]) - IF(ISNUMBER(FIND("x", LOWER(G8))), ( Tabla111[[#This Row],[Cantidad]]* Tabla111[[#This Row],[Precio]] * IF(ISNUMBER(FIND("aceite", LOWER(Tabla111[[#This Row],[Producto]]))), 0.05, 0.1)), 0), 0.5), "")</f>
        <v>262</v>
      </c>
      <c r="J8" s="38"/>
      <c r="K8" s="38"/>
      <c r="M8" s="36"/>
      <c r="N8" s="36"/>
      <c r="O8" s="36"/>
      <c r="P8" s="36"/>
      <c r="Q8" s="36"/>
      <c r="R8" s="36"/>
    </row>
    <row r="9" spans="2:18" x14ac:dyDescent="0.25">
      <c r="B9" s="18">
        <f ca="1">IF(Tabla1[[#This Row],['#]]&lt;&gt;"", NOW(), "")</f>
        <v>45892.79297372685</v>
      </c>
      <c r="C9">
        <f t="shared" si="1"/>
        <v>5</v>
      </c>
      <c r="D9" t="s">
        <v>74</v>
      </c>
      <c r="E9">
        <v>1</v>
      </c>
      <c r="F9">
        <v>390</v>
      </c>
      <c r="G9" t="s">
        <v>28</v>
      </c>
      <c r="H9" s="5">
        <f>IF(Tabla111[[#This Row],[Cantidad]] &gt; 0,CEILING(( Tabla111[[#This Row],[Cantidad]]*Tabla111[[#This Row],[Precio]]) - IF(ISNUMBER(FIND("x", LOWER(G9))), ( Tabla111[[#This Row],[Cantidad]]* Tabla111[[#This Row],[Precio]] * IF(ISNUMBER(FIND("aceite", LOWER(Tabla111[[#This Row],[Producto]]))), 0.05, 0.1)), 0), 0.5), "")</f>
        <v>351</v>
      </c>
      <c r="J9" s="38"/>
      <c r="K9" s="38"/>
      <c r="M9" s="36"/>
      <c r="N9" s="36"/>
      <c r="O9" s="36"/>
      <c r="P9" s="36"/>
      <c r="Q9" s="36"/>
      <c r="R9" s="36"/>
    </row>
    <row r="10" spans="2:18" x14ac:dyDescent="0.25">
      <c r="B10" s="18">
        <f ca="1">IF(Tabla1[[#This Row],['#]]&lt;&gt;"", NOW(), "")</f>
        <v>45892.79297372685</v>
      </c>
      <c r="C10">
        <f t="shared" si="1"/>
        <v>6</v>
      </c>
      <c r="D10" t="s">
        <v>76</v>
      </c>
      <c r="E10">
        <v>1</v>
      </c>
      <c r="F10">
        <v>690</v>
      </c>
      <c r="H10" s="5">
        <f>IF(Tabla111[[#This Row],[Cantidad]] &gt; 0,CEILING(( Tabla111[[#This Row],[Cantidad]]*Tabla111[[#This Row],[Precio]]) - IF(ISNUMBER(FIND("x", LOWER(G10))), ( Tabla111[[#This Row],[Cantidad]]* Tabla111[[#This Row],[Precio]] * IF(ISNUMBER(FIND("aceite", LOWER(Tabla111[[#This Row],[Producto]]))), 0.05, 0.1)), 0), 0.5), "")</f>
        <v>690</v>
      </c>
      <c r="J10" s="38"/>
      <c r="K10" s="38"/>
      <c r="M10" s="36"/>
      <c r="N10" s="36"/>
      <c r="O10" s="36"/>
      <c r="P10" s="36"/>
      <c r="Q10" s="36"/>
      <c r="R10" s="36"/>
    </row>
    <row r="11" spans="2:18" x14ac:dyDescent="0.25">
      <c r="B11" s="18">
        <f ca="1">IF(Tabla1[[#This Row],['#]]&lt;&gt;"", NOW(), "")</f>
        <v>45892.79297372685</v>
      </c>
      <c r="C11">
        <f t="shared" si="1"/>
        <v>7</v>
      </c>
      <c r="D11" t="s">
        <v>77</v>
      </c>
      <c r="E11">
        <v>1</v>
      </c>
      <c r="F11">
        <v>220</v>
      </c>
      <c r="G11" t="s">
        <v>28</v>
      </c>
      <c r="H11" s="5">
        <f>IF(Tabla111[[#This Row],[Cantidad]] &gt; 0,CEILING(( Tabla111[[#This Row],[Cantidad]]*Tabla111[[#This Row],[Precio]]) - IF(ISNUMBER(FIND("x", LOWER(G11))), ( Tabla111[[#This Row],[Cantidad]]* Tabla111[[#This Row],[Precio]] * IF(ISNUMBER(FIND("aceite", LOWER(Tabla111[[#This Row],[Producto]]))), 0.05, 0.1)), 0), 0.5), "")</f>
        <v>198</v>
      </c>
      <c r="J11" s="38"/>
      <c r="K11" s="38"/>
      <c r="M11" s="36"/>
      <c r="N11" s="36"/>
      <c r="O11" s="36"/>
      <c r="P11" s="36"/>
      <c r="Q11" s="36"/>
      <c r="R11" s="36"/>
    </row>
    <row r="12" spans="2:18" x14ac:dyDescent="0.25">
      <c r="B12" s="18">
        <f ca="1">IF(Tabla1[[#This Row],['#]]&lt;&gt;"", NOW(), "")</f>
        <v>45892.79297372685</v>
      </c>
      <c r="C12">
        <f t="shared" si="1"/>
        <v>8</v>
      </c>
      <c r="D12" t="s">
        <v>42</v>
      </c>
      <c r="E12">
        <v>1</v>
      </c>
      <c r="F12">
        <v>30</v>
      </c>
      <c r="H12" s="5">
        <f>IF(Tabla111[[#This Row],[Cantidad]] &gt; 0,CEILING(( Tabla111[[#This Row],[Cantidad]]*Tabla111[[#This Row],[Precio]]) - IF(ISNUMBER(FIND("x", LOWER(G12))), ( Tabla111[[#This Row],[Cantidad]]* Tabla111[[#This Row],[Precio]] * IF(ISNUMBER(FIND("aceite", LOWER(Tabla111[[#This Row],[Producto]]))), 0.05, 0.1)), 0), 0.5), "")</f>
        <v>30</v>
      </c>
      <c r="J12" s="38"/>
      <c r="K12" s="38"/>
      <c r="M12" s="36"/>
      <c r="N12" s="36"/>
      <c r="O12" s="36"/>
      <c r="P12" s="36"/>
      <c r="Q12" s="36"/>
      <c r="R12" s="36"/>
    </row>
    <row r="13" spans="2:18" x14ac:dyDescent="0.25">
      <c r="B13" s="18">
        <f ca="1">IF(Tabla1[[#This Row],['#]]&lt;&gt;"", NOW(), "")</f>
        <v>45892.79297372685</v>
      </c>
      <c r="C13">
        <f t="shared" si="1"/>
        <v>9</v>
      </c>
      <c r="D13" t="s">
        <v>78</v>
      </c>
      <c r="E13">
        <v>1</v>
      </c>
      <c r="F13">
        <v>350</v>
      </c>
      <c r="H13" s="5">
        <f>IF(Tabla111[[#This Row],[Cantidad]] &gt; 0,CEILING(( Tabla111[[#This Row],[Cantidad]]*Tabla111[[#This Row],[Precio]]) - IF(ISNUMBER(FIND("x", LOWER(G13))), ( Tabla111[[#This Row],[Cantidad]]* Tabla111[[#This Row],[Precio]] * IF(ISNUMBER(FIND("aceite", LOWER(Tabla111[[#This Row],[Producto]]))), 0.05, 0.1)), 0), 0.5), "")</f>
        <v>350</v>
      </c>
      <c r="J13" s="38"/>
      <c r="K13" s="38"/>
      <c r="M13" s="36"/>
      <c r="N13" s="36"/>
      <c r="O13" s="36"/>
      <c r="P13" s="36"/>
      <c r="Q13" s="36"/>
      <c r="R13" s="36"/>
    </row>
    <row r="14" spans="2:18" x14ac:dyDescent="0.25">
      <c r="B14" s="18">
        <f ca="1">IF(Tabla1[[#This Row],['#]]&lt;&gt;"", NOW(), "")</f>
        <v>45892.79297372685</v>
      </c>
      <c r="C14">
        <f t="shared" si="1"/>
        <v>10</v>
      </c>
      <c r="D14" t="s">
        <v>79</v>
      </c>
      <c r="E14">
        <v>1</v>
      </c>
      <c r="F14">
        <v>82</v>
      </c>
      <c r="G14" t="s">
        <v>28</v>
      </c>
      <c r="H14" s="5">
        <f>IF(Tabla111[[#This Row],[Cantidad]] &gt; 0,CEILING(( Tabla111[[#This Row],[Cantidad]]*Tabla111[[#This Row],[Precio]]) - IF(ISNUMBER(FIND("x", LOWER(G14))), ( Tabla111[[#This Row],[Cantidad]]* Tabla111[[#This Row],[Precio]] * IF(ISNUMBER(FIND("aceite", LOWER(Tabla111[[#This Row],[Producto]]))), 0.05, 0.1)), 0), 0.5), "")</f>
        <v>74</v>
      </c>
      <c r="J14" s="38"/>
      <c r="K14" s="38"/>
      <c r="M14" s="36"/>
      <c r="N14" s="36"/>
      <c r="O14" s="36"/>
      <c r="P14" s="36"/>
      <c r="Q14" s="36"/>
      <c r="R14" s="36"/>
    </row>
    <row r="15" spans="2:18" x14ac:dyDescent="0.25">
      <c r="B15" s="18">
        <f ca="1">IF(Tabla1[[#This Row],['#]]&lt;&gt;"", NOW(), "")</f>
        <v>45892.79297372685</v>
      </c>
      <c r="C15">
        <f t="shared" si="1"/>
        <v>11</v>
      </c>
      <c r="D15" t="s">
        <v>82</v>
      </c>
      <c r="E15">
        <v>1</v>
      </c>
      <c r="F15">
        <v>645</v>
      </c>
      <c r="G15" t="s">
        <v>28</v>
      </c>
      <c r="H15" s="5">
        <f>IF(Tabla111[[#This Row],[Cantidad]] &gt; 0,CEILING(( Tabla111[[#This Row],[Cantidad]]*Tabla111[[#This Row],[Precio]]) - IF(ISNUMBER(FIND("x", LOWER(G15))), ( Tabla111[[#This Row],[Cantidad]]* Tabla111[[#This Row],[Precio]] * IF(ISNUMBER(FIND("aceite", LOWER(Tabla111[[#This Row],[Producto]]))), 0.05, 0.1)), 0), 0.5), "")</f>
        <v>580.5</v>
      </c>
      <c r="M15" s="36"/>
      <c r="N15" s="36"/>
      <c r="O15" s="36"/>
      <c r="P15" s="36"/>
      <c r="Q15" s="36"/>
      <c r="R15" s="36"/>
    </row>
    <row r="16" spans="2:18" x14ac:dyDescent="0.25">
      <c r="B16" s="18">
        <f ca="1">IF(Tabla1[[#This Row],['#]]&lt;&gt;"", NOW(), "")</f>
        <v>45892.79297372685</v>
      </c>
      <c r="C16" t="str">
        <f t="shared" si="1"/>
        <v/>
      </c>
      <c r="H16" s="5" t="str">
        <f>IF(Tabla111[[#This Row],[Cantidad]] &gt; 0,CEILING(( Tabla111[[#This Row],[Cantidad]]*Tabla111[[#This Row],[Precio]]) - IF(ISNUMBER(FIND("x", LOWER(G16))), ( Tabla111[[#This Row],[Cantidad]]* Tabla111[[#This Row],[Precio]] * IF(ISNUMBER(FIND("aceite", LOWER(Tabla111[[#This Row],[Producto]]))), 0.05, 0.1)), 0), 0.5), "")</f>
        <v/>
      </c>
      <c r="M16" s="36"/>
      <c r="N16" s="36"/>
      <c r="O16" s="36"/>
      <c r="P16" s="36"/>
      <c r="Q16" s="36"/>
      <c r="R16" s="36"/>
    </row>
    <row r="17" spans="2:18" x14ac:dyDescent="0.25">
      <c r="B17" s="18">
        <f ca="1">IF(Tabla1[[#This Row],['#]]&lt;&gt;"", NOW(), "")</f>
        <v>45892.79297372685</v>
      </c>
      <c r="C17" t="str">
        <f t="shared" si="1"/>
        <v/>
      </c>
      <c r="H17" s="5" t="str">
        <f>IF(Tabla111[[#This Row],[Cantidad]] &gt; 0,CEILING(( Tabla111[[#This Row],[Cantidad]]*Tabla111[[#This Row],[Precio]]) - IF(ISNUMBER(FIND("x", LOWER(G17))), ( Tabla111[[#This Row],[Cantidad]]* Tabla111[[#This Row],[Precio]] * IF(ISNUMBER(FIND("aceite", LOWER(Tabla111[[#This Row],[Producto]]))), 0.05, 0.1)), 0), 0.5), "")</f>
        <v/>
      </c>
      <c r="M17" s="36"/>
      <c r="N17" s="36"/>
      <c r="O17" s="36"/>
      <c r="P17" s="36"/>
      <c r="Q17" s="36"/>
      <c r="R17" s="36"/>
    </row>
    <row r="18" spans="2:18" x14ac:dyDescent="0.25">
      <c r="B18" s="18">
        <f ca="1">IF(Tabla1[[#This Row],['#]]&lt;&gt;"", NOW(), "")</f>
        <v>45892.79297372685</v>
      </c>
      <c r="C18" t="str">
        <f t="shared" si="1"/>
        <v/>
      </c>
      <c r="H18" s="5" t="str">
        <f>IF(Tabla111[[#This Row],[Cantidad]] &gt; 0,CEILING(( Tabla111[[#This Row],[Cantidad]]*Tabla111[[#This Row],[Precio]]) - IF(ISNUMBER(FIND("x", LOWER(G18))), ( Tabla111[[#This Row],[Cantidad]]* Tabla111[[#This Row],[Precio]] * IF(ISNUMBER(FIND("aceite", LOWER(Tabla111[[#This Row],[Producto]]))), 0.05, 0.1)), 0), 0.5), "")</f>
        <v/>
      </c>
      <c r="M18" s="36"/>
      <c r="N18" s="36"/>
      <c r="O18" s="36"/>
      <c r="P18" s="36"/>
      <c r="Q18" s="36"/>
      <c r="R18" s="36"/>
    </row>
    <row r="19" spans="2:18" x14ac:dyDescent="0.25">
      <c r="B19" s="18">
        <f ca="1">IF(Tabla1[[#This Row],['#]]&lt;&gt;"", NOW(), "")</f>
        <v>45892.79297372685</v>
      </c>
      <c r="C19" t="str">
        <f t="shared" si="1"/>
        <v/>
      </c>
      <c r="H19" s="5" t="str">
        <f>IF(Tabla111[[#This Row],[Cantidad]] &gt; 0,CEILING(( Tabla111[[#This Row],[Cantidad]]*Tabla111[[#This Row],[Precio]]) - IF(ISNUMBER(FIND("x", LOWER(G19))), ( Tabla111[[#This Row],[Cantidad]]* Tabla111[[#This Row],[Precio]] * IF(ISNUMBER(FIND("aceite", LOWER(Tabla111[[#This Row],[Producto]]))), 0.05, 0.1)), 0), 0.5), "")</f>
        <v/>
      </c>
      <c r="M19" s="36"/>
      <c r="N19" s="36"/>
      <c r="O19" s="36"/>
      <c r="P19" s="36"/>
      <c r="Q19" s="36"/>
      <c r="R19" s="36"/>
    </row>
    <row r="20" spans="2:18" x14ac:dyDescent="0.25">
      <c r="B20" s="18">
        <f ca="1">IF(Tabla1[[#This Row],['#]]&lt;&gt;"", NOW(), "")</f>
        <v>45892.79297372685</v>
      </c>
      <c r="C20" t="str">
        <f t="shared" si="1"/>
        <v/>
      </c>
      <c r="H20" s="5" t="str">
        <f>IF(Tabla111[[#This Row],[Cantidad]] &gt; 0,CEILING(( Tabla111[[#This Row],[Cantidad]]*Tabla111[[#This Row],[Precio]]) - IF(ISNUMBER(FIND("x", LOWER(G20))), ( Tabla111[[#This Row],[Cantidad]]* Tabla111[[#This Row],[Precio]] * IF(ISNUMBER(FIND("aceite", LOWER(Tabla111[[#This Row],[Producto]]))), 0.05, 0.1)), 0), 0.5), "")</f>
        <v/>
      </c>
      <c r="M20" s="36"/>
      <c r="N20" s="36"/>
      <c r="O20" s="36"/>
      <c r="P20" s="36"/>
      <c r="Q20" s="36"/>
      <c r="R20" s="36"/>
    </row>
    <row r="21" spans="2:18" x14ac:dyDescent="0.25">
      <c r="B21" s="18">
        <f ca="1">IF(Tabla1[[#This Row],['#]]&lt;&gt;"", NOW(), "")</f>
        <v>45892.79297372685</v>
      </c>
      <c r="C21" t="str">
        <f t="shared" si="1"/>
        <v/>
      </c>
      <c r="H21" s="5" t="str">
        <f>IF(Tabla111[[#This Row],[Cantidad]] &gt; 0,CEILING(( Tabla111[[#This Row],[Cantidad]]*Tabla111[[#This Row],[Precio]]) - IF(ISNUMBER(FIND("x", LOWER(G21))), ( Tabla111[[#This Row],[Cantidad]]* Tabla111[[#This Row],[Precio]] * IF(ISNUMBER(FIND("aceite", LOWER(Tabla111[[#This Row],[Producto]]))), 0.05, 0.1)), 0), 0.5), "")</f>
        <v/>
      </c>
      <c r="M21" s="36"/>
      <c r="N21" s="36"/>
      <c r="O21" s="36"/>
      <c r="P21" s="36"/>
      <c r="Q21" s="36"/>
      <c r="R21" s="36"/>
    </row>
    <row r="22" spans="2:18" x14ac:dyDescent="0.25">
      <c r="B22" s="18">
        <f ca="1">IF(Tabla1[[#This Row],['#]]&lt;&gt;"", NOW(), "")</f>
        <v>45892.79297372685</v>
      </c>
      <c r="C22" t="str">
        <f t="shared" si="1"/>
        <v/>
      </c>
      <c r="H22" s="5" t="str">
        <f>IF(Tabla111[[#This Row],[Cantidad]] &gt; 0,CEILING(( Tabla111[[#This Row],[Cantidad]]*Tabla111[[#This Row],[Precio]]) - IF(ISNUMBER(FIND("x", LOWER(G22))), ( Tabla111[[#This Row],[Cantidad]]* Tabla111[[#This Row],[Precio]] * IF(ISNUMBER(FIND("aceite", LOWER(Tabla111[[#This Row],[Producto]]))), 0.05, 0.1)), 0), 0.5), "")</f>
        <v/>
      </c>
      <c r="M22" s="36"/>
      <c r="N22" s="36"/>
      <c r="O22" s="36"/>
      <c r="P22" s="36"/>
      <c r="Q22" s="36"/>
      <c r="R22" s="36"/>
    </row>
    <row r="23" spans="2:18" x14ac:dyDescent="0.25">
      <c r="B23" s="18">
        <f ca="1">IF(Tabla1[[#This Row],['#]]&lt;&gt;"", NOW(), "")</f>
        <v>45892.79297372685</v>
      </c>
      <c r="C23" t="str">
        <f t="shared" si="1"/>
        <v/>
      </c>
      <c r="H23" s="5" t="str">
        <f>IF(Tabla111[[#This Row],[Cantidad]] &gt; 0,CEILING(( Tabla111[[#This Row],[Cantidad]]*Tabla111[[#This Row],[Precio]]) - IF(ISNUMBER(FIND("x", LOWER(G23))), ( Tabla111[[#This Row],[Cantidad]]* Tabla111[[#This Row],[Precio]] * IF(ISNUMBER(FIND("aceite", LOWER(Tabla111[[#This Row],[Producto]]))), 0.05, 0.1)), 0), 0.5), "")</f>
        <v/>
      </c>
    </row>
    <row r="24" spans="2:18" ht="15" customHeight="1" x14ac:dyDescent="0.25">
      <c r="B24" s="18" t="str">
        <f ca="1">IF(Tabla1[[#This Row],['#]]&lt;&gt;"", NOW(), "")</f>
        <v/>
      </c>
      <c r="C24" t="str">
        <f t="shared" si="1"/>
        <v/>
      </c>
      <c r="H24" s="5" t="str">
        <f>IF(Tabla111[[#This Row],[Cantidad]] &gt; 0,CEILING(( Tabla111[[#This Row],[Cantidad]]*Tabla111[[#This Row],[Precio]]) - IF(ISNUMBER(FIND("x", LOWER(G24))), ( Tabla111[[#This Row],[Cantidad]]* Tabla111[[#This Row],[Precio]] * IF(ISNUMBER(FIND("aceite", LOWER(Tabla111[[#This Row],[Producto]]))), 0.05, 0.1)), 0), 0.5), "")</f>
        <v/>
      </c>
      <c r="M24" s="32" t="s">
        <v>19</v>
      </c>
      <c r="N24" s="42"/>
      <c r="O24" s="42"/>
      <c r="P24" s="42"/>
      <c r="Q24" s="42"/>
      <c r="R24" s="42"/>
    </row>
    <row r="25" spans="2:18" x14ac:dyDescent="0.25">
      <c r="B25" s="18" t="str">
        <f ca="1">IF(Tabla1[[#This Row],['#]]&lt;&gt;"", NOW(), "")</f>
        <v/>
      </c>
      <c r="C25" t="str">
        <f t="shared" si="1"/>
        <v/>
      </c>
      <c r="H25" s="5" t="str">
        <f>IF(Tabla111[[#This Row],[Cantidad]] &gt; 0,CEILING(( Tabla111[[#This Row],[Cantidad]]*Tabla111[[#This Row],[Precio]]) - IF(ISNUMBER(FIND("x", LOWER(G25))), ( Tabla111[[#This Row],[Cantidad]]* Tabla111[[#This Row],[Precio]] * IF(ISNUMBER(FIND("aceite", LOWER(Tabla111[[#This Row],[Producto]]))), 0.05, 0.1)), 0), 0.5), "")</f>
        <v/>
      </c>
      <c r="M25" s="37"/>
      <c r="N25" s="37"/>
      <c r="O25" s="37"/>
      <c r="P25" s="37"/>
      <c r="Q25" s="37"/>
      <c r="R25" s="37"/>
    </row>
    <row r="26" spans="2:18" ht="15" customHeight="1" x14ac:dyDescent="0.25">
      <c r="B26" s="18" t="str">
        <f ca="1">IF(Tabla1[[#This Row],['#]]&lt;&gt;"", NOW(), "")</f>
        <v/>
      </c>
      <c r="C26" t="str">
        <f t="shared" si="1"/>
        <v/>
      </c>
      <c r="H26" s="5" t="str">
        <f>IF(Tabla111[[#This Row],[Cantidad]] &gt; 0,CEILING(( Tabla111[[#This Row],[Cantidad]]*Tabla111[[#This Row],[Precio]]) - IF(ISNUMBER(FIND("x", LOWER(G26))), ( Tabla111[[#This Row],[Cantidad]]* Tabla111[[#This Row],[Precio]] * IF(ISNUMBER(FIND("aceite", LOWER(Tabla111[[#This Row],[Producto]]))), 0.05, 0.1)), 0), 0.5), "")</f>
        <v/>
      </c>
      <c r="M26" s="14" t="s">
        <v>20</v>
      </c>
      <c r="N26" s="14" t="s">
        <v>21</v>
      </c>
      <c r="O26" s="31" t="s">
        <v>22</v>
      </c>
      <c r="P26" s="31"/>
      <c r="Q26" s="31"/>
      <c r="R26" s="31"/>
    </row>
    <row r="27" spans="2:18" ht="30" x14ac:dyDescent="0.25">
      <c r="B27" s="18" t="str">
        <f ca="1">IF(Tabla1[[#This Row],['#]]&lt;&gt;"", NOW(), "")</f>
        <v/>
      </c>
      <c r="C27" t="str">
        <f t="shared" si="1"/>
        <v/>
      </c>
      <c r="H27" s="5" t="str">
        <f>IF(Tabla111[[#This Row],[Cantidad]] &gt; 0,CEILING(( Tabla111[[#This Row],[Cantidad]]*Tabla111[[#This Row],[Precio]]) - IF(ISNUMBER(FIND("x", LOWER(G27))), ( Tabla111[[#This Row],[Cantidad]]* Tabla111[[#This Row],[Precio]] * IF(ISNUMBER(FIND("aceite", LOWER(Tabla111[[#This Row],[Producto]]))), 0.05, 0.1)), 0), 0.5), "")</f>
        <v/>
      </c>
      <c r="M27" s="13" t="s">
        <v>75</v>
      </c>
      <c r="N27" s="15">
        <v>4243</v>
      </c>
      <c r="O27" s="39"/>
      <c r="P27" s="40"/>
      <c r="Q27" s="40"/>
      <c r="R27" s="41"/>
    </row>
    <row r="28" spans="2:18" x14ac:dyDescent="0.25">
      <c r="B28" s="18" t="str">
        <f ca="1">IF(Tabla1[[#This Row],['#]]&lt;&gt;"", NOW(), "")</f>
        <v/>
      </c>
      <c r="C28" t="str">
        <f t="shared" si="1"/>
        <v/>
      </c>
      <c r="H28" s="5" t="str">
        <f>IF(Tabla111[[#This Row],[Cantidad]] &gt; 0,CEILING(( Tabla111[[#This Row],[Cantidad]]*Tabla111[[#This Row],[Precio]]) - IF(ISNUMBER(FIND("x", LOWER(G28))), ( Tabla111[[#This Row],[Cantidad]]* Tabla111[[#This Row],[Precio]] * IF(ISNUMBER(FIND("aceite", LOWER(Tabla111[[#This Row],[Producto]]))), 0.05, 0.1)), 0), 0.5), "")</f>
        <v/>
      </c>
      <c r="M28" s="13" t="s">
        <v>80</v>
      </c>
      <c r="N28" s="15">
        <v>3145</v>
      </c>
      <c r="O28" s="39"/>
      <c r="P28" s="40"/>
      <c r="Q28" s="40"/>
      <c r="R28" s="41"/>
    </row>
    <row r="29" spans="2:18" x14ac:dyDescent="0.25">
      <c r="B29" s="18" t="str">
        <f ca="1">IF(Tabla1[[#This Row],['#]]&lt;&gt;"", NOW(), "")</f>
        <v/>
      </c>
      <c r="C29" t="str">
        <f t="shared" si="1"/>
        <v/>
      </c>
      <c r="H29" s="5" t="str">
        <f>IF(Tabla111[[#This Row],[Cantidad]] &gt; 0,CEILING(( Tabla111[[#This Row],[Cantidad]]*Tabla111[[#This Row],[Precio]]) - IF(ISNUMBER(FIND("x", LOWER(G29))), ( Tabla111[[#This Row],[Cantidad]]* Tabla111[[#This Row],[Precio]] * IF(ISNUMBER(FIND("aceite", LOWER(Tabla111[[#This Row],[Producto]]))), 0.05, 0.1)), 0), 0.5), "")</f>
        <v/>
      </c>
      <c r="M29" s="13"/>
      <c r="N29" s="15"/>
      <c r="O29" s="39"/>
      <c r="P29" s="40"/>
      <c r="Q29" s="40"/>
      <c r="R29" s="41"/>
    </row>
    <row r="30" spans="2:18" x14ac:dyDescent="0.25">
      <c r="B30" s="18" t="str">
        <f ca="1">IF(Tabla1[[#This Row],['#]]&lt;&gt;"", NOW(), "")</f>
        <v/>
      </c>
      <c r="C30" t="str">
        <f t="shared" si="1"/>
        <v/>
      </c>
      <c r="H30" s="5" t="str">
        <f>IF(Tabla111[[#This Row],[Cantidad]] &gt; 0,CEILING(( Tabla111[[#This Row],[Cantidad]]*Tabla111[[#This Row],[Precio]]) - IF(ISNUMBER(FIND("x", LOWER(G30))), ( Tabla111[[#This Row],[Cantidad]]* Tabla111[[#This Row],[Precio]] * IF(ISNUMBER(FIND("aceite", LOWER(Tabla111[[#This Row],[Producto]]))), 0.05, 0.1)), 0), 0.5), "")</f>
        <v/>
      </c>
      <c r="M30" s="13"/>
      <c r="N30" s="15"/>
      <c r="O30" s="39"/>
      <c r="P30" s="40"/>
      <c r="Q30" s="40"/>
      <c r="R30" s="41"/>
    </row>
    <row r="31" spans="2:18" x14ac:dyDescent="0.25">
      <c r="B31" s="18" t="str">
        <f ca="1">IF(Tabla1[[#This Row],['#]]&lt;&gt;"", NOW(), "")</f>
        <v/>
      </c>
      <c r="C31" t="str">
        <f t="shared" si="1"/>
        <v/>
      </c>
      <c r="H31" s="5" t="str">
        <f>IF(Tabla111[[#This Row],[Cantidad]] &gt; 0,CEILING(( Tabla111[[#This Row],[Cantidad]]*Tabla111[[#This Row],[Precio]]) - IF(ISNUMBER(FIND("x", LOWER(G31))), ( Tabla111[[#This Row],[Cantidad]]* Tabla111[[#This Row],[Precio]] * IF(ISNUMBER(FIND("aceite", LOWER(Tabla111[[#This Row],[Producto]]))), 0.05, 0.1)), 0), 0.5), "")</f>
        <v/>
      </c>
      <c r="M31" s="13"/>
      <c r="N31" s="15"/>
      <c r="O31" s="39"/>
      <c r="P31" s="40"/>
      <c r="Q31" s="40"/>
      <c r="R31" s="41"/>
    </row>
    <row r="32" spans="2:18" x14ac:dyDescent="0.25">
      <c r="B32" s="18" t="str">
        <f ca="1">IF(Tabla1[[#This Row],['#]]&lt;&gt;"", NOW(), "")</f>
        <v/>
      </c>
      <c r="C32" t="str">
        <f t="shared" si="1"/>
        <v/>
      </c>
      <c r="H32" s="5" t="str">
        <f>IF(Tabla111[[#This Row],[Cantidad]] &gt; 0,CEILING(( Tabla111[[#This Row],[Cantidad]]*Tabla111[[#This Row],[Precio]]) - IF(ISNUMBER(FIND("x", LOWER(G32))), ( Tabla111[[#This Row],[Cantidad]]* Tabla111[[#This Row],[Precio]] * IF(ISNUMBER(FIND("aceite", LOWER(Tabla111[[#This Row],[Producto]]))), 0.05, 0.1)), 0), 0.5), "")</f>
        <v/>
      </c>
      <c r="M32" s="13"/>
      <c r="N32" s="15"/>
      <c r="O32" s="39"/>
      <c r="P32" s="40"/>
      <c r="Q32" s="40"/>
      <c r="R32" s="41"/>
    </row>
    <row r="33" spans="2:18" x14ac:dyDescent="0.25">
      <c r="B33" s="18" t="str">
        <f ca="1">IF(Tabla1[[#This Row],['#]]&lt;&gt;"", NOW(), "")</f>
        <v/>
      </c>
      <c r="C33" t="str">
        <f t="shared" si="1"/>
        <v/>
      </c>
      <c r="H33" s="5" t="str">
        <f>IF(Tabla111[[#This Row],[Cantidad]] &gt; 0,CEILING(( Tabla111[[#This Row],[Cantidad]]*Tabla111[[#This Row],[Precio]]) - IF(ISNUMBER(FIND("x", LOWER(G33))), ( Tabla111[[#This Row],[Cantidad]]* Tabla111[[#This Row],[Precio]] * IF(ISNUMBER(FIND("aceite", LOWER(Tabla111[[#This Row],[Producto]]))), 0.05, 0.1)), 0), 0.5), "")</f>
        <v/>
      </c>
      <c r="M33" s="13"/>
      <c r="N33" s="15"/>
      <c r="O33" s="39"/>
      <c r="P33" s="40"/>
      <c r="Q33" s="40"/>
      <c r="R33" s="41"/>
    </row>
    <row r="34" spans="2:18" x14ac:dyDescent="0.25">
      <c r="B34" s="18" t="str">
        <f ca="1">IF(Tabla1[[#This Row],['#]]&lt;&gt;"", NOW(), "")</f>
        <v/>
      </c>
      <c r="C34" t="str">
        <f t="shared" si="1"/>
        <v/>
      </c>
      <c r="H34" s="5" t="str">
        <f>IF(Tabla111[[#This Row],[Cantidad]] &gt; 0,CEILING(( Tabla111[[#This Row],[Cantidad]]*Tabla111[[#This Row],[Precio]]) - IF(ISNUMBER(FIND("x", LOWER(G34))), ( Tabla111[[#This Row],[Cantidad]]* Tabla111[[#This Row],[Precio]] * IF(ISNUMBER(FIND("aceite", LOWER(Tabla111[[#This Row],[Producto]]))), 0.05, 0.1)), 0), 0.5), "")</f>
        <v/>
      </c>
      <c r="M34" s="13"/>
      <c r="N34" s="15"/>
      <c r="O34" s="39"/>
      <c r="P34" s="40"/>
      <c r="Q34" s="40"/>
      <c r="R34" s="41"/>
    </row>
    <row r="35" spans="2:18" x14ac:dyDescent="0.25">
      <c r="B35" s="18" t="str">
        <f ca="1">IF(Tabla1[[#This Row],['#]]&lt;&gt;"", NOW(), "")</f>
        <v/>
      </c>
      <c r="C35" t="str">
        <f t="shared" si="1"/>
        <v/>
      </c>
      <c r="H35" s="5" t="str">
        <f>IF(Tabla111[[#This Row],[Cantidad]] &gt; 0,CEILING(( Tabla111[[#This Row],[Cantidad]]*Tabla111[[#This Row],[Precio]]) - IF(ISNUMBER(FIND("x", LOWER(G35))), ( Tabla111[[#This Row],[Cantidad]]* Tabla111[[#This Row],[Precio]] * IF(ISNUMBER(FIND("aceite", LOWER(Tabla111[[#This Row],[Producto]]))), 0.05, 0.1)), 0), 0.5), "")</f>
        <v/>
      </c>
      <c r="M35" s="13"/>
      <c r="N35" s="15"/>
      <c r="O35" s="39"/>
      <c r="P35" s="40"/>
      <c r="Q35" s="40"/>
      <c r="R35" s="41"/>
    </row>
    <row r="36" spans="2:18" x14ac:dyDescent="0.25">
      <c r="B36" s="18" t="str">
        <f ca="1">IF(Tabla1[[#This Row],['#]]&lt;&gt;"", NOW(), "")</f>
        <v/>
      </c>
      <c r="C36" t="str">
        <f t="shared" si="1"/>
        <v/>
      </c>
      <c r="H36" s="5" t="str">
        <f>IF(Tabla111[[#This Row],[Cantidad]] &gt; 0,CEILING(( Tabla111[[#This Row],[Cantidad]]*Tabla111[[#This Row],[Precio]]) - IF(ISNUMBER(FIND("x", LOWER(G36))), ( Tabla111[[#This Row],[Cantidad]]* Tabla111[[#This Row],[Precio]] * IF(ISNUMBER(FIND("aceite", LOWER(Tabla111[[#This Row],[Producto]]))), 0.05, 0.1)), 0), 0.5), "")</f>
        <v/>
      </c>
      <c r="M36" s="13"/>
      <c r="N36" s="15"/>
      <c r="O36" s="39"/>
      <c r="P36" s="40"/>
      <c r="Q36" s="40"/>
      <c r="R36" s="41"/>
    </row>
    <row r="37" spans="2:18" x14ac:dyDescent="0.25">
      <c r="B37" s="18" t="str">
        <f ca="1">IF(Tabla1[[#This Row],['#]]&lt;&gt;"", NOW(), "")</f>
        <v/>
      </c>
      <c r="C37" t="str">
        <f t="shared" si="1"/>
        <v/>
      </c>
      <c r="H37" s="5" t="str">
        <f>IF(Tabla111[[#This Row],[Cantidad]] &gt; 0,CEILING(( Tabla111[[#This Row],[Cantidad]]*Tabla111[[#This Row],[Precio]]) - IF(ISNUMBER(FIND("x", LOWER(G37))), ( Tabla111[[#This Row],[Cantidad]]* Tabla111[[#This Row],[Precio]] * IF(ISNUMBER(FIND("aceite", LOWER(Tabla111[[#This Row],[Producto]]))), 0.05, 0.1)), 0), 0.5), "")</f>
        <v/>
      </c>
      <c r="M37" s="13"/>
      <c r="N37" s="15"/>
      <c r="O37" s="39"/>
      <c r="P37" s="40"/>
      <c r="Q37" s="40"/>
      <c r="R37" s="41"/>
    </row>
    <row r="38" spans="2:18" x14ac:dyDescent="0.25">
      <c r="B38" s="18" t="str">
        <f ca="1">IF(Tabla1[[#This Row],['#]]&lt;&gt;"", NOW(), "")</f>
        <v/>
      </c>
      <c r="C38" t="str">
        <f t="shared" si="1"/>
        <v/>
      </c>
      <c r="H38" s="5" t="str">
        <f>IF(Tabla111[[#This Row],[Cantidad]] &gt; 0,CEILING(( Tabla111[[#This Row],[Cantidad]]*Tabla111[[#This Row],[Precio]]) - IF(ISNUMBER(FIND("x", LOWER(G38))), ( Tabla111[[#This Row],[Cantidad]]* Tabla111[[#This Row],[Precio]] * IF(ISNUMBER(FIND("aceite", LOWER(Tabla111[[#This Row],[Producto]]))), 0.05, 0.1)), 0), 0.5), "")</f>
        <v/>
      </c>
      <c r="M38" s="13"/>
      <c r="N38" s="15"/>
      <c r="O38" s="39"/>
      <c r="P38" s="40"/>
      <c r="Q38" s="40"/>
      <c r="R38" s="41"/>
    </row>
    <row r="39" spans="2:18" x14ac:dyDescent="0.25">
      <c r="B39" s="18" t="str">
        <f ca="1">IF(Tabla1[[#This Row],['#]]&lt;&gt;"", NOW(), "")</f>
        <v/>
      </c>
      <c r="C39" t="str">
        <f t="shared" si="1"/>
        <v/>
      </c>
      <c r="H39" s="5" t="str">
        <f>IF(Tabla111[[#This Row],[Cantidad]] &gt; 0,CEILING(( Tabla111[[#This Row],[Cantidad]]*Tabla111[[#This Row],[Precio]]) - IF(ISNUMBER(FIND("x", LOWER(G39))), ( Tabla111[[#This Row],[Cantidad]]* Tabla111[[#This Row],[Precio]] * IF(ISNUMBER(FIND("aceite", LOWER(Tabla111[[#This Row],[Producto]]))), 0.05, 0.1)), 0), 0.5), "")</f>
        <v/>
      </c>
      <c r="M39" s="13"/>
      <c r="N39" s="15"/>
      <c r="O39" s="39"/>
      <c r="P39" s="40"/>
      <c r="Q39" s="40"/>
      <c r="R39" s="41"/>
    </row>
    <row r="40" spans="2:18" x14ac:dyDescent="0.25">
      <c r="B40" s="18" t="str">
        <f ca="1">IF(Tabla1[[#This Row],['#]]&lt;&gt;"", NOW(), "")</f>
        <v/>
      </c>
      <c r="C40" t="str">
        <f t="shared" si="1"/>
        <v/>
      </c>
      <c r="H40" s="5" t="str">
        <f>IF(Tabla111[[#This Row],[Cantidad]] &gt; 0,CEILING(( Tabla111[[#This Row],[Cantidad]]*Tabla111[[#This Row],[Precio]]) - IF(ISNUMBER(FIND("x", LOWER(G40))), ( Tabla111[[#This Row],[Cantidad]]* Tabla111[[#This Row],[Precio]] * IF(ISNUMBER(FIND("aceite", LOWER(Tabla111[[#This Row],[Producto]]))), 0.05, 0.1)), 0), 0.5), "")</f>
        <v/>
      </c>
      <c r="M40" s="13"/>
      <c r="N40" s="15"/>
      <c r="O40" s="39"/>
      <c r="P40" s="40"/>
      <c r="Q40" s="40"/>
      <c r="R40" s="41"/>
    </row>
    <row r="41" spans="2:18" x14ac:dyDescent="0.25">
      <c r="B41" s="18" t="str">
        <f ca="1">IF(Tabla1[[#This Row],['#]]&lt;&gt;"", NOW(), "")</f>
        <v/>
      </c>
      <c r="C41" t="str">
        <f t="shared" si="1"/>
        <v/>
      </c>
      <c r="H41" s="5" t="str">
        <f>IF(Tabla111[[#This Row],[Cantidad]] &gt; 0,CEILING(( Tabla111[[#This Row],[Cantidad]]*Tabla111[[#This Row],[Precio]]) - IF(ISNUMBER(FIND("x", LOWER(G41))), ( Tabla111[[#This Row],[Cantidad]]* Tabla111[[#This Row],[Precio]] * IF(ISNUMBER(FIND("aceite", LOWER(Tabla111[[#This Row],[Producto]]))), 0.05, 0.1)), 0), 0.5), "")</f>
        <v/>
      </c>
      <c r="M41" s="13"/>
      <c r="N41" s="15"/>
      <c r="O41" s="39"/>
      <c r="P41" s="40"/>
      <c r="Q41" s="40"/>
      <c r="R41" s="41"/>
    </row>
    <row r="42" spans="2:18" x14ac:dyDescent="0.25">
      <c r="B42" s="18" t="str">
        <f ca="1">IF(Tabla1[[#This Row],['#]]&lt;&gt;"", NOW(), "")</f>
        <v/>
      </c>
      <c r="C42" t="str">
        <f t="shared" si="1"/>
        <v/>
      </c>
      <c r="H42" s="5" t="str">
        <f>IF(Tabla111[[#This Row],[Cantidad]] &gt; 0,CEILING(( Tabla111[[#This Row],[Cantidad]]*Tabla111[[#This Row],[Precio]]) - IF(ISNUMBER(FIND("x", LOWER(G42))), ( Tabla111[[#This Row],[Cantidad]]* Tabla111[[#This Row],[Precio]] * IF(ISNUMBER(FIND("aceite", LOWER(Tabla111[[#This Row],[Producto]]))), 0.05, 0.1)), 0), 0.5), "")</f>
        <v/>
      </c>
      <c r="M42" s="13"/>
      <c r="N42" s="15"/>
      <c r="O42" s="39"/>
      <c r="P42" s="40"/>
      <c r="Q42" s="40"/>
      <c r="R42" s="41"/>
    </row>
    <row r="43" spans="2:18" x14ac:dyDescent="0.25">
      <c r="B43" s="18" t="str">
        <f ca="1">IF(Tabla1[[#This Row],['#]]&lt;&gt;"", NOW(), "")</f>
        <v/>
      </c>
      <c r="C43" t="str">
        <f t="shared" si="1"/>
        <v/>
      </c>
      <c r="H43" s="5" t="str">
        <f>IF(Tabla111[[#This Row],[Cantidad]] &gt; 0,CEILING(( Tabla111[[#This Row],[Cantidad]]*Tabla111[[#This Row],[Precio]]) - IF(ISNUMBER(FIND("x", LOWER(G43))), ( Tabla111[[#This Row],[Cantidad]]* Tabla111[[#This Row],[Precio]] * IF(ISNUMBER(FIND("aceite", LOWER(Tabla111[[#This Row],[Producto]]))), 0.05, 0.1)), 0), 0.5), "")</f>
        <v/>
      </c>
      <c r="M43" s="13"/>
      <c r="N43" s="15"/>
      <c r="O43" s="39"/>
      <c r="P43" s="40"/>
      <c r="Q43" s="40"/>
      <c r="R43" s="41"/>
    </row>
    <row r="44" spans="2:18" x14ac:dyDescent="0.25">
      <c r="B44" s="18" t="str">
        <f ca="1">IF(Tabla1[[#This Row],['#]]&lt;&gt;"", NOW(), "")</f>
        <v/>
      </c>
      <c r="C44" t="str">
        <f t="shared" si="1"/>
        <v/>
      </c>
      <c r="H44" s="5" t="str">
        <f>IF(Tabla111[[#This Row],[Cantidad]] &gt; 0,CEILING(( Tabla111[[#This Row],[Cantidad]]*Tabla111[[#This Row],[Precio]]) - IF(ISNUMBER(FIND("x", LOWER(G44))), ( Tabla111[[#This Row],[Cantidad]]* Tabla111[[#This Row],[Precio]] * IF(ISNUMBER(FIND("aceite", LOWER(Tabla111[[#This Row],[Producto]]))), 0.05, 0.1)), 0), 0.5), "")</f>
        <v/>
      </c>
      <c r="M44" s="13"/>
      <c r="N44" s="15"/>
      <c r="O44" s="39"/>
      <c r="P44" s="40"/>
      <c r="Q44" s="40"/>
      <c r="R44" s="41"/>
    </row>
    <row r="45" spans="2:18" x14ac:dyDescent="0.25">
      <c r="B45" s="18" t="str">
        <f ca="1">IF(Tabla1[[#This Row],['#]]&lt;&gt;"", NOW(), "")</f>
        <v/>
      </c>
      <c r="C45" t="str">
        <f t="shared" si="1"/>
        <v/>
      </c>
      <c r="H45" s="5" t="str">
        <f>IF(Tabla111[[#This Row],[Cantidad]] &gt; 0,CEILING(( Tabla111[[#This Row],[Cantidad]]*Tabla111[[#This Row],[Precio]]) - IF(ISNUMBER(FIND("x", LOWER(G45))), ( Tabla111[[#This Row],[Cantidad]]* Tabla111[[#This Row],[Precio]] * IF(ISNUMBER(FIND("aceite", LOWER(Tabla111[[#This Row],[Producto]]))), 0.05, 0.1)), 0), 0.5), "")</f>
        <v/>
      </c>
    </row>
    <row r="46" spans="2:18" x14ac:dyDescent="0.25">
      <c r="B46" s="18" t="str">
        <f ca="1">IF(Tabla1[[#This Row],['#]]&lt;&gt;"", NOW(), "")</f>
        <v/>
      </c>
      <c r="C46" t="str">
        <f t="shared" si="1"/>
        <v/>
      </c>
      <c r="H46" s="5" t="str">
        <f>IF(Tabla111[[#This Row],[Cantidad]] &gt; 0,CEILING(( Tabla111[[#This Row],[Cantidad]]*Tabla111[[#This Row],[Precio]]) - IF(ISNUMBER(FIND("x", LOWER(G46))), ( Tabla111[[#This Row],[Cantidad]]* Tabla111[[#This Row],[Precio]] * IF(ISNUMBER(FIND("aceite", LOWER(Tabla111[[#This Row],[Producto]]))), 0.05, 0.1)), 0), 0.5), "")</f>
        <v/>
      </c>
    </row>
    <row r="47" spans="2:18" x14ac:dyDescent="0.25">
      <c r="B47" s="18" t="str">
        <f ca="1">IF(Tabla1[[#This Row],['#]]&lt;&gt;"", NOW(), "")</f>
        <v/>
      </c>
      <c r="C47" t="str">
        <f t="shared" si="1"/>
        <v/>
      </c>
      <c r="H47" s="5" t="str">
        <f>IF(Tabla111[[#This Row],[Cantidad]] &gt; 0,CEILING(( Tabla111[[#This Row],[Cantidad]]*Tabla111[[#This Row],[Precio]]) - IF(ISNUMBER(FIND("x", LOWER(G47))), ( Tabla111[[#This Row],[Cantidad]]* Tabla111[[#This Row],[Precio]] * IF(ISNUMBER(FIND("aceite", LOWER(Tabla111[[#This Row],[Producto]]))), 0.05, 0.1)), 0), 0.5), "")</f>
        <v/>
      </c>
    </row>
    <row r="48" spans="2:18" x14ac:dyDescent="0.25">
      <c r="B48" s="18" t="str">
        <f ca="1">IF(Tabla1[[#This Row],['#]]&lt;&gt;"", NOW(), "")</f>
        <v/>
      </c>
      <c r="C48" t="str">
        <f t="shared" si="1"/>
        <v/>
      </c>
      <c r="H48" s="5" t="str">
        <f>IF(Tabla111[[#This Row],[Cantidad]] &gt; 0,CEILING(( Tabla111[[#This Row],[Cantidad]]*Tabla111[[#This Row],[Precio]]) - IF(ISNUMBER(FIND("x", LOWER(G48))), ( Tabla111[[#This Row],[Cantidad]]* Tabla111[[#This Row],[Precio]] * IF(ISNUMBER(FIND("aceite", LOWER(Tabla111[[#This Row],[Producto]]))), 0.05, 0.1)), 0), 0.5), "")</f>
        <v/>
      </c>
    </row>
    <row r="49" spans="2:8" x14ac:dyDescent="0.25">
      <c r="B49" s="18" t="str">
        <f ca="1">IF(Tabla1[[#This Row],['#]]&lt;&gt;"", NOW(), "")</f>
        <v/>
      </c>
      <c r="C49" t="str">
        <f t="shared" si="1"/>
        <v/>
      </c>
      <c r="H49" s="5" t="str">
        <f>IF(Tabla111[[#This Row],[Cantidad]] &gt; 0,CEILING(( Tabla111[[#This Row],[Cantidad]]*Tabla111[[#This Row],[Precio]]) - IF(ISNUMBER(FIND("x", LOWER(G49))), ( Tabla111[[#This Row],[Cantidad]]* Tabla111[[#This Row],[Precio]] * IF(ISNUMBER(FIND("aceite", LOWER(Tabla111[[#This Row],[Producto]]))), 0.05, 0.1)), 0), 0.5), "")</f>
        <v/>
      </c>
    </row>
    <row r="50" spans="2:8" x14ac:dyDescent="0.25">
      <c r="B50" s="18" t="str">
        <f ca="1">IF(Tabla1[[#This Row],['#]]&lt;&gt;"", NOW(), "")</f>
        <v/>
      </c>
      <c r="C50" t="str">
        <f t="shared" si="1"/>
        <v/>
      </c>
      <c r="H50" s="5" t="str">
        <f>IF(Tabla111[[#This Row],[Cantidad]] &gt; 0,CEILING(( Tabla111[[#This Row],[Cantidad]]*Tabla111[[#This Row],[Precio]]) - IF(ISNUMBER(FIND("x", LOWER(G50))), ( Tabla111[[#This Row],[Cantidad]]* Tabla111[[#This Row],[Precio]] * IF(ISNUMBER(FIND("aceite", LOWER(Tabla111[[#This Row],[Producto]]))), 0.05, 0.1)), 0), 0.5), "")</f>
        <v/>
      </c>
    </row>
    <row r="51" spans="2:8" x14ac:dyDescent="0.25">
      <c r="B51" s="18" t="str">
        <f ca="1">IF(Tabla1[[#This Row],['#]]&lt;&gt;"", NOW(), "")</f>
        <v/>
      </c>
      <c r="C51" t="str">
        <f t="shared" si="1"/>
        <v/>
      </c>
      <c r="H51" s="5" t="str">
        <f>IF(Tabla111[[#This Row],[Cantidad]] &gt; 0,CEILING(( Tabla111[[#This Row],[Cantidad]]*Tabla111[[#This Row],[Precio]]) - IF(ISNUMBER(FIND("x", LOWER(G51))), ( Tabla111[[#This Row],[Cantidad]]* Tabla111[[#This Row],[Precio]] * IF(ISNUMBER(FIND("aceite", LOWER(Tabla111[[#This Row],[Producto]]))), 0.05, 0.1)), 0), 0.5), "")</f>
        <v/>
      </c>
    </row>
    <row r="52" spans="2:8" x14ac:dyDescent="0.25">
      <c r="B52" s="18" t="str">
        <f ca="1">IF(Tabla1[[#This Row],['#]]&lt;&gt;"", NOW(), "")</f>
        <v/>
      </c>
      <c r="C52" t="str">
        <f t="shared" si="1"/>
        <v/>
      </c>
      <c r="H52" s="5" t="str">
        <f>IF(Tabla111[[#This Row],[Cantidad]] &gt; 0,CEILING(( Tabla111[[#This Row],[Cantidad]]*Tabla111[[#This Row],[Precio]]) - IF(ISNUMBER(FIND("x", LOWER(G52))), ( Tabla111[[#This Row],[Cantidad]]* Tabla111[[#This Row],[Precio]] * IF(ISNUMBER(FIND("aceite", LOWER(Tabla111[[#This Row],[Producto]]))), 0.05, 0.1)), 0), 0.5), "")</f>
        <v/>
      </c>
    </row>
    <row r="53" spans="2:8" x14ac:dyDescent="0.25">
      <c r="B53" s="18" t="str">
        <f ca="1">IF(Tabla1[[#This Row],['#]]&lt;&gt;"", NOW(), "")</f>
        <v/>
      </c>
      <c r="C53" t="str">
        <f t="shared" si="1"/>
        <v/>
      </c>
      <c r="H53" s="5" t="str">
        <f>IF(Tabla111[[#This Row],[Cantidad]] &gt; 0,CEILING(( Tabla111[[#This Row],[Cantidad]]*Tabla111[[#This Row],[Precio]]) - IF(ISNUMBER(FIND("x", LOWER(G53))), ( Tabla111[[#This Row],[Cantidad]]* Tabla111[[#This Row],[Precio]] * IF(ISNUMBER(FIND("aceite", LOWER(Tabla111[[#This Row],[Producto]]))), 0.05, 0.1)), 0), 0.5), "")</f>
        <v/>
      </c>
    </row>
    <row r="54" spans="2:8" x14ac:dyDescent="0.25">
      <c r="B54" s="18" t="str">
        <f ca="1">IF(Tabla1[[#This Row],['#]]&lt;&gt;"", NOW(), "")</f>
        <v/>
      </c>
      <c r="C54" t="str">
        <f t="shared" si="1"/>
        <v/>
      </c>
      <c r="H54" s="5" t="str">
        <f>IF(Tabla111[[#This Row],[Cantidad]] &gt; 0,CEILING(( Tabla111[[#This Row],[Cantidad]]*Tabla111[[#This Row],[Precio]]) - IF(ISNUMBER(FIND("x", LOWER(G54))), ( Tabla111[[#This Row],[Cantidad]]* Tabla111[[#This Row],[Precio]] * IF(ISNUMBER(FIND("aceite", LOWER(Tabla111[[#This Row],[Producto]]))), 0.05, 0.1)), 0), 0.5), "")</f>
        <v/>
      </c>
    </row>
    <row r="55" spans="2:8" x14ac:dyDescent="0.25">
      <c r="B55" s="18" t="str">
        <f ca="1">IF(Tabla1[[#This Row],['#]]&lt;&gt;"", NOW(), "")</f>
        <v/>
      </c>
      <c r="C55" t="str">
        <f t="shared" si="1"/>
        <v/>
      </c>
      <c r="H55" s="5" t="str">
        <f>IF(Tabla111[[#This Row],[Cantidad]] &gt; 0,CEILING(( Tabla111[[#This Row],[Cantidad]]*Tabla111[[#This Row],[Precio]]) - IF(ISNUMBER(FIND("x", LOWER(G55))), ( Tabla111[[#This Row],[Cantidad]]* Tabla111[[#This Row],[Precio]] * IF(ISNUMBER(FIND("aceite", LOWER(Tabla111[[#This Row],[Producto]]))), 0.05, 0.1)), 0), 0.5), "")</f>
        <v/>
      </c>
    </row>
    <row r="56" spans="2:8" x14ac:dyDescent="0.25">
      <c r="B56" s="18" t="str">
        <f ca="1">IF(Tabla1[[#This Row],['#]]&lt;&gt;"", NOW(), "")</f>
        <v/>
      </c>
      <c r="C56" t="str">
        <f t="shared" si="1"/>
        <v/>
      </c>
      <c r="H56" s="5" t="str">
        <f>IF(Tabla111[[#This Row],[Cantidad]] &gt; 0,CEILING(( Tabla111[[#This Row],[Cantidad]]*Tabla111[[#This Row],[Precio]]) - IF(ISNUMBER(FIND("x", LOWER(G56))), ( Tabla111[[#This Row],[Cantidad]]* Tabla111[[#This Row],[Precio]] * IF(ISNUMBER(FIND("aceite", LOWER(Tabla111[[#This Row],[Producto]]))), 0.05, 0.1)), 0), 0.5), "")</f>
        <v/>
      </c>
    </row>
    <row r="57" spans="2:8" x14ac:dyDescent="0.25">
      <c r="B57" s="18" t="str">
        <f ca="1">IF(Tabla1[[#This Row],['#]]&lt;&gt;"", NOW(), "")</f>
        <v/>
      </c>
      <c r="C57" t="str">
        <f t="shared" si="1"/>
        <v/>
      </c>
      <c r="H57" s="5" t="str">
        <f>IF(Tabla111[[#This Row],[Cantidad]] &gt; 0,CEILING(( Tabla111[[#This Row],[Cantidad]]*Tabla111[[#This Row],[Precio]]) - IF(ISNUMBER(FIND("x", LOWER(G57))), ( Tabla111[[#This Row],[Cantidad]]* Tabla111[[#This Row],[Precio]] * IF(ISNUMBER(FIND("aceite", LOWER(Tabla111[[#This Row],[Producto]]))), 0.05, 0.1)), 0), 0.5), "")</f>
        <v/>
      </c>
    </row>
    <row r="58" spans="2:8" x14ac:dyDescent="0.25">
      <c r="B58" s="18" t="str">
        <f ca="1">IF(Tabla1[[#This Row],['#]]&lt;&gt;"", NOW(), "")</f>
        <v/>
      </c>
      <c r="C58" t="str">
        <f t="shared" si="1"/>
        <v/>
      </c>
      <c r="H58" s="5" t="str">
        <f>IF(Tabla111[[#This Row],[Cantidad]] &gt; 0,CEILING(( Tabla111[[#This Row],[Cantidad]]*Tabla111[[#This Row],[Precio]]) - IF(ISNUMBER(FIND("x", LOWER(G58))), ( Tabla111[[#This Row],[Cantidad]]* Tabla111[[#This Row],[Precio]] * IF(ISNUMBER(FIND("aceite", LOWER(Tabla111[[#This Row],[Producto]]))), 0.05, 0.1)), 0), 0.5), "")</f>
        <v/>
      </c>
    </row>
    <row r="59" spans="2:8" x14ac:dyDescent="0.25">
      <c r="B59" s="18" t="str">
        <f ca="1">IF(Tabla1[[#This Row],['#]]&lt;&gt;"", NOW(), "")</f>
        <v/>
      </c>
      <c r="C59" t="str">
        <f t="shared" si="1"/>
        <v/>
      </c>
      <c r="H59" s="5" t="str">
        <f>IF(Tabla111[[#This Row],[Cantidad]] &gt; 0,CEILING(( Tabla111[[#This Row],[Cantidad]]*Tabla111[[#This Row],[Precio]]) - IF(ISNUMBER(FIND("x", LOWER(G59))), ( Tabla111[[#This Row],[Cantidad]]* Tabla111[[#This Row],[Precio]] * IF(ISNUMBER(FIND("aceite", LOWER(Tabla111[[#This Row],[Producto]]))), 0.05, 0.1)), 0), 0.5), "")</f>
        <v/>
      </c>
    </row>
    <row r="60" spans="2:8" x14ac:dyDescent="0.25">
      <c r="B60" s="18" t="str">
        <f ca="1">IF(Tabla1[[#This Row],['#]]&lt;&gt;"", NOW(), "")</f>
        <v/>
      </c>
      <c r="C60" t="str">
        <f t="shared" si="1"/>
        <v/>
      </c>
      <c r="H60" s="5" t="str">
        <f>IF(Tabla111[[#This Row],[Cantidad]] &gt; 0,CEILING(( Tabla111[[#This Row],[Cantidad]]*Tabla111[[#This Row],[Precio]]) - IF(ISNUMBER(FIND("x", LOWER(G60))), ( Tabla111[[#This Row],[Cantidad]]* Tabla111[[#This Row],[Precio]] * IF(ISNUMBER(FIND("aceite", LOWER(Tabla111[[#This Row],[Producto]]))), 0.05, 0.1)), 0), 0.5), "")</f>
        <v/>
      </c>
    </row>
    <row r="61" spans="2:8" x14ac:dyDescent="0.25">
      <c r="B61" s="18" t="str">
        <f ca="1">IF(Tabla1[[#This Row],['#]]&lt;&gt;"", NOW(), "")</f>
        <v/>
      </c>
      <c r="C61" t="str">
        <f t="shared" si="1"/>
        <v/>
      </c>
      <c r="H61" s="5" t="str">
        <f>IF(Tabla111[[#This Row],[Cantidad]] &gt; 0,CEILING(( Tabla111[[#This Row],[Cantidad]]*Tabla111[[#This Row],[Precio]]) - IF(ISNUMBER(FIND("x", LOWER(G61))), ( Tabla111[[#This Row],[Cantidad]]* Tabla111[[#This Row],[Precio]] * IF(ISNUMBER(FIND("aceite", LOWER(Tabla111[[#This Row],[Producto]]))), 0.05, 0.1)), 0), 0.5), "")</f>
        <v/>
      </c>
    </row>
    <row r="62" spans="2:8" x14ac:dyDescent="0.25">
      <c r="B62" s="18" t="str">
        <f ca="1">IF(Tabla1[[#This Row],['#]]&lt;&gt;"", NOW(), "")</f>
        <v/>
      </c>
      <c r="C62" t="str">
        <f t="shared" si="1"/>
        <v/>
      </c>
      <c r="H62" s="5" t="str">
        <f>IF(Tabla111[[#This Row],[Cantidad]] &gt; 0,CEILING(( Tabla111[[#This Row],[Cantidad]]*Tabla111[[#This Row],[Precio]]) - IF(ISNUMBER(FIND("x", LOWER(G62))), ( Tabla111[[#This Row],[Cantidad]]* Tabla111[[#This Row],[Precio]] * IF(ISNUMBER(FIND("aceite", LOWER(Tabla111[[#This Row],[Producto]]))), 0.05, 0.1)), 0), 0.5), "")</f>
        <v/>
      </c>
    </row>
    <row r="63" spans="2:8" x14ac:dyDescent="0.25">
      <c r="B63" s="18" t="str">
        <f ca="1">IF(Tabla1[[#This Row],['#]]&lt;&gt;"", NOW(), "")</f>
        <v/>
      </c>
      <c r="C63" t="str">
        <f t="shared" si="1"/>
        <v/>
      </c>
      <c r="H63" s="5" t="str">
        <f>IF(Tabla111[[#This Row],[Cantidad]] &gt; 0,CEILING(( Tabla111[[#This Row],[Cantidad]]*Tabla111[[#This Row],[Precio]]) - IF(ISNUMBER(FIND("x", LOWER(G63))), ( Tabla111[[#This Row],[Cantidad]]* Tabla111[[#This Row],[Precio]] * IF(ISNUMBER(FIND("aceite", LOWER(Tabla111[[#This Row],[Producto]]))), 0.05, 0.1)), 0), 0.5), "")</f>
        <v/>
      </c>
    </row>
    <row r="64" spans="2:8" x14ac:dyDescent="0.25">
      <c r="B64" s="18" t="str">
        <f ca="1">IF(Tabla1[[#This Row],['#]]&lt;&gt;"", NOW(), "")</f>
        <v/>
      </c>
      <c r="C64" t="str">
        <f t="shared" si="1"/>
        <v/>
      </c>
      <c r="H64" s="5" t="str">
        <f>IF(Tabla111[[#This Row],[Cantidad]] &gt; 0,CEILING(( Tabla111[[#This Row],[Cantidad]]*Tabla111[[#This Row],[Precio]]) - IF(ISNUMBER(FIND("x", LOWER(G64))), ( Tabla111[[#This Row],[Cantidad]]* Tabla111[[#This Row],[Precio]] * IF(ISNUMBER(FIND("aceite", LOWER(Tabla111[[#This Row],[Producto]]))), 0.05, 0.1)), 0), 0.5), "")</f>
        <v/>
      </c>
    </row>
    <row r="65" spans="2:8" x14ac:dyDescent="0.25">
      <c r="B65" s="18" t="str">
        <f ca="1">IF(Tabla1[[#This Row],['#]]&lt;&gt;"", NOW(), "")</f>
        <v/>
      </c>
      <c r="C65" t="str">
        <f t="shared" si="1"/>
        <v/>
      </c>
      <c r="H65" s="5" t="str">
        <f>IF(Tabla111[[#This Row],[Cantidad]] &gt; 0,CEILING(( Tabla111[[#This Row],[Cantidad]]*Tabla111[[#This Row],[Precio]]) - IF(ISNUMBER(FIND("x", LOWER(G65))), ( Tabla111[[#This Row],[Cantidad]]* Tabla111[[#This Row],[Precio]] * IF(ISNUMBER(FIND("aceite", LOWER(Tabla111[[#This Row],[Producto]]))), 0.05, 0.1)), 0), 0.5), "")</f>
        <v/>
      </c>
    </row>
    <row r="66" spans="2:8" x14ac:dyDescent="0.25">
      <c r="B66" s="18" t="str">
        <f ca="1">IF(Tabla1[[#This Row],['#]]&lt;&gt;"", NOW(), "")</f>
        <v/>
      </c>
      <c r="C66" t="str">
        <f t="shared" si="1"/>
        <v/>
      </c>
      <c r="H66" s="5" t="str">
        <f>IF(Tabla111[[#This Row],[Cantidad]] &gt; 0,CEILING(( Tabla111[[#This Row],[Cantidad]]*Tabla111[[#This Row],[Precio]]) - IF(ISNUMBER(FIND("x", LOWER(G66))), ( Tabla111[[#This Row],[Cantidad]]* Tabla111[[#This Row],[Precio]] * IF(ISNUMBER(FIND("aceite", LOWER(Tabla111[[#This Row],[Producto]]))), 0.05, 0.1)), 0), 0.5), "")</f>
        <v/>
      </c>
    </row>
    <row r="67" spans="2:8" x14ac:dyDescent="0.25">
      <c r="B67" s="18" t="str">
        <f ca="1">IF(Tabla1[[#This Row],['#]]&lt;&gt;"", NOW(), "")</f>
        <v/>
      </c>
      <c r="C67" t="str">
        <f t="shared" si="1"/>
        <v/>
      </c>
      <c r="H67" s="5" t="str">
        <f>IF(Tabla111[[#This Row],[Cantidad]] &gt; 0,CEILING(( Tabla111[[#This Row],[Cantidad]]*Tabla111[[#This Row],[Precio]]) - IF(ISNUMBER(FIND("x", LOWER(G67))), ( Tabla111[[#This Row],[Cantidad]]* Tabla111[[#This Row],[Precio]] * IF(ISNUMBER(FIND("aceite", LOWER(Tabla111[[#This Row],[Producto]]))), 0.05, 0.1)), 0), 0.5), "")</f>
        <v/>
      </c>
    </row>
    <row r="68" spans="2:8" x14ac:dyDescent="0.25">
      <c r="B68" s="18" t="str">
        <f ca="1">IF(Tabla1[[#This Row],['#]]&lt;&gt;"", NOW(), "")</f>
        <v/>
      </c>
      <c r="C68" t="str">
        <f t="shared" si="1"/>
        <v/>
      </c>
      <c r="H68" s="5" t="str">
        <f>IF(Tabla111[[#This Row],[Cantidad]] &gt; 0,CEILING(( Tabla111[[#This Row],[Cantidad]]*Tabla111[[#This Row],[Precio]]) - IF(ISNUMBER(FIND("x", LOWER(G68))), ( Tabla111[[#This Row],[Cantidad]]* Tabla111[[#This Row],[Precio]] * IF(ISNUMBER(FIND("aceite", LOWER(Tabla111[[#This Row],[Producto]]))), 0.05, 0.1)), 0), 0.5), "")</f>
        <v/>
      </c>
    </row>
    <row r="69" spans="2:8" x14ac:dyDescent="0.25">
      <c r="B69" s="18" t="str">
        <f ca="1">IF(Tabla1[[#This Row],['#]]&lt;&gt;"", NOW(), "")</f>
        <v/>
      </c>
      <c r="C69" t="str">
        <f t="shared" ref="C69:C103" si="2">IF(ISNUMBER(E69), IF(ISNUMBER(C68), C68+1, 1), "")</f>
        <v/>
      </c>
      <c r="H69" s="5" t="str">
        <f>IF(Tabla111[[#This Row],[Cantidad]] &gt; 0,CEILING(( Tabla111[[#This Row],[Cantidad]]*Tabla111[[#This Row],[Precio]]) - IF(ISNUMBER(FIND("x", LOWER(G69))), ( Tabla111[[#This Row],[Cantidad]]* Tabla111[[#This Row],[Precio]] * IF(ISNUMBER(FIND("aceite", LOWER(Tabla111[[#This Row],[Producto]]))), 0.05, 0.1)), 0), 0.5), "")</f>
        <v/>
      </c>
    </row>
    <row r="70" spans="2:8" x14ac:dyDescent="0.25">
      <c r="B70" s="18" t="str">
        <f ca="1">IF(Tabla1[[#This Row],['#]]&lt;&gt;"", NOW(), "")</f>
        <v/>
      </c>
      <c r="C70" t="str">
        <f t="shared" si="2"/>
        <v/>
      </c>
      <c r="H70" s="5" t="str">
        <f>IF(Tabla111[[#This Row],[Cantidad]] &gt; 0,CEILING(( Tabla111[[#This Row],[Cantidad]]*Tabla111[[#This Row],[Precio]]) - IF(ISNUMBER(FIND("x", LOWER(G70))), ( Tabla111[[#This Row],[Cantidad]]* Tabla111[[#This Row],[Precio]] * IF(ISNUMBER(FIND("aceite", LOWER(Tabla111[[#This Row],[Producto]]))), 0.05, 0.1)), 0), 0.5), "")</f>
        <v/>
      </c>
    </row>
    <row r="71" spans="2:8" x14ac:dyDescent="0.25">
      <c r="B71" s="18" t="str">
        <f ca="1">IF(Tabla1[[#This Row],['#]]&lt;&gt;"", NOW(), "")</f>
        <v/>
      </c>
      <c r="C71" t="str">
        <f t="shared" si="2"/>
        <v/>
      </c>
      <c r="H71" s="5" t="str">
        <f>IF(Tabla111[[#This Row],[Cantidad]] &gt; 0,CEILING(( Tabla111[[#This Row],[Cantidad]]*Tabla111[[#This Row],[Precio]]) - IF(ISNUMBER(FIND("x", LOWER(G71))), ( Tabla111[[#This Row],[Cantidad]]* Tabla111[[#This Row],[Precio]] * IF(ISNUMBER(FIND("aceite", LOWER(Tabla111[[#This Row],[Producto]]))), 0.05, 0.1)), 0), 0.5), "")</f>
        <v/>
      </c>
    </row>
    <row r="72" spans="2:8" x14ac:dyDescent="0.25">
      <c r="B72" s="18" t="str">
        <f ca="1">IF(Tabla1[[#This Row],['#]]&lt;&gt;"", NOW(), "")</f>
        <v/>
      </c>
      <c r="C72" t="str">
        <f t="shared" si="2"/>
        <v/>
      </c>
      <c r="H72" s="5" t="str">
        <f>IF(Tabla111[[#This Row],[Cantidad]] &gt; 0,CEILING(( Tabla111[[#This Row],[Cantidad]]*Tabla111[[#This Row],[Precio]]) - IF(ISNUMBER(FIND("x", LOWER(G72))), ( Tabla111[[#This Row],[Cantidad]]* Tabla111[[#This Row],[Precio]] * IF(ISNUMBER(FIND("aceite", LOWER(Tabla111[[#This Row],[Producto]]))), 0.05, 0.1)), 0), 0.5), "")</f>
        <v/>
      </c>
    </row>
    <row r="73" spans="2:8" x14ac:dyDescent="0.25">
      <c r="B73" s="18" t="str">
        <f ca="1">IF(Tabla1[[#This Row],['#]]&lt;&gt;"", NOW(), "")</f>
        <v/>
      </c>
      <c r="C73" t="str">
        <f t="shared" si="2"/>
        <v/>
      </c>
      <c r="H73" s="5" t="str">
        <f>IF(Tabla111[[#This Row],[Cantidad]] &gt; 0,CEILING(( Tabla111[[#This Row],[Cantidad]]*Tabla111[[#This Row],[Precio]]) - IF(ISNUMBER(FIND("x", LOWER(G73))), ( Tabla111[[#This Row],[Cantidad]]* Tabla111[[#This Row],[Precio]] * IF(ISNUMBER(FIND("aceite", LOWER(Tabla111[[#This Row],[Producto]]))), 0.05, 0.1)), 0), 0.5), "")</f>
        <v/>
      </c>
    </row>
    <row r="74" spans="2:8" x14ac:dyDescent="0.25">
      <c r="B74" s="18" t="str">
        <f ca="1">IF(Tabla1[[#This Row],['#]]&lt;&gt;"", NOW(), "")</f>
        <v/>
      </c>
      <c r="C74" t="str">
        <f t="shared" si="2"/>
        <v/>
      </c>
      <c r="H74" s="5" t="str">
        <f>IF(Tabla111[[#This Row],[Cantidad]] &gt; 0,CEILING(( Tabla111[[#This Row],[Cantidad]]*Tabla111[[#This Row],[Precio]]) - IF(ISNUMBER(FIND("x", LOWER(G74))), ( Tabla111[[#This Row],[Cantidad]]* Tabla111[[#This Row],[Precio]] * IF(ISNUMBER(FIND("aceite", LOWER(Tabla111[[#This Row],[Producto]]))), 0.05, 0.1)), 0), 0.5), "")</f>
        <v/>
      </c>
    </row>
    <row r="75" spans="2:8" x14ac:dyDescent="0.25">
      <c r="B75" s="18" t="str">
        <f ca="1">IF(Tabla1[[#This Row],['#]]&lt;&gt;"", NOW(), "")</f>
        <v/>
      </c>
      <c r="C75" t="str">
        <f t="shared" si="2"/>
        <v/>
      </c>
      <c r="H75" s="5" t="str">
        <f>IF(Tabla111[[#This Row],[Cantidad]] &gt; 0,CEILING(( Tabla111[[#This Row],[Cantidad]]*Tabla111[[#This Row],[Precio]]) - IF(ISNUMBER(FIND("x", LOWER(G75))), ( Tabla111[[#This Row],[Cantidad]]* Tabla111[[#This Row],[Precio]] * IF(ISNUMBER(FIND("aceite", LOWER(Tabla111[[#This Row],[Producto]]))), 0.05, 0.1)), 0), 0.5), "")</f>
        <v/>
      </c>
    </row>
    <row r="76" spans="2:8" x14ac:dyDescent="0.25">
      <c r="B76" s="18" t="str">
        <f ca="1">IF(Tabla1[[#This Row],['#]]&lt;&gt;"", NOW(), "")</f>
        <v/>
      </c>
      <c r="C76" t="str">
        <f t="shared" si="2"/>
        <v/>
      </c>
      <c r="H76" s="5" t="str">
        <f>IF(Tabla111[[#This Row],[Cantidad]] &gt; 0,CEILING(( Tabla111[[#This Row],[Cantidad]]*Tabla111[[#This Row],[Precio]]) - IF(ISNUMBER(FIND("x", LOWER(G76))), ( Tabla111[[#This Row],[Cantidad]]* Tabla111[[#This Row],[Precio]] * IF(ISNUMBER(FIND("aceite", LOWER(Tabla111[[#This Row],[Producto]]))), 0.05, 0.1)), 0), 0.5), "")</f>
        <v/>
      </c>
    </row>
    <row r="77" spans="2:8" x14ac:dyDescent="0.25">
      <c r="B77" s="18" t="str">
        <f ca="1">IF(Tabla1[[#This Row],['#]]&lt;&gt;"", NOW(), "")</f>
        <v/>
      </c>
      <c r="C77" t="str">
        <f t="shared" si="2"/>
        <v/>
      </c>
      <c r="H77" s="5" t="str">
        <f>IF(Tabla111[[#This Row],[Cantidad]] &gt; 0,CEILING(( Tabla111[[#This Row],[Cantidad]]*Tabla111[[#This Row],[Precio]]) - IF(ISNUMBER(FIND("x", LOWER(G77))), ( Tabla111[[#This Row],[Cantidad]]* Tabla111[[#This Row],[Precio]] * IF(ISNUMBER(FIND("aceite", LOWER(Tabla111[[#This Row],[Producto]]))), 0.05, 0.1)), 0), 0.5), "")</f>
        <v/>
      </c>
    </row>
    <row r="78" spans="2:8" x14ac:dyDescent="0.25">
      <c r="B78" s="18" t="str">
        <f ca="1">IF(Tabla1[[#This Row],['#]]&lt;&gt;"", NOW(), "")</f>
        <v/>
      </c>
      <c r="C78" t="str">
        <f t="shared" si="2"/>
        <v/>
      </c>
      <c r="H78" s="5" t="str">
        <f>IF(Tabla111[[#This Row],[Cantidad]] &gt; 0,CEILING(( Tabla111[[#This Row],[Cantidad]]*Tabla111[[#This Row],[Precio]]) - IF(ISNUMBER(FIND("x", LOWER(G78))), ( Tabla111[[#This Row],[Cantidad]]* Tabla111[[#This Row],[Precio]] * IF(ISNUMBER(FIND("aceite", LOWER(Tabla111[[#This Row],[Producto]]))), 0.05, 0.1)), 0), 0.5), "")</f>
        <v/>
      </c>
    </row>
    <row r="79" spans="2:8" x14ac:dyDescent="0.25">
      <c r="B79" s="18" t="str">
        <f ca="1">IF(Tabla1[[#This Row],['#]]&lt;&gt;"", NOW(), "")</f>
        <v/>
      </c>
      <c r="C79" t="str">
        <f t="shared" si="2"/>
        <v/>
      </c>
      <c r="H79" s="5" t="str">
        <f>IF(Tabla111[[#This Row],[Cantidad]] &gt; 0,CEILING(( Tabla111[[#This Row],[Cantidad]]*Tabla111[[#This Row],[Precio]]) - IF(ISNUMBER(FIND("x", LOWER(G79))), ( Tabla111[[#This Row],[Cantidad]]* Tabla111[[#This Row],[Precio]] * IF(ISNUMBER(FIND("aceite", LOWER(Tabla111[[#This Row],[Producto]]))), 0.05, 0.1)), 0), 0.5), "")</f>
        <v/>
      </c>
    </row>
    <row r="80" spans="2:8" x14ac:dyDescent="0.25">
      <c r="B80" s="18" t="str">
        <f ca="1">IF(Tabla1[[#This Row],['#]]&lt;&gt;"", NOW(), "")</f>
        <v/>
      </c>
      <c r="C80" t="str">
        <f t="shared" si="2"/>
        <v/>
      </c>
      <c r="H80" s="5" t="str">
        <f>IF(Tabla111[[#This Row],[Cantidad]] &gt; 0,CEILING(( Tabla111[[#This Row],[Cantidad]]*Tabla111[[#This Row],[Precio]]) - IF(ISNUMBER(FIND("x", LOWER(G80))), ( Tabla111[[#This Row],[Cantidad]]* Tabla111[[#This Row],[Precio]] * IF(ISNUMBER(FIND("aceite", LOWER(Tabla111[[#This Row],[Producto]]))), 0.05, 0.1)), 0), 0.5), "")</f>
        <v/>
      </c>
    </row>
    <row r="81" spans="2:8" x14ac:dyDescent="0.25">
      <c r="B81" s="18" t="str">
        <f ca="1">IF(Tabla1[[#This Row],['#]]&lt;&gt;"", NOW(), "")</f>
        <v/>
      </c>
      <c r="C81" t="str">
        <f t="shared" si="2"/>
        <v/>
      </c>
      <c r="H81" s="5" t="str">
        <f>IF(Tabla111[[#This Row],[Cantidad]] &gt; 0,CEILING(( Tabla111[[#This Row],[Cantidad]]*Tabla111[[#This Row],[Precio]]) - IF(ISNUMBER(FIND("x", LOWER(G81))), ( Tabla111[[#This Row],[Cantidad]]* Tabla111[[#This Row],[Precio]] * IF(ISNUMBER(FIND("aceite", LOWER(Tabla111[[#This Row],[Producto]]))), 0.05, 0.1)), 0), 0.5), "")</f>
        <v/>
      </c>
    </row>
    <row r="82" spans="2:8" x14ac:dyDescent="0.25">
      <c r="B82" s="18" t="str">
        <f ca="1">IF(Tabla1[[#This Row],['#]]&lt;&gt;"", NOW(), "")</f>
        <v/>
      </c>
      <c r="C82" t="str">
        <f t="shared" si="2"/>
        <v/>
      </c>
      <c r="H82" s="5" t="str">
        <f>IF(Tabla111[[#This Row],[Cantidad]] &gt; 0,CEILING(( Tabla111[[#This Row],[Cantidad]]*Tabla111[[#This Row],[Precio]]) - IF(ISNUMBER(FIND("x", LOWER(G82))), ( Tabla111[[#This Row],[Cantidad]]* Tabla111[[#This Row],[Precio]] * IF(ISNUMBER(FIND("aceite", LOWER(Tabla111[[#This Row],[Producto]]))), 0.05, 0.1)), 0), 0.5), "")</f>
        <v/>
      </c>
    </row>
    <row r="83" spans="2:8" x14ac:dyDescent="0.25">
      <c r="B83" s="18" t="str">
        <f ca="1">IF(Tabla1[[#This Row],['#]]&lt;&gt;"", NOW(), "")</f>
        <v/>
      </c>
      <c r="C83" t="str">
        <f t="shared" si="2"/>
        <v/>
      </c>
      <c r="H83" s="5" t="str">
        <f>IF(Tabla111[[#This Row],[Cantidad]] &gt; 0,CEILING(( Tabla111[[#This Row],[Cantidad]]*Tabla111[[#This Row],[Precio]]) - IF(ISNUMBER(FIND("x", LOWER(G83))), ( Tabla111[[#This Row],[Cantidad]]* Tabla111[[#This Row],[Precio]] * IF(ISNUMBER(FIND("aceite", LOWER(Tabla111[[#This Row],[Producto]]))), 0.05, 0.1)), 0), 0.5), "")</f>
        <v/>
      </c>
    </row>
    <row r="84" spans="2:8" x14ac:dyDescent="0.25">
      <c r="B84" s="18" t="str">
        <f ca="1">IF(Tabla1[[#This Row],['#]]&lt;&gt;"", NOW(), "")</f>
        <v/>
      </c>
      <c r="C84" t="str">
        <f t="shared" si="2"/>
        <v/>
      </c>
      <c r="H84" s="5" t="str">
        <f>IF(Tabla111[[#This Row],[Cantidad]] &gt; 0,CEILING(( Tabla111[[#This Row],[Cantidad]]*Tabla111[[#This Row],[Precio]]) - IF(ISNUMBER(FIND("x", LOWER(G84))), ( Tabla111[[#This Row],[Cantidad]]* Tabla111[[#This Row],[Precio]] * IF(ISNUMBER(FIND("aceite", LOWER(Tabla111[[#This Row],[Producto]]))), 0.05, 0.1)), 0), 0.5), "")</f>
        <v/>
      </c>
    </row>
    <row r="85" spans="2:8" x14ac:dyDescent="0.25">
      <c r="B85" s="18" t="str">
        <f ca="1">IF(Tabla1[[#This Row],['#]]&lt;&gt;"", NOW(), "")</f>
        <v/>
      </c>
      <c r="C85" t="str">
        <f t="shared" si="2"/>
        <v/>
      </c>
      <c r="H85" s="5" t="str">
        <f>IF(Tabla111[[#This Row],[Cantidad]] &gt; 0,CEILING(( Tabla111[[#This Row],[Cantidad]]*Tabla111[[#This Row],[Precio]]) - IF(ISNUMBER(FIND("x", LOWER(G85))), ( Tabla111[[#This Row],[Cantidad]]* Tabla111[[#This Row],[Precio]] * IF(ISNUMBER(FIND("aceite", LOWER(Tabla111[[#This Row],[Producto]]))), 0.05, 0.1)), 0), 0.5), "")</f>
        <v/>
      </c>
    </row>
    <row r="86" spans="2:8" x14ac:dyDescent="0.25">
      <c r="B86" s="18" t="str">
        <f ca="1">IF(Tabla1[[#This Row],['#]]&lt;&gt;"", NOW(), "")</f>
        <v/>
      </c>
      <c r="C86" t="str">
        <f t="shared" si="2"/>
        <v/>
      </c>
      <c r="H86" s="5" t="str">
        <f>IF(Tabla111[[#This Row],[Cantidad]] &gt; 0,CEILING(( Tabla111[[#This Row],[Cantidad]]*Tabla111[[#This Row],[Precio]]) - IF(ISNUMBER(FIND("x", LOWER(G86))), ( Tabla111[[#This Row],[Cantidad]]* Tabla111[[#This Row],[Precio]] * IF(ISNUMBER(FIND("aceite", LOWER(Tabla111[[#This Row],[Producto]]))), 0.05, 0.1)), 0), 0.5), "")</f>
        <v/>
      </c>
    </row>
    <row r="87" spans="2:8" x14ac:dyDescent="0.25">
      <c r="B87" s="18" t="str">
        <f ca="1">IF(Tabla1[[#This Row],['#]]&lt;&gt;"", NOW(), "")</f>
        <v/>
      </c>
      <c r="C87" t="str">
        <f t="shared" si="2"/>
        <v/>
      </c>
      <c r="H87" s="5" t="str">
        <f>IF(Tabla111[[#This Row],[Cantidad]] &gt; 0,CEILING(( Tabla111[[#This Row],[Cantidad]]*Tabla111[[#This Row],[Precio]]) - IF(ISNUMBER(FIND("x", LOWER(G87))), ( Tabla111[[#This Row],[Cantidad]]* Tabla111[[#This Row],[Precio]] * IF(ISNUMBER(FIND("aceite", LOWER(Tabla111[[#This Row],[Producto]]))), 0.05, 0.1)), 0), 0.5), "")</f>
        <v/>
      </c>
    </row>
    <row r="88" spans="2:8" x14ac:dyDescent="0.25">
      <c r="B88" s="18" t="str">
        <f ca="1">IF(Tabla1[[#This Row],['#]]&lt;&gt;"", NOW(), "")</f>
        <v/>
      </c>
      <c r="C88" t="str">
        <f t="shared" si="2"/>
        <v/>
      </c>
      <c r="H88" s="5" t="str">
        <f>IF(Tabla111[[#This Row],[Cantidad]] &gt; 0,CEILING(( Tabla111[[#This Row],[Cantidad]]*Tabla111[[#This Row],[Precio]]) - IF(ISNUMBER(FIND("x", LOWER(G88))), ( Tabla111[[#This Row],[Cantidad]]* Tabla111[[#This Row],[Precio]] * IF(ISNUMBER(FIND("aceite", LOWER(Tabla111[[#This Row],[Producto]]))), 0.05, 0.1)), 0), 0.5), "")</f>
        <v/>
      </c>
    </row>
    <row r="89" spans="2:8" x14ac:dyDescent="0.25">
      <c r="B89" s="18" t="str">
        <f ca="1">IF(Tabla1[[#This Row],['#]]&lt;&gt;"", NOW(), "")</f>
        <v/>
      </c>
      <c r="C89" t="str">
        <f t="shared" si="2"/>
        <v/>
      </c>
      <c r="H89" s="5" t="str">
        <f>IF(Tabla111[[#This Row],[Cantidad]] &gt; 0,CEILING(( Tabla111[[#This Row],[Cantidad]]*Tabla111[[#This Row],[Precio]]) - IF(ISNUMBER(FIND("x", LOWER(G89))), ( Tabla111[[#This Row],[Cantidad]]* Tabla111[[#This Row],[Precio]] * IF(ISNUMBER(FIND("aceite", LOWER(Tabla111[[#This Row],[Producto]]))), 0.05, 0.1)), 0), 0.5), "")</f>
        <v/>
      </c>
    </row>
    <row r="90" spans="2:8" x14ac:dyDescent="0.25">
      <c r="B90" s="18" t="str">
        <f ca="1">IF(Tabla1[[#This Row],['#]]&lt;&gt;"", NOW(), "")</f>
        <v/>
      </c>
      <c r="C90" t="str">
        <f t="shared" si="2"/>
        <v/>
      </c>
      <c r="H90" s="5" t="str">
        <f>IF(Tabla111[[#This Row],[Cantidad]] &gt; 0,CEILING(( Tabla111[[#This Row],[Cantidad]]*Tabla111[[#This Row],[Precio]]) - IF(ISNUMBER(FIND("x", LOWER(G90))), ( Tabla111[[#This Row],[Cantidad]]* Tabla111[[#This Row],[Precio]] * IF(ISNUMBER(FIND("aceite", LOWER(Tabla111[[#This Row],[Producto]]))), 0.05, 0.1)), 0), 0.5), "")</f>
        <v/>
      </c>
    </row>
    <row r="91" spans="2:8" x14ac:dyDescent="0.25">
      <c r="B91" s="18" t="str">
        <f ca="1">IF(Tabla1[[#This Row],['#]]&lt;&gt;"", NOW(), "")</f>
        <v/>
      </c>
      <c r="C91" t="str">
        <f t="shared" si="2"/>
        <v/>
      </c>
      <c r="H91" s="5" t="str">
        <f>IF(Tabla111[[#This Row],[Cantidad]] &gt; 0,CEILING(( Tabla111[[#This Row],[Cantidad]]*Tabla111[[#This Row],[Precio]]) - IF(ISNUMBER(FIND("x", LOWER(G91))), ( Tabla111[[#This Row],[Cantidad]]* Tabla111[[#This Row],[Precio]] * IF(ISNUMBER(FIND("aceite", LOWER(Tabla111[[#This Row],[Producto]]))), 0.05, 0.1)), 0), 0.5), "")</f>
        <v/>
      </c>
    </row>
    <row r="92" spans="2:8" x14ac:dyDescent="0.25">
      <c r="B92" s="18" t="str">
        <f ca="1">IF(Tabla1[[#This Row],['#]]&lt;&gt;"", NOW(), "")</f>
        <v/>
      </c>
      <c r="C92" t="str">
        <f t="shared" si="2"/>
        <v/>
      </c>
      <c r="H92" s="5" t="str">
        <f>IF(Tabla111[[#This Row],[Cantidad]] &gt; 0,CEILING(( Tabla111[[#This Row],[Cantidad]]*Tabla111[[#This Row],[Precio]]) - IF(ISNUMBER(FIND("x", LOWER(G92))), ( Tabla111[[#This Row],[Cantidad]]* Tabla111[[#This Row],[Precio]] * IF(ISNUMBER(FIND("aceite", LOWER(Tabla111[[#This Row],[Producto]]))), 0.05, 0.1)), 0), 0.5), "")</f>
        <v/>
      </c>
    </row>
    <row r="93" spans="2:8" x14ac:dyDescent="0.25">
      <c r="B93" s="18" t="str">
        <f ca="1">IF(Tabla1[[#This Row],['#]]&lt;&gt;"", NOW(), "")</f>
        <v/>
      </c>
      <c r="C93" t="str">
        <f t="shared" si="2"/>
        <v/>
      </c>
      <c r="H93" s="5" t="str">
        <f>IF(Tabla111[[#This Row],[Cantidad]] &gt; 0,CEILING(( Tabla111[[#This Row],[Cantidad]]*Tabla111[[#This Row],[Precio]]) - IF(ISNUMBER(FIND("x", LOWER(G93))), ( Tabla111[[#This Row],[Cantidad]]* Tabla111[[#This Row],[Precio]] * IF(ISNUMBER(FIND("aceite", LOWER(Tabla111[[#This Row],[Producto]]))), 0.05, 0.1)), 0), 0.5), "")</f>
        <v/>
      </c>
    </row>
    <row r="94" spans="2:8" x14ac:dyDescent="0.25">
      <c r="B94" s="18" t="str">
        <f ca="1">IF(Tabla1[[#This Row],['#]]&lt;&gt;"", NOW(), "")</f>
        <v/>
      </c>
      <c r="C94" t="str">
        <f t="shared" si="2"/>
        <v/>
      </c>
      <c r="H94" s="5" t="str">
        <f>IF(Tabla111[[#This Row],[Cantidad]] &gt; 0,CEILING(( Tabla111[[#This Row],[Cantidad]]*Tabla111[[#This Row],[Precio]]) - IF(ISNUMBER(FIND("x", LOWER(G94))), ( Tabla111[[#This Row],[Cantidad]]* Tabla111[[#This Row],[Precio]] * IF(ISNUMBER(FIND("aceite", LOWER(Tabla111[[#This Row],[Producto]]))), 0.05, 0.1)), 0), 0.5), "")</f>
        <v/>
      </c>
    </row>
    <row r="95" spans="2:8" x14ac:dyDescent="0.25">
      <c r="B95" s="18" t="str">
        <f ca="1">IF(Tabla1[[#This Row],['#]]&lt;&gt;"", NOW(), "")</f>
        <v/>
      </c>
      <c r="C95" t="str">
        <f t="shared" si="2"/>
        <v/>
      </c>
      <c r="H95" s="5" t="str">
        <f>IF(Tabla111[[#This Row],[Cantidad]] &gt; 0,CEILING(( Tabla111[[#This Row],[Cantidad]]*Tabla111[[#This Row],[Precio]]) - IF(ISNUMBER(FIND("x", LOWER(G95))), ( Tabla111[[#This Row],[Cantidad]]* Tabla111[[#This Row],[Precio]] * IF(ISNUMBER(FIND("aceite", LOWER(Tabla111[[#This Row],[Producto]]))), 0.05, 0.1)), 0), 0.5), "")</f>
        <v/>
      </c>
    </row>
    <row r="96" spans="2:8" x14ac:dyDescent="0.25">
      <c r="B96" s="18" t="str">
        <f ca="1">IF(Tabla1[[#This Row],['#]]&lt;&gt;"", NOW(), "")</f>
        <v/>
      </c>
      <c r="C96" t="str">
        <f t="shared" si="2"/>
        <v/>
      </c>
      <c r="H96" s="5" t="str">
        <f>IF(Tabla111[[#This Row],[Cantidad]] &gt; 0,CEILING(( Tabla111[[#This Row],[Cantidad]]*Tabla111[[#This Row],[Precio]]) - IF(ISNUMBER(FIND("x", LOWER(G96))), ( Tabla111[[#This Row],[Cantidad]]* Tabla111[[#This Row],[Precio]] * IF(ISNUMBER(FIND("aceite", LOWER(Tabla111[[#This Row],[Producto]]))), 0.05, 0.1)), 0), 0.5), "")</f>
        <v/>
      </c>
    </row>
    <row r="97" spans="2:8" x14ac:dyDescent="0.25">
      <c r="B97" s="18" t="str">
        <f ca="1">IF(Tabla1[[#This Row],['#]]&lt;&gt;"", NOW(), "")</f>
        <v/>
      </c>
      <c r="C97" t="str">
        <f t="shared" si="2"/>
        <v/>
      </c>
      <c r="H97" s="5" t="str">
        <f>IF(Tabla111[[#This Row],[Cantidad]] &gt; 0,CEILING(( Tabla111[[#This Row],[Cantidad]]*Tabla111[[#This Row],[Precio]]) - IF(ISNUMBER(FIND("x", LOWER(G97))), ( Tabla111[[#This Row],[Cantidad]]* Tabla111[[#This Row],[Precio]] * IF(ISNUMBER(FIND("aceite", LOWER(Tabla111[[#This Row],[Producto]]))), 0.05, 0.1)), 0), 0.5), "")</f>
        <v/>
      </c>
    </row>
    <row r="98" spans="2:8" x14ac:dyDescent="0.25">
      <c r="B98" s="18" t="str">
        <f ca="1">IF(Tabla1[[#This Row],['#]]&lt;&gt;"", NOW(), "")</f>
        <v/>
      </c>
      <c r="C98" t="str">
        <f t="shared" si="2"/>
        <v/>
      </c>
      <c r="H98" s="5" t="str">
        <f>IF(Tabla111[[#This Row],[Cantidad]] &gt; 0,CEILING(( Tabla111[[#This Row],[Cantidad]]*Tabla111[[#This Row],[Precio]]) - IF(ISNUMBER(FIND("x", LOWER(G98))), ( Tabla111[[#This Row],[Cantidad]]* Tabla111[[#This Row],[Precio]] * IF(ISNUMBER(FIND("aceite", LOWER(Tabla111[[#This Row],[Producto]]))), 0.05, 0.1)), 0), 0.5), "")</f>
        <v/>
      </c>
    </row>
    <row r="99" spans="2:8" x14ac:dyDescent="0.25">
      <c r="B99" s="18" t="str">
        <f ca="1">IF(Tabla1[[#This Row],['#]]&lt;&gt;"", NOW(), "")</f>
        <v/>
      </c>
      <c r="C99" t="str">
        <f t="shared" si="2"/>
        <v/>
      </c>
      <c r="H99" s="5" t="str">
        <f>IF(Tabla111[[#This Row],[Cantidad]] &gt; 0,CEILING(( Tabla111[[#This Row],[Cantidad]]*Tabla111[[#This Row],[Precio]]) - IF(ISNUMBER(FIND("x", LOWER(G99))), ( Tabla111[[#This Row],[Cantidad]]* Tabla111[[#This Row],[Precio]] * IF(ISNUMBER(FIND("aceite", LOWER(Tabla111[[#This Row],[Producto]]))), 0.05, 0.1)), 0), 0.5), "")</f>
        <v/>
      </c>
    </row>
    <row r="100" spans="2:8" x14ac:dyDescent="0.25">
      <c r="B100" s="18" t="str">
        <f ca="1">IF(Tabla1[[#This Row],['#]]&lt;&gt;"", NOW(), "")</f>
        <v/>
      </c>
      <c r="C100" t="str">
        <f t="shared" si="2"/>
        <v/>
      </c>
      <c r="H100" s="5" t="str">
        <f>IF(Tabla111[[#This Row],[Cantidad]] &gt; 0,CEILING(( Tabla111[[#This Row],[Cantidad]]*Tabla111[[#This Row],[Precio]]) - IF(ISNUMBER(FIND("x", LOWER(G100))), ( Tabla111[[#This Row],[Cantidad]]* Tabla111[[#This Row],[Precio]] * IF(ISNUMBER(FIND("aceite", LOWER(Tabla111[[#This Row],[Producto]]))), 0.05, 0.1)), 0), 0.5), "")</f>
        <v/>
      </c>
    </row>
    <row r="101" spans="2:8" x14ac:dyDescent="0.25">
      <c r="B101" s="18" t="str">
        <f ca="1">IF(Tabla1[[#This Row],['#]]&lt;&gt;"", NOW(), "")</f>
        <v/>
      </c>
      <c r="C101" t="str">
        <f t="shared" si="2"/>
        <v/>
      </c>
      <c r="H101" s="5" t="str">
        <f>IF(Tabla111[[#This Row],[Cantidad]] &gt; 0,CEILING(( Tabla111[[#This Row],[Cantidad]]*Tabla111[[#This Row],[Precio]]) - IF(ISNUMBER(FIND("x", LOWER(G101))), ( Tabla111[[#This Row],[Cantidad]]* Tabla111[[#This Row],[Precio]] * IF(ISNUMBER(FIND("aceite", LOWER(Tabla111[[#This Row],[Producto]]))), 0.05, 0.1)), 0), 0.5), "")</f>
        <v/>
      </c>
    </row>
    <row r="102" spans="2:8" x14ac:dyDescent="0.25">
      <c r="B102" s="18" t="str">
        <f ca="1">IF(Tabla1[[#This Row],['#]]&lt;&gt;"", NOW(), "")</f>
        <v/>
      </c>
      <c r="C102" t="str">
        <f t="shared" si="2"/>
        <v/>
      </c>
      <c r="H102" s="5" t="str">
        <f>IF(Tabla111[[#This Row],[Cantidad]] &gt; 0,CEILING(( Tabla111[[#This Row],[Cantidad]]*Tabla111[[#This Row],[Precio]]) - IF(ISNUMBER(FIND("x", LOWER(G102))), ( Tabla111[[#This Row],[Cantidad]]* Tabla111[[#This Row],[Precio]] * IF(ISNUMBER(FIND("aceite", LOWER(Tabla111[[#This Row],[Producto]]))), 0.05, 0.1)), 0), 0.5), "")</f>
        <v/>
      </c>
    </row>
    <row r="103" spans="2:8" x14ac:dyDescent="0.25">
      <c r="B103" s="18" t="str">
        <f ca="1">IF(Tabla1[[#This Row],['#]]&lt;&gt;"", NOW(), "")</f>
        <v/>
      </c>
      <c r="C103" t="str">
        <f t="shared" si="2"/>
        <v/>
      </c>
      <c r="H103" s="5" t="str">
        <f>IF(Tabla111[[#This Row],[Cantidad]] &gt; 0,CEILING(( Tabla111[[#This Row],[Cantidad]]*Tabla111[[#This Row],[Precio]]) - IF(ISNUMBER(FIND("x", LOWER(G103))), ( Tabla111[[#This Row],[Cantidad]]* Tabla111[[#This Row],[Precio]] * IF(ISNUMBER(FIND("aceite", LOWER(Tabla111[[#This Row],[Producto]]))), 0.05, 0.1)), 0), 0.5), "")</f>
        <v/>
      </c>
    </row>
  </sheetData>
  <mergeCells count="26">
    <mergeCell ref="C2:H2"/>
    <mergeCell ref="M2:R2"/>
    <mergeCell ref="M3:R3"/>
    <mergeCell ref="M4:R22"/>
    <mergeCell ref="J5:K14"/>
    <mergeCell ref="M24:R24"/>
    <mergeCell ref="M25:R25"/>
    <mergeCell ref="O26:R26"/>
    <mergeCell ref="O27:R27"/>
    <mergeCell ref="O28:R28"/>
    <mergeCell ref="O29:R29"/>
    <mergeCell ref="O30:R30"/>
    <mergeCell ref="O31:R31"/>
    <mergeCell ref="O32:R32"/>
    <mergeCell ref="O33:R33"/>
    <mergeCell ref="O34:R34"/>
    <mergeCell ref="O35:R35"/>
    <mergeCell ref="O36:R36"/>
    <mergeCell ref="O37:R37"/>
    <mergeCell ref="O38:R38"/>
    <mergeCell ref="O44:R44"/>
    <mergeCell ref="O39:R39"/>
    <mergeCell ref="O40:R40"/>
    <mergeCell ref="O41:R41"/>
    <mergeCell ref="O42:R42"/>
    <mergeCell ref="O43:R43"/>
  </mergeCells>
  <conditionalFormatting sqref="B5:B103">
    <cfRule type="expression" dxfId="9" priority="1">
      <formula>C5&gt;0&amp;ISBLANK(B5)</formula>
    </cfRule>
  </conditionalFormatting>
  <conditionalFormatting sqref="D5:D6">
    <cfRule type="expression" dxfId="8" priority="2">
      <formula>E5&gt;0&amp;ISBLANK(D5)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R103"/>
  <sheetViews>
    <sheetView workbookViewId="0">
      <selection activeCell="D26" sqref="D26"/>
    </sheetView>
  </sheetViews>
  <sheetFormatPr baseColWidth="10" defaultColWidth="9.140625" defaultRowHeight="15" x14ac:dyDescent="0.25"/>
  <cols>
    <col min="1" max="1" width="4.7109375" customWidth="1"/>
    <col min="2" max="2" width="8.7109375" style="16" customWidth="1"/>
    <col min="3" max="3" width="4.7109375" customWidth="1"/>
    <col min="4" max="4" width="36.140625" customWidth="1"/>
    <col min="5" max="5" width="11" customWidth="1"/>
    <col min="7" max="7" width="12.5703125" customWidth="1"/>
    <col min="8" max="8" width="11.85546875" bestFit="1" customWidth="1"/>
    <col min="9" max="9" width="3.7109375" customWidth="1"/>
    <col min="10" max="10" width="12.140625" customWidth="1"/>
    <col min="11" max="11" width="19.140625" customWidth="1"/>
    <col min="12" max="12" width="3.42578125" customWidth="1"/>
  </cols>
  <sheetData>
    <row r="2" spans="2:18" ht="28.5" x14ac:dyDescent="0.45">
      <c r="C2" s="34" t="s">
        <v>83</v>
      </c>
      <c r="D2" s="34"/>
      <c r="E2" s="35"/>
      <c r="F2" s="35"/>
      <c r="G2" s="35"/>
      <c r="H2" s="35"/>
      <c r="L2" s="8"/>
      <c r="M2" s="34" t="s">
        <v>5</v>
      </c>
      <c r="N2" s="35"/>
      <c r="O2" s="35"/>
      <c r="P2" s="35"/>
      <c r="Q2" s="35"/>
      <c r="R2" s="35"/>
    </row>
    <row r="3" spans="2:18" ht="26.25" x14ac:dyDescent="0.4">
      <c r="G3" t="s">
        <v>7</v>
      </c>
      <c r="J3" s="1" t="s">
        <v>17</v>
      </c>
      <c r="K3" s="6">
        <f>SUM(Tabla112[Importa])</f>
        <v>1561</v>
      </c>
      <c r="M3" s="37" t="s">
        <v>6</v>
      </c>
      <c r="N3" s="37"/>
      <c r="O3" s="37"/>
      <c r="P3" s="37"/>
      <c r="Q3" s="37"/>
      <c r="R3" s="37"/>
    </row>
    <row r="4" spans="2:18" ht="33.75" x14ac:dyDescent="0.5">
      <c r="B4" s="17" t="s">
        <v>23</v>
      </c>
      <c r="C4" t="s">
        <v>15</v>
      </c>
      <c r="D4" t="s">
        <v>0</v>
      </c>
      <c r="E4" t="s">
        <v>1</v>
      </c>
      <c r="F4" t="s">
        <v>2</v>
      </c>
      <c r="G4" t="s">
        <v>3</v>
      </c>
      <c r="H4" t="s">
        <v>4</v>
      </c>
      <c r="J4" s="9" t="s">
        <v>18</v>
      </c>
      <c r="K4" s="10">
        <f>COUNTIF(C5:C103,"&gt;0")</f>
        <v>21</v>
      </c>
      <c r="M4" s="36"/>
      <c r="N4" s="36"/>
      <c r="O4" s="36"/>
      <c r="P4" s="36"/>
      <c r="Q4" s="36"/>
      <c r="R4" s="36"/>
    </row>
    <row r="5" spans="2:18" x14ac:dyDescent="0.25">
      <c r="B5" s="18">
        <f ca="1">IF(Tabla112[[#This Row],['#]]&lt;&gt;"", NOW(), "")</f>
        <v>45892.79297372685</v>
      </c>
      <c r="C5">
        <f t="shared" ref="C5:C68" si="0">IF(ISNUMBER(E5), IF(ISNUMBER(C4), C4+1, 1), "")</f>
        <v>1</v>
      </c>
      <c r="D5" t="s">
        <v>84</v>
      </c>
      <c r="E5">
        <v>1</v>
      </c>
      <c r="F5">
        <v>65</v>
      </c>
      <c r="G5" t="s">
        <v>28</v>
      </c>
      <c r="H5" s="5">
        <f>IF(Tabla112[[#This Row],[Cantidad]] &gt; 0,CEILING(( Tabla112[[#This Row],[Cantidad]]*Tabla112[[#This Row],[Precio]]) - IF(ISNUMBER(FIND("x", LOWER(G5))), ( Tabla112[[#This Row],[Cantidad]]* Tabla112[[#This Row],[Precio]] * IF(ISNUMBER(FIND("aceite", LOWER(Tabla112[[#This Row],[Producto]]))), 0.05, 0.1)), 0), 0.5), "")</f>
        <v>58.5</v>
      </c>
      <c r="J5" s="38" t="s">
        <v>11</v>
      </c>
      <c r="K5" s="38"/>
      <c r="M5" s="36"/>
      <c r="N5" s="36"/>
      <c r="O5" s="36"/>
      <c r="P5" s="36"/>
      <c r="Q5" s="36"/>
      <c r="R5" s="36"/>
    </row>
    <row r="6" spans="2:18" ht="15" customHeight="1" x14ac:dyDescent="0.25">
      <c r="B6" s="18">
        <f ca="1">IF(Tabla1[[#This Row],['#]]&lt;&gt;"", NOW(), "")</f>
        <v>45892.79297372685</v>
      </c>
      <c r="C6">
        <f t="shared" si="0"/>
        <v>2</v>
      </c>
      <c r="D6" t="s">
        <v>48</v>
      </c>
      <c r="E6">
        <v>1</v>
      </c>
      <c r="F6">
        <v>123</v>
      </c>
      <c r="H6" s="5">
        <f>IF(Tabla112[[#This Row],[Cantidad]] &gt; 0,CEILING(( Tabla112[[#This Row],[Cantidad]]*Tabla112[[#This Row],[Precio]]) - IF(ISNUMBER(FIND("x", LOWER(G6))), ( Tabla112[[#This Row],[Cantidad]]* Tabla112[[#This Row],[Precio]] * IF(ISNUMBER(FIND("aceite", LOWER(Tabla112[[#This Row],[Producto]]))), 0.05, 0.1)), 0), 0.5), "")</f>
        <v>123</v>
      </c>
      <c r="J6" s="38"/>
      <c r="K6" s="38"/>
      <c r="M6" s="36"/>
      <c r="N6" s="36"/>
      <c r="O6" s="36"/>
      <c r="P6" s="36"/>
      <c r="Q6" s="36"/>
      <c r="R6" s="36"/>
    </row>
    <row r="7" spans="2:18" x14ac:dyDescent="0.25">
      <c r="B7" s="18">
        <f ca="1">IF(Tabla1[[#This Row],['#]]&lt;&gt;"", NOW(), "")</f>
        <v>45892.79297372685</v>
      </c>
      <c r="C7">
        <f t="shared" si="0"/>
        <v>3</v>
      </c>
      <c r="D7" t="s">
        <v>85</v>
      </c>
      <c r="E7">
        <v>1</v>
      </c>
      <c r="F7">
        <v>255</v>
      </c>
      <c r="G7" t="s">
        <v>28</v>
      </c>
      <c r="H7" s="5">
        <f>IF(Tabla112[[#This Row],[Cantidad]] &gt; 0,CEILING(( Tabla112[[#This Row],[Cantidad]]*Tabla112[[#This Row],[Precio]]) - IF(ISNUMBER(FIND("x", LOWER(G7))), ( Tabla112[[#This Row],[Cantidad]]* Tabla112[[#This Row],[Precio]] * IF(ISNUMBER(FIND("aceite", LOWER(Tabla112[[#This Row],[Producto]]))), 0.05, 0.1)), 0), 0.5), "")</f>
        <v>229.5</v>
      </c>
      <c r="J7" s="38"/>
      <c r="K7" s="38"/>
      <c r="M7" s="36"/>
      <c r="N7" s="36"/>
      <c r="O7" s="36"/>
      <c r="P7" s="36"/>
      <c r="Q7" s="36"/>
      <c r="R7" s="36"/>
    </row>
    <row r="8" spans="2:18" x14ac:dyDescent="0.25">
      <c r="B8" s="18">
        <f ca="1">IF(Tabla1[[#This Row],['#]]&lt;&gt;"", NOW(), "")</f>
        <v>45892.79297372685</v>
      </c>
      <c r="C8">
        <f t="shared" si="0"/>
        <v>4</v>
      </c>
      <c r="D8" t="s">
        <v>86</v>
      </c>
      <c r="E8">
        <v>1</v>
      </c>
      <c r="F8">
        <v>24</v>
      </c>
      <c r="G8" t="s">
        <v>28</v>
      </c>
      <c r="H8" s="5">
        <f>IF(Tabla112[[#This Row],[Cantidad]] &gt; 0,CEILING(( Tabla112[[#This Row],[Cantidad]]*Tabla112[[#This Row],[Precio]]) - IF(ISNUMBER(FIND("x", LOWER(G8))), ( Tabla112[[#This Row],[Cantidad]]* Tabla112[[#This Row],[Precio]] * IF(ISNUMBER(FIND("aceite", LOWER(Tabla112[[#This Row],[Producto]]))), 0.05, 0.1)), 0), 0.5), "")</f>
        <v>22</v>
      </c>
      <c r="J8" s="38"/>
      <c r="K8" s="38"/>
      <c r="M8" s="36"/>
      <c r="N8" s="36"/>
      <c r="O8" s="36"/>
      <c r="P8" s="36"/>
      <c r="Q8" s="36"/>
      <c r="R8" s="36"/>
    </row>
    <row r="9" spans="2:18" x14ac:dyDescent="0.25">
      <c r="B9" s="18">
        <f ca="1">IF(Tabla1[[#This Row],['#]]&lt;&gt;"", NOW(), "")</f>
        <v>45892.79297372685</v>
      </c>
      <c r="C9">
        <f t="shared" si="0"/>
        <v>5</v>
      </c>
      <c r="D9" t="s">
        <v>87</v>
      </c>
      <c r="E9">
        <v>1</v>
      </c>
      <c r="F9">
        <v>45</v>
      </c>
      <c r="G9" t="s">
        <v>28</v>
      </c>
      <c r="H9" s="5">
        <f>IF(Tabla112[[#This Row],[Cantidad]] &gt; 0,CEILING(( Tabla112[[#This Row],[Cantidad]]*Tabla112[[#This Row],[Precio]]) - IF(ISNUMBER(FIND("x", LOWER(G9))), ( Tabla112[[#This Row],[Cantidad]]* Tabla112[[#This Row],[Precio]] * IF(ISNUMBER(FIND("aceite", LOWER(Tabla112[[#This Row],[Producto]]))), 0.05, 0.1)), 0), 0.5), "")</f>
        <v>40.5</v>
      </c>
      <c r="J9" s="38"/>
      <c r="K9" s="38"/>
      <c r="M9" s="36"/>
      <c r="N9" s="36"/>
      <c r="O9" s="36"/>
      <c r="P9" s="36"/>
      <c r="Q9" s="36"/>
      <c r="R9" s="36"/>
    </row>
    <row r="10" spans="2:18" x14ac:dyDescent="0.25">
      <c r="B10" s="18">
        <f ca="1">IF(Tabla1[[#This Row],['#]]&lt;&gt;"", NOW(), "")</f>
        <v>45892.79297372685</v>
      </c>
      <c r="C10">
        <f t="shared" si="0"/>
        <v>6</v>
      </c>
      <c r="D10" t="s">
        <v>88</v>
      </c>
      <c r="E10">
        <v>1</v>
      </c>
      <c r="F10">
        <v>100</v>
      </c>
      <c r="H10" s="5">
        <f>IF(Tabla112[[#This Row],[Cantidad]] &gt; 0,CEILING(( Tabla112[[#This Row],[Cantidad]]*Tabla112[[#This Row],[Precio]]) - IF(ISNUMBER(FIND("x", LOWER(G10))), ( Tabla112[[#This Row],[Cantidad]]* Tabla112[[#This Row],[Precio]] * IF(ISNUMBER(FIND("aceite", LOWER(Tabla112[[#This Row],[Producto]]))), 0.05, 0.1)), 0), 0.5), "")</f>
        <v>100</v>
      </c>
      <c r="J10" s="38"/>
      <c r="K10" s="38"/>
      <c r="M10" s="36"/>
      <c r="N10" s="36"/>
      <c r="O10" s="36"/>
      <c r="P10" s="36"/>
      <c r="Q10" s="36"/>
      <c r="R10" s="36"/>
    </row>
    <row r="11" spans="2:18" x14ac:dyDescent="0.25">
      <c r="B11" s="18">
        <f ca="1">IF(Tabla1[[#This Row],['#]]&lt;&gt;"", NOW(), "")</f>
        <v>45892.79297372685</v>
      </c>
      <c r="C11">
        <f t="shared" si="0"/>
        <v>7</v>
      </c>
      <c r="D11" t="s">
        <v>89</v>
      </c>
      <c r="E11">
        <v>2</v>
      </c>
      <c r="F11">
        <v>79</v>
      </c>
      <c r="G11" t="s">
        <v>28</v>
      </c>
      <c r="H11" s="5">
        <f>IF(Tabla112[[#This Row],[Cantidad]] &gt; 0,CEILING(( Tabla112[[#This Row],[Cantidad]]*Tabla112[[#This Row],[Precio]]) - IF(ISNUMBER(FIND("x", LOWER(G11))), ( Tabla112[[#This Row],[Cantidad]]* Tabla112[[#This Row],[Precio]] * IF(ISNUMBER(FIND("aceite", LOWER(Tabla112[[#This Row],[Producto]]))), 0.05, 0.1)), 0), 0.5), "")</f>
        <v>142.5</v>
      </c>
      <c r="J11" s="38"/>
      <c r="K11" s="38"/>
      <c r="M11" s="36"/>
      <c r="N11" s="36"/>
      <c r="O11" s="36"/>
      <c r="P11" s="36"/>
      <c r="Q11" s="36"/>
      <c r="R11" s="36"/>
    </row>
    <row r="12" spans="2:18" x14ac:dyDescent="0.25">
      <c r="B12" s="18">
        <f ca="1">IF(Tabla1[[#This Row],['#]]&lt;&gt;"", NOW(), "")</f>
        <v>45892.79297372685</v>
      </c>
      <c r="C12">
        <f t="shared" si="0"/>
        <v>8</v>
      </c>
      <c r="D12" t="s">
        <v>90</v>
      </c>
      <c r="E12">
        <v>1</v>
      </c>
      <c r="F12">
        <v>35</v>
      </c>
      <c r="G12" t="s">
        <v>28</v>
      </c>
      <c r="H12" s="5">
        <f>IF(Tabla112[[#This Row],[Cantidad]] &gt; 0,CEILING(( Tabla112[[#This Row],[Cantidad]]*Tabla112[[#This Row],[Precio]]) - IF(ISNUMBER(FIND("x", LOWER(G12))), ( Tabla112[[#This Row],[Cantidad]]* Tabla112[[#This Row],[Precio]] * IF(ISNUMBER(FIND("aceite", LOWER(Tabla112[[#This Row],[Producto]]))), 0.05, 0.1)), 0), 0.5), "")</f>
        <v>31.5</v>
      </c>
      <c r="J12" s="38"/>
      <c r="K12" s="38"/>
      <c r="M12" s="36"/>
      <c r="N12" s="36"/>
      <c r="O12" s="36"/>
      <c r="P12" s="36"/>
      <c r="Q12" s="36"/>
      <c r="R12" s="36"/>
    </row>
    <row r="13" spans="2:18" x14ac:dyDescent="0.25">
      <c r="B13" s="18">
        <f ca="1">IF(Tabla1[[#This Row],['#]]&lt;&gt;"", NOW(), "")</f>
        <v>45892.79297372685</v>
      </c>
      <c r="C13">
        <f t="shared" si="0"/>
        <v>9</v>
      </c>
      <c r="D13" t="s">
        <v>91</v>
      </c>
      <c r="E13">
        <v>1</v>
      </c>
      <c r="F13">
        <v>20</v>
      </c>
      <c r="H13" s="5">
        <f>IF(Tabla112[[#This Row],[Cantidad]] &gt; 0,CEILING(( Tabla112[[#This Row],[Cantidad]]*Tabla112[[#This Row],[Precio]]) - IF(ISNUMBER(FIND("x", LOWER(G13))), ( Tabla112[[#This Row],[Cantidad]]* Tabla112[[#This Row],[Precio]] * IF(ISNUMBER(FIND("aceite", LOWER(Tabla112[[#This Row],[Producto]]))), 0.05, 0.1)), 0), 0.5), "")</f>
        <v>20</v>
      </c>
      <c r="J13" s="38"/>
      <c r="K13" s="38"/>
      <c r="M13" s="36"/>
      <c r="N13" s="36"/>
      <c r="O13" s="36"/>
      <c r="P13" s="36"/>
      <c r="Q13" s="36"/>
      <c r="R13" s="36"/>
    </row>
    <row r="14" spans="2:18" x14ac:dyDescent="0.25">
      <c r="B14" s="18">
        <f ca="1">IF(Tabla1[[#This Row],['#]]&lt;&gt;"", NOW(), "")</f>
        <v>45892.79297372685</v>
      </c>
      <c r="C14">
        <f t="shared" si="0"/>
        <v>10</v>
      </c>
      <c r="D14" t="s">
        <v>61</v>
      </c>
      <c r="E14">
        <v>1</v>
      </c>
      <c r="F14">
        <v>20</v>
      </c>
      <c r="H14" s="5">
        <f>IF(Tabla112[[#This Row],[Cantidad]] &gt; 0,CEILING(( Tabla112[[#This Row],[Cantidad]]*Tabla112[[#This Row],[Precio]]) - IF(ISNUMBER(FIND("x", LOWER(G14))), ( Tabla112[[#This Row],[Cantidad]]* Tabla112[[#This Row],[Precio]] * IF(ISNUMBER(FIND("aceite", LOWER(Tabla112[[#This Row],[Producto]]))), 0.05, 0.1)), 0), 0.5), "")</f>
        <v>20</v>
      </c>
      <c r="J14" s="38"/>
      <c r="K14" s="38"/>
      <c r="M14" s="36"/>
      <c r="N14" s="36"/>
      <c r="O14" s="36"/>
      <c r="P14" s="36"/>
      <c r="Q14" s="36"/>
      <c r="R14" s="36"/>
    </row>
    <row r="15" spans="2:18" x14ac:dyDescent="0.25">
      <c r="B15" s="18">
        <f ca="1">IF(Tabla1[[#This Row],['#]]&lt;&gt;"", NOW(), "")</f>
        <v>45892.79297372685</v>
      </c>
      <c r="C15">
        <f t="shared" si="0"/>
        <v>11</v>
      </c>
      <c r="D15" t="s">
        <v>92</v>
      </c>
      <c r="E15">
        <v>1</v>
      </c>
      <c r="F15">
        <v>68</v>
      </c>
      <c r="H15" s="5">
        <f>IF(Tabla112[[#This Row],[Cantidad]] &gt; 0,CEILING(( Tabla112[[#This Row],[Cantidad]]*Tabla112[[#This Row],[Precio]]) - IF(ISNUMBER(FIND("x", LOWER(G15))), ( Tabla112[[#This Row],[Cantidad]]* Tabla112[[#This Row],[Precio]] * IF(ISNUMBER(FIND("aceite", LOWER(Tabla112[[#This Row],[Producto]]))), 0.05, 0.1)), 0), 0.5), "")</f>
        <v>68</v>
      </c>
      <c r="M15" s="36"/>
      <c r="N15" s="36"/>
      <c r="O15" s="36"/>
      <c r="P15" s="36"/>
      <c r="Q15" s="36"/>
      <c r="R15" s="36"/>
    </row>
    <row r="16" spans="2:18" x14ac:dyDescent="0.25">
      <c r="B16" s="18">
        <f ca="1">IF(Tabla1[[#This Row],['#]]&lt;&gt;"", NOW(), "")</f>
        <v>45892.79297372685</v>
      </c>
      <c r="C16">
        <f t="shared" si="0"/>
        <v>12</v>
      </c>
      <c r="D16" t="s">
        <v>93</v>
      </c>
      <c r="E16">
        <v>1</v>
      </c>
      <c r="F16">
        <v>277</v>
      </c>
      <c r="G16" t="s">
        <v>28</v>
      </c>
      <c r="H16" s="5">
        <f>IF(Tabla112[[#This Row],[Cantidad]] &gt; 0,CEILING(( Tabla112[[#This Row],[Cantidad]]*Tabla112[[#This Row],[Precio]]) - IF(ISNUMBER(FIND("x", LOWER(G16))), ( Tabla112[[#This Row],[Cantidad]]* Tabla112[[#This Row],[Precio]] * IF(ISNUMBER(FIND("aceite", LOWER(Tabla112[[#This Row],[Producto]]))), 0.05, 0.1)), 0), 0.5), "")</f>
        <v>249.5</v>
      </c>
      <c r="M16" s="36"/>
      <c r="N16" s="36"/>
      <c r="O16" s="36"/>
      <c r="P16" s="36"/>
      <c r="Q16" s="36"/>
      <c r="R16" s="36"/>
    </row>
    <row r="17" spans="2:18" x14ac:dyDescent="0.25">
      <c r="B17" s="18">
        <f ca="1">IF(Tabla1[[#This Row],['#]]&lt;&gt;"", NOW(), "")</f>
        <v>45892.79297372685</v>
      </c>
      <c r="C17">
        <f t="shared" si="0"/>
        <v>13</v>
      </c>
      <c r="D17" t="s">
        <v>94</v>
      </c>
      <c r="E17">
        <v>1</v>
      </c>
      <c r="F17">
        <v>155</v>
      </c>
      <c r="G17" t="s">
        <v>28</v>
      </c>
      <c r="H17" s="5">
        <f>IF(Tabla112[[#This Row],[Cantidad]] &gt; 0,CEILING(( Tabla112[[#This Row],[Cantidad]]*Tabla112[[#This Row],[Precio]]) - IF(ISNUMBER(FIND("x", LOWER(G17))), ( Tabla112[[#This Row],[Cantidad]]* Tabla112[[#This Row],[Precio]] * IF(ISNUMBER(FIND("aceite", LOWER(Tabla112[[#This Row],[Producto]]))), 0.05, 0.1)), 0), 0.5), "")</f>
        <v>139.5</v>
      </c>
      <c r="M17" s="36"/>
      <c r="N17" s="36"/>
      <c r="O17" s="36"/>
      <c r="P17" s="36"/>
      <c r="Q17" s="36"/>
      <c r="R17" s="36"/>
    </row>
    <row r="18" spans="2:18" x14ac:dyDescent="0.25">
      <c r="B18" s="18">
        <f ca="1">IF(Tabla1[[#This Row],['#]]&lt;&gt;"", NOW(), "")</f>
        <v>45892.79297372685</v>
      </c>
      <c r="C18">
        <f t="shared" si="0"/>
        <v>14</v>
      </c>
      <c r="D18" t="s">
        <v>95</v>
      </c>
      <c r="E18">
        <v>1</v>
      </c>
      <c r="F18">
        <v>15</v>
      </c>
      <c r="H18" s="5">
        <f>IF(Tabla112[[#This Row],[Cantidad]] &gt; 0,CEILING(( Tabla112[[#This Row],[Cantidad]]*Tabla112[[#This Row],[Precio]]) - IF(ISNUMBER(FIND("x", LOWER(G18))), ( Tabla112[[#This Row],[Cantidad]]* Tabla112[[#This Row],[Precio]] * IF(ISNUMBER(FIND("aceite", LOWER(Tabla112[[#This Row],[Producto]]))), 0.05, 0.1)), 0), 0.5), "")</f>
        <v>15</v>
      </c>
      <c r="M18" s="36"/>
      <c r="N18" s="36"/>
      <c r="O18" s="36"/>
      <c r="P18" s="36"/>
      <c r="Q18" s="36"/>
      <c r="R18" s="36"/>
    </row>
    <row r="19" spans="2:18" x14ac:dyDescent="0.25">
      <c r="B19" s="18">
        <f ca="1">IF(Tabla1[[#This Row],['#]]&lt;&gt;"", NOW(), "")</f>
        <v>45892.79297372685</v>
      </c>
      <c r="C19">
        <f t="shared" si="0"/>
        <v>15</v>
      </c>
      <c r="D19" t="s">
        <v>96</v>
      </c>
      <c r="E19">
        <v>1</v>
      </c>
      <c r="F19">
        <v>15</v>
      </c>
      <c r="H19" s="5">
        <f>IF(Tabla112[[#This Row],[Cantidad]] &gt; 0,CEILING(( Tabla112[[#This Row],[Cantidad]]*Tabla112[[#This Row],[Precio]]) - IF(ISNUMBER(FIND("x", LOWER(G19))), ( Tabla112[[#This Row],[Cantidad]]* Tabla112[[#This Row],[Precio]] * IF(ISNUMBER(FIND("aceite", LOWER(Tabla112[[#This Row],[Producto]]))), 0.05, 0.1)), 0), 0.5), "")</f>
        <v>15</v>
      </c>
      <c r="M19" s="36"/>
      <c r="N19" s="36"/>
      <c r="O19" s="36"/>
      <c r="P19" s="36"/>
      <c r="Q19" s="36"/>
      <c r="R19" s="36"/>
    </row>
    <row r="20" spans="2:18" x14ac:dyDescent="0.25">
      <c r="B20" s="18">
        <f ca="1">IF(Tabla1[[#This Row],['#]]&lt;&gt;"", NOW(), "")</f>
        <v>45892.79297372685</v>
      </c>
      <c r="C20">
        <f t="shared" si="0"/>
        <v>16</v>
      </c>
      <c r="D20" t="s">
        <v>97</v>
      </c>
      <c r="E20">
        <v>1</v>
      </c>
      <c r="F20">
        <v>15</v>
      </c>
      <c r="G20" t="s">
        <v>28</v>
      </c>
      <c r="H20" s="5">
        <f>IF(Tabla112[[#This Row],[Cantidad]] &gt; 0,CEILING(( Tabla112[[#This Row],[Cantidad]]*Tabla112[[#This Row],[Precio]]) - IF(ISNUMBER(FIND("x", LOWER(G20))), ( Tabla112[[#This Row],[Cantidad]]* Tabla112[[#This Row],[Precio]] * IF(ISNUMBER(FIND("aceite", LOWER(Tabla112[[#This Row],[Producto]]))), 0.05, 0.1)), 0), 0.5), "")</f>
        <v>13.5</v>
      </c>
      <c r="M20" s="36"/>
      <c r="N20" s="36"/>
      <c r="O20" s="36"/>
      <c r="P20" s="36"/>
      <c r="Q20" s="36"/>
      <c r="R20" s="36"/>
    </row>
    <row r="21" spans="2:18" x14ac:dyDescent="0.25">
      <c r="B21" s="18">
        <f ca="1">IF(Tabla1[[#This Row],['#]]&lt;&gt;"", NOW(), "")</f>
        <v>45892.79297372685</v>
      </c>
      <c r="C21">
        <f t="shared" si="0"/>
        <v>17</v>
      </c>
      <c r="D21" t="s">
        <v>98</v>
      </c>
      <c r="E21">
        <v>1</v>
      </c>
      <c r="F21">
        <v>70</v>
      </c>
      <c r="G21" t="s">
        <v>28</v>
      </c>
      <c r="H21" s="5">
        <f>IF(Tabla112[[#This Row],[Cantidad]] &gt; 0,CEILING(( Tabla112[[#This Row],[Cantidad]]*Tabla112[[#This Row],[Precio]]) - IF(ISNUMBER(FIND("x", LOWER(G21))), ( Tabla112[[#This Row],[Cantidad]]* Tabla112[[#This Row],[Precio]] * IF(ISNUMBER(FIND("aceite", LOWER(Tabla112[[#This Row],[Producto]]))), 0.05, 0.1)), 0), 0.5), "")</f>
        <v>63</v>
      </c>
      <c r="M21" s="36"/>
      <c r="N21" s="36"/>
      <c r="O21" s="36"/>
      <c r="P21" s="36"/>
      <c r="Q21" s="36"/>
      <c r="R21" s="36"/>
    </row>
    <row r="22" spans="2:18" x14ac:dyDescent="0.25">
      <c r="B22" s="18">
        <f ca="1">IF(Tabla1[[#This Row],['#]]&lt;&gt;"", NOW(), "")</f>
        <v>45892.79297372685</v>
      </c>
      <c r="C22">
        <f t="shared" si="0"/>
        <v>18</v>
      </c>
      <c r="D22" t="s">
        <v>99</v>
      </c>
      <c r="E22">
        <v>1</v>
      </c>
      <c r="F22">
        <v>20</v>
      </c>
      <c r="H22" s="5">
        <f>IF(Tabla112[[#This Row],[Cantidad]] &gt; 0,CEILING(( Tabla112[[#This Row],[Cantidad]]*Tabla112[[#This Row],[Precio]]) - IF(ISNUMBER(FIND("x", LOWER(G22))), ( Tabla112[[#This Row],[Cantidad]]* Tabla112[[#This Row],[Precio]] * IF(ISNUMBER(FIND("aceite", LOWER(Tabla112[[#This Row],[Producto]]))), 0.05, 0.1)), 0), 0.5), "")</f>
        <v>20</v>
      </c>
      <c r="M22" s="36"/>
      <c r="N22" s="36"/>
      <c r="O22" s="36"/>
      <c r="P22" s="36"/>
      <c r="Q22" s="36"/>
      <c r="R22" s="36"/>
    </row>
    <row r="23" spans="2:18" x14ac:dyDescent="0.25">
      <c r="B23" s="18">
        <f ca="1">IF(Tabla1[[#This Row],['#]]&lt;&gt;"", NOW(), "")</f>
        <v>45892.79297372685</v>
      </c>
      <c r="C23">
        <f t="shared" si="0"/>
        <v>19</v>
      </c>
      <c r="D23" t="s">
        <v>48</v>
      </c>
      <c r="E23">
        <v>1</v>
      </c>
      <c r="F23">
        <v>123</v>
      </c>
      <c r="H23" s="5">
        <f>IF(Tabla112[[#This Row],[Cantidad]] &gt; 0,CEILING(( Tabla112[[#This Row],[Cantidad]]*Tabla112[[#This Row],[Precio]]) - IF(ISNUMBER(FIND("x", LOWER(G23))), ( Tabla112[[#This Row],[Cantidad]]* Tabla112[[#This Row],[Precio]] * IF(ISNUMBER(FIND("aceite", LOWER(Tabla112[[#This Row],[Producto]]))), 0.05, 0.1)), 0), 0.5), "")</f>
        <v>123</v>
      </c>
    </row>
    <row r="24" spans="2:18" ht="15" customHeight="1" x14ac:dyDescent="0.25">
      <c r="B24" s="18" t="str">
        <f ca="1">IF(Tabla1[[#This Row],['#]]&lt;&gt;"", NOW(), "")</f>
        <v/>
      </c>
      <c r="C24">
        <f t="shared" si="0"/>
        <v>20</v>
      </c>
      <c r="D24" t="s">
        <v>38</v>
      </c>
      <c r="E24">
        <v>2</v>
      </c>
      <c r="F24">
        <v>5</v>
      </c>
      <c r="H24" s="5">
        <f>IF(Tabla112[[#This Row],[Cantidad]] &gt; 0,CEILING(( Tabla112[[#This Row],[Cantidad]]*Tabla112[[#This Row],[Precio]]) - IF(ISNUMBER(FIND("x", LOWER(G24))), ( Tabla112[[#This Row],[Cantidad]]* Tabla112[[#This Row],[Precio]] * IF(ISNUMBER(FIND("aceite", LOWER(Tabla112[[#This Row],[Producto]]))), 0.05, 0.1)), 0), 0.5), "")</f>
        <v>10</v>
      </c>
      <c r="M24" s="32" t="s">
        <v>19</v>
      </c>
      <c r="N24" s="42"/>
      <c r="O24" s="42"/>
      <c r="P24" s="42"/>
      <c r="Q24" s="42"/>
      <c r="R24" s="42"/>
    </row>
    <row r="25" spans="2:18" ht="15" customHeight="1" x14ac:dyDescent="0.25">
      <c r="B25" s="18" t="str">
        <f ca="1">IF(Tabla1[[#This Row],['#]]&lt;&gt;"", NOW(), "")</f>
        <v/>
      </c>
      <c r="C25">
        <f t="shared" si="0"/>
        <v>21</v>
      </c>
      <c r="D25" t="s">
        <v>47</v>
      </c>
      <c r="E25">
        <v>1</v>
      </c>
      <c r="F25">
        <v>57</v>
      </c>
      <c r="H25" s="5">
        <f>IF(Tabla112[[#This Row],[Cantidad]] &gt; 0,CEILING(( Tabla112[[#This Row],[Cantidad]]*Tabla112[[#This Row],[Precio]]) - IF(ISNUMBER(FIND("x", LOWER(G25))), ( Tabla112[[#This Row],[Cantidad]]* Tabla112[[#This Row],[Precio]] * IF(ISNUMBER(FIND("aceite", LOWER(Tabla112[[#This Row],[Producto]]))), 0.05, 0.1)), 0), 0.5), "")</f>
        <v>57</v>
      </c>
      <c r="M25" s="37"/>
      <c r="N25" s="37"/>
      <c r="O25" s="37"/>
      <c r="P25" s="37"/>
      <c r="Q25" s="37"/>
      <c r="R25" s="37"/>
    </row>
    <row r="26" spans="2:18" ht="15" customHeight="1" x14ac:dyDescent="0.25">
      <c r="B26" s="18" t="str">
        <f ca="1">IF(Tabla1[[#This Row],['#]]&lt;&gt;"", NOW(), "")</f>
        <v/>
      </c>
      <c r="C26" t="str">
        <f t="shared" si="0"/>
        <v/>
      </c>
      <c r="H26" s="5" t="str">
        <f>IF(Tabla112[[#This Row],[Cantidad]] &gt; 0,CEILING(( Tabla112[[#This Row],[Cantidad]]*Tabla112[[#This Row],[Precio]]) - IF(ISNUMBER(FIND("x", LOWER(G26))), ( Tabla112[[#This Row],[Cantidad]]* Tabla112[[#This Row],[Precio]] * IF(ISNUMBER(FIND("aceite", LOWER(Tabla112[[#This Row],[Producto]]))), 0.05, 0.1)), 0), 0.5), "")</f>
        <v/>
      </c>
      <c r="M26" s="14" t="s">
        <v>20</v>
      </c>
      <c r="N26" s="14" t="s">
        <v>21</v>
      </c>
      <c r="O26" s="31" t="s">
        <v>22</v>
      </c>
      <c r="P26" s="31"/>
      <c r="Q26" s="31"/>
      <c r="R26" s="31"/>
    </row>
    <row r="27" spans="2:18" ht="15" customHeight="1" x14ac:dyDescent="0.25">
      <c r="B27" s="18" t="str">
        <f ca="1">IF(Tabla1[[#This Row],['#]]&lt;&gt;"", NOW(), "")</f>
        <v/>
      </c>
      <c r="C27" t="str">
        <f t="shared" si="0"/>
        <v/>
      </c>
      <c r="H27" s="5" t="str">
        <f>IF(Tabla112[[#This Row],[Cantidad]] &gt; 0,CEILING(( Tabla112[[#This Row],[Cantidad]]*Tabla112[[#This Row],[Precio]]) - IF(ISNUMBER(FIND("x", LOWER(G27))), ( Tabla112[[#This Row],[Cantidad]]* Tabla112[[#This Row],[Precio]] * IF(ISNUMBER(FIND("aceite", LOWER(Tabla112[[#This Row],[Producto]]))), 0.05, 0.1)), 0), 0.5), "")</f>
        <v/>
      </c>
      <c r="M27" s="13"/>
      <c r="N27" s="15"/>
      <c r="O27" s="39"/>
      <c r="P27" s="40"/>
      <c r="Q27" s="40"/>
      <c r="R27" s="41"/>
    </row>
    <row r="28" spans="2:18" ht="15" customHeight="1" x14ac:dyDescent="0.25">
      <c r="B28" s="18" t="str">
        <f ca="1">IF(Tabla1[[#This Row],['#]]&lt;&gt;"", NOW(), "")</f>
        <v/>
      </c>
      <c r="C28" t="str">
        <f t="shared" si="0"/>
        <v/>
      </c>
      <c r="H28" s="5" t="str">
        <f>IF(Tabla112[[#This Row],[Cantidad]] &gt; 0,CEILING(( Tabla112[[#This Row],[Cantidad]]*Tabla112[[#This Row],[Precio]]) - IF(ISNUMBER(FIND("x", LOWER(G28))), ( Tabla112[[#This Row],[Cantidad]]* Tabla112[[#This Row],[Precio]] * IF(ISNUMBER(FIND("aceite", LOWER(Tabla112[[#This Row],[Producto]]))), 0.05, 0.1)), 0), 0.5), "")</f>
        <v/>
      </c>
      <c r="M28" s="13"/>
      <c r="N28" s="15"/>
      <c r="O28" s="39"/>
      <c r="P28" s="40"/>
      <c r="Q28" s="40"/>
      <c r="R28" s="41"/>
    </row>
    <row r="29" spans="2:18" ht="15" customHeight="1" x14ac:dyDescent="0.25">
      <c r="B29" s="18" t="str">
        <f ca="1">IF(Tabla1[[#This Row],['#]]&lt;&gt;"", NOW(), "")</f>
        <v/>
      </c>
      <c r="C29" t="str">
        <f t="shared" si="0"/>
        <v/>
      </c>
      <c r="H29" s="5" t="str">
        <f>IF(Tabla112[[#This Row],[Cantidad]] &gt; 0,CEILING(( Tabla112[[#This Row],[Cantidad]]*Tabla112[[#This Row],[Precio]]) - IF(ISNUMBER(FIND("x", LOWER(G29))), ( Tabla112[[#This Row],[Cantidad]]* Tabla112[[#This Row],[Precio]] * IF(ISNUMBER(FIND("aceite", LOWER(Tabla112[[#This Row],[Producto]]))), 0.05, 0.1)), 0), 0.5), "")</f>
        <v/>
      </c>
      <c r="M29" s="13"/>
      <c r="N29" s="15"/>
      <c r="O29" s="39"/>
      <c r="P29" s="40"/>
      <c r="Q29" s="40"/>
      <c r="R29" s="41"/>
    </row>
    <row r="30" spans="2:18" ht="15" customHeight="1" x14ac:dyDescent="0.25">
      <c r="B30" s="18" t="str">
        <f ca="1">IF(Tabla1[[#This Row],['#]]&lt;&gt;"", NOW(), "")</f>
        <v/>
      </c>
      <c r="C30" t="str">
        <f t="shared" si="0"/>
        <v/>
      </c>
      <c r="H30" s="5" t="str">
        <f>IF(Tabla112[[#This Row],[Cantidad]] &gt; 0,CEILING(( Tabla112[[#This Row],[Cantidad]]*Tabla112[[#This Row],[Precio]]) - IF(ISNUMBER(FIND("x", LOWER(G30))), ( Tabla112[[#This Row],[Cantidad]]* Tabla112[[#This Row],[Precio]] * IF(ISNUMBER(FIND("aceite", LOWER(Tabla112[[#This Row],[Producto]]))), 0.05, 0.1)), 0), 0.5), "")</f>
        <v/>
      </c>
      <c r="M30" s="13"/>
      <c r="N30" s="15"/>
      <c r="O30" s="39"/>
      <c r="P30" s="40"/>
      <c r="Q30" s="40"/>
      <c r="R30" s="41"/>
    </row>
    <row r="31" spans="2:18" ht="15" customHeight="1" x14ac:dyDescent="0.25">
      <c r="B31" s="18" t="str">
        <f ca="1">IF(Tabla1[[#This Row],['#]]&lt;&gt;"", NOW(), "")</f>
        <v/>
      </c>
      <c r="C31" t="str">
        <f t="shared" si="0"/>
        <v/>
      </c>
      <c r="H31" s="5" t="str">
        <f>IF(Tabla112[[#This Row],[Cantidad]] &gt; 0,CEILING(( Tabla112[[#This Row],[Cantidad]]*Tabla112[[#This Row],[Precio]]) - IF(ISNUMBER(FIND("x", LOWER(G31))), ( Tabla112[[#This Row],[Cantidad]]* Tabla112[[#This Row],[Precio]] * IF(ISNUMBER(FIND("aceite", LOWER(Tabla112[[#This Row],[Producto]]))), 0.05, 0.1)), 0), 0.5), "")</f>
        <v/>
      </c>
      <c r="M31" s="13"/>
      <c r="N31" s="15"/>
      <c r="O31" s="39"/>
      <c r="P31" s="40"/>
      <c r="Q31" s="40"/>
      <c r="R31" s="41"/>
    </row>
    <row r="32" spans="2:18" ht="15" customHeight="1" x14ac:dyDescent="0.25">
      <c r="B32" s="18" t="str">
        <f ca="1">IF(Tabla1[[#This Row],['#]]&lt;&gt;"", NOW(), "")</f>
        <v/>
      </c>
      <c r="C32" t="str">
        <f t="shared" si="0"/>
        <v/>
      </c>
      <c r="H32" s="5" t="str">
        <f>IF(Tabla112[[#This Row],[Cantidad]] &gt; 0,CEILING(( Tabla112[[#This Row],[Cantidad]]*Tabla112[[#This Row],[Precio]]) - IF(ISNUMBER(FIND("x", LOWER(G32))), ( Tabla112[[#This Row],[Cantidad]]* Tabla112[[#This Row],[Precio]] * IF(ISNUMBER(FIND("aceite", LOWER(Tabla112[[#This Row],[Producto]]))), 0.05, 0.1)), 0), 0.5), "")</f>
        <v/>
      </c>
      <c r="M32" s="13"/>
      <c r="N32" s="15"/>
      <c r="O32" s="39"/>
      <c r="P32" s="40"/>
      <c r="Q32" s="40"/>
      <c r="R32" s="41"/>
    </row>
    <row r="33" spans="2:18" ht="15" customHeight="1" x14ac:dyDescent="0.25">
      <c r="B33" s="18" t="str">
        <f ca="1">IF(Tabla1[[#This Row],['#]]&lt;&gt;"", NOW(), "")</f>
        <v/>
      </c>
      <c r="C33" t="str">
        <f t="shared" si="0"/>
        <v/>
      </c>
      <c r="H33" s="5" t="str">
        <f>IF(Tabla112[[#This Row],[Cantidad]] &gt; 0,CEILING(( Tabla112[[#This Row],[Cantidad]]*Tabla112[[#This Row],[Precio]]) - IF(ISNUMBER(FIND("x", LOWER(G33))), ( Tabla112[[#This Row],[Cantidad]]* Tabla112[[#This Row],[Precio]] * IF(ISNUMBER(FIND("aceite", LOWER(Tabla112[[#This Row],[Producto]]))), 0.05, 0.1)), 0), 0.5), "")</f>
        <v/>
      </c>
      <c r="M33" s="13"/>
      <c r="N33" s="15"/>
      <c r="O33" s="39"/>
      <c r="P33" s="40"/>
      <c r="Q33" s="40"/>
      <c r="R33" s="41"/>
    </row>
    <row r="34" spans="2:18" ht="15" customHeight="1" x14ac:dyDescent="0.25">
      <c r="B34" s="18" t="str">
        <f ca="1">IF(Tabla1[[#This Row],['#]]&lt;&gt;"", NOW(), "")</f>
        <v/>
      </c>
      <c r="C34" t="str">
        <f t="shared" si="0"/>
        <v/>
      </c>
      <c r="H34" s="5" t="str">
        <f>IF(Tabla112[[#This Row],[Cantidad]] &gt; 0,CEILING(( Tabla112[[#This Row],[Cantidad]]*Tabla112[[#This Row],[Precio]]) - IF(ISNUMBER(FIND("x", LOWER(G34))), ( Tabla112[[#This Row],[Cantidad]]* Tabla112[[#This Row],[Precio]] * IF(ISNUMBER(FIND("aceite", LOWER(Tabla112[[#This Row],[Producto]]))), 0.05, 0.1)), 0), 0.5), "")</f>
        <v/>
      </c>
      <c r="M34" s="13"/>
      <c r="N34" s="15"/>
      <c r="O34" s="39"/>
      <c r="P34" s="40"/>
      <c r="Q34" s="40"/>
      <c r="R34" s="41"/>
    </row>
    <row r="35" spans="2:18" ht="15" customHeight="1" x14ac:dyDescent="0.25">
      <c r="B35" s="18" t="str">
        <f ca="1">IF(Tabla1[[#This Row],['#]]&lt;&gt;"", NOW(), "")</f>
        <v/>
      </c>
      <c r="C35" t="str">
        <f t="shared" si="0"/>
        <v/>
      </c>
      <c r="H35" s="5" t="str">
        <f>IF(Tabla112[[#This Row],[Cantidad]] &gt; 0,CEILING(( Tabla112[[#This Row],[Cantidad]]*Tabla112[[#This Row],[Precio]]) - IF(ISNUMBER(FIND("x", LOWER(G35))), ( Tabla112[[#This Row],[Cantidad]]* Tabla112[[#This Row],[Precio]] * IF(ISNUMBER(FIND("aceite", LOWER(Tabla112[[#This Row],[Producto]]))), 0.05, 0.1)), 0), 0.5), "")</f>
        <v/>
      </c>
      <c r="M35" s="13"/>
      <c r="N35" s="15"/>
      <c r="O35" s="39"/>
      <c r="P35" s="40"/>
      <c r="Q35" s="40"/>
      <c r="R35" s="41"/>
    </row>
    <row r="36" spans="2:18" ht="15" customHeight="1" x14ac:dyDescent="0.25">
      <c r="B36" s="18" t="str">
        <f ca="1">IF(Tabla1[[#This Row],['#]]&lt;&gt;"", NOW(), "")</f>
        <v/>
      </c>
      <c r="C36" t="str">
        <f t="shared" si="0"/>
        <v/>
      </c>
      <c r="H36" s="5" t="str">
        <f>IF(Tabla112[[#This Row],[Cantidad]] &gt; 0,CEILING(( Tabla112[[#This Row],[Cantidad]]*Tabla112[[#This Row],[Precio]]) - IF(ISNUMBER(FIND("x", LOWER(G36))), ( Tabla112[[#This Row],[Cantidad]]* Tabla112[[#This Row],[Precio]] * IF(ISNUMBER(FIND("aceite", LOWER(Tabla112[[#This Row],[Producto]]))), 0.05, 0.1)), 0), 0.5), "")</f>
        <v/>
      </c>
      <c r="M36" s="13"/>
      <c r="N36" s="15"/>
      <c r="O36" s="39"/>
      <c r="P36" s="40"/>
      <c r="Q36" s="40"/>
      <c r="R36" s="41"/>
    </row>
    <row r="37" spans="2:18" ht="15" customHeight="1" x14ac:dyDescent="0.25">
      <c r="B37" s="18" t="str">
        <f ca="1">IF(Tabla1[[#This Row],['#]]&lt;&gt;"", NOW(), "")</f>
        <v/>
      </c>
      <c r="C37" t="str">
        <f t="shared" si="0"/>
        <v/>
      </c>
      <c r="H37" s="5" t="str">
        <f>IF(Tabla112[[#This Row],[Cantidad]] &gt; 0,CEILING(( Tabla112[[#This Row],[Cantidad]]*Tabla112[[#This Row],[Precio]]) - IF(ISNUMBER(FIND("x", LOWER(G37))), ( Tabla112[[#This Row],[Cantidad]]* Tabla112[[#This Row],[Precio]] * IF(ISNUMBER(FIND("aceite", LOWER(Tabla112[[#This Row],[Producto]]))), 0.05, 0.1)), 0), 0.5), "")</f>
        <v/>
      </c>
      <c r="M37" s="13"/>
      <c r="N37" s="15"/>
      <c r="O37" s="39"/>
      <c r="P37" s="40"/>
      <c r="Q37" s="40"/>
      <c r="R37" s="41"/>
    </row>
    <row r="38" spans="2:18" ht="15" customHeight="1" x14ac:dyDescent="0.25">
      <c r="B38" s="18" t="str">
        <f ca="1">IF(Tabla1[[#This Row],['#]]&lt;&gt;"", NOW(), "")</f>
        <v/>
      </c>
      <c r="C38" t="str">
        <f t="shared" si="0"/>
        <v/>
      </c>
      <c r="H38" s="5" t="str">
        <f>IF(Tabla112[[#This Row],[Cantidad]] &gt; 0,CEILING(( Tabla112[[#This Row],[Cantidad]]*Tabla112[[#This Row],[Precio]]) - IF(ISNUMBER(FIND("x", LOWER(G38))), ( Tabla112[[#This Row],[Cantidad]]* Tabla112[[#This Row],[Precio]] * IF(ISNUMBER(FIND("aceite", LOWER(Tabla112[[#This Row],[Producto]]))), 0.05, 0.1)), 0), 0.5), "")</f>
        <v/>
      </c>
      <c r="M38" s="13"/>
      <c r="N38" s="15"/>
      <c r="O38" s="39"/>
      <c r="P38" s="40"/>
      <c r="Q38" s="40"/>
      <c r="R38" s="41"/>
    </row>
    <row r="39" spans="2:18" ht="15" customHeight="1" x14ac:dyDescent="0.25">
      <c r="B39" s="18" t="str">
        <f ca="1">IF(Tabla1[[#This Row],['#]]&lt;&gt;"", NOW(), "")</f>
        <v/>
      </c>
      <c r="C39" t="str">
        <f t="shared" si="0"/>
        <v/>
      </c>
      <c r="H39" s="5" t="str">
        <f>IF(Tabla112[[#This Row],[Cantidad]] &gt; 0,CEILING(( Tabla112[[#This Row],[Cantidad]]*Tabla112[[#This Row],[Precio]]) - IF(ISNUMBER(FIND("x", LOWER(G39))), ( Tabla112[[#This Row],[Cantidad]]* Tabla112[[#This Row],[Precio]] * IF(ISNUMBER(FIND("aceite", LOWER(Tabla112[[#This Row],[Producto]]))), 0.05, 0.1)), 0), 0.5), "")</f>
        <v/>
      </c>
      <c r="M39" s="13"/>
      <c r="N39" s="15"/>
      <c r="O39" s="39"/>
      <c r="P39" s="40"/>
      <c r="Q39" s="40"/>
      <c r="R39" s="41"/>
    </row>
    <row r="40" spans="2:18" ht="15" customHeight="1" x14ac:dyDescent="0.25">
      <c r="B40" s="18" t="str">
        <f ca="1">IF(Tabla1[[#This Row],['#]]&lt;&gt;"", NOW(), "")</f>
        <v/>
      </c>
      <c r="C40" t="str">
        <f t="shared" si="0"/>
        <v/>
      </c>
      <c r="H40" s="5" t="str">
        <f>IF(Tabla112[[#This Row],[Cantidad]] &gt; 0,CEILING(( Tabla112[[#This Row],[Cantidad]]*Tabla112[[#This Row],[Precio]]) - IF(ISNUMBER(FIND("x", LOWER(G40))), ( Tabla112[[#This Row],[Cantidad]]* Tabla112[[#This Row],[Precio]] * IF(ISNUMBER(FIND("aceite", LOWER(Tabla112[[#This Row],[Producto]]))), 0.05, 0.1)), 0), 0.5), "")</f>
        <v/>
      </c>
      <c r="M40" s="13"/>
      <c r="N40" s="15"/>
      <c r="O40" s="39"/>
      <c r="P40" s="40"/>
      <c r="Q40" s="40"/>
      <c r="R40" s="41"/>
    </row>
    <row r="41" spans="2:18" ht="15" customHeight="1" x14ac:dyDescent="0.25">
      <c r="B41" s="18" t="str">
        <f ca="1">IF(Tabla1[[#This Row],['#]]&lt;&gt;"", NOW(), "")</f>
        <v/>
      </c>
      <c r="C41" t="str">
        <f t="shared" si="0"/>
        <v/>
      </c>
      <c r="H41" s="5" t="str">
        <f>IF(Tabla112[[#This Row],[Cantidad]] &gt; 0,CEILING(( Tabla112[[#This Row],[Cantidad]]*Tabla112[[#This Row],[Precio]]) - IF(ISNUMBER(FIND("x", LOWER(G41))), ( Tabla112[[#This Row],[Cantidad]]* Tabla112[[#This Row],[Precio]] * IF(ISNUMBER(FIND("aceite", LOWER(Tabla112[[#This Row],[Producto]]))), 0.05, 0.1)), 0), 0.5), "")</f>
        <v/>
      </c>
      <c r="M41" s="13"/>
      <c r="N41" s="15"/>
      <c r="O41" s="39"/>
      <c r="P41" s="40"/>
      <c r="Q41" s="40"/>
      <c r="R41" s="41"/>
    </row>
    <row r="42" spans="2:18" ht="15" customHeight="1" x14ac:dyDescent="0.25">
      <c r="B42" s="18" t="str">
        <f ca="1">IF(Tabla1[[#This Row],['#]]&lt;&gt;"", NOW(), "")</f>
        <v/>
      </c>
      <c r="C42" t="str">
        <f t="shared" si="0"/>
        <v/>
      </c>
      <c r="H42" s="5" t="str">
        <f>IF(Tabla112[[#This Row],[Cantidad]] &gt; 0,CEILING(( Tabla112[[#This Row],[Cantidad]]*Tabla112[[#This Row],[Precio]]) - IF(ISNUMBER(FIND("x", LOWER(G42))), ( Tabla112[[#This Row],[Cantidad]]* Tabla112[[#This Row],[Precio]] * IF(ISNUMBER(FIND("aceite", LOWER(Tabla112[[#This Row],[Producto]]))), 0.05, 0.1)), 0), 0.5), "")</f>
        <v/>
      </c>
      <c r="M42" s="13"/>
      <c r="N42" s="15"/>
      <c r="O42" s="39"/>
      <c r="P42" s="40"/>
      <c r="Q42" s="40"/>
      <c r="R42" s="41"/>
    </row>
    <row r="43" spans="2:18" ht="15" customHeight="1" x14ac:dyDescent="0.25">
      <c r="B43" s="18" t="str">
        <f ca="1">IF(Tabla1[[#This Row],['#]]&lt;&gt;"", NOW(), "")</f>
        <v/>
      </c>
      <c r="C43" t="str">
        <f t="shared" si="0"/>
        <v/>
      </c>
      <c r="H43" s="5" t="str">
        <f>IF(Tabla112[[#This Row],[Cantidad]] &gt; 0,CEILING(( Tabla112[[#This Row],[Cantidad]]*Tabla112[[#This Row],[Precio]]) - IF(ISNUMBER(FIND("x", LOWER(G43))), ( Tabla112[[#This Row],[Cantidad]]* Tabla112[[#This Row],[Precio]] * IF(ISNUMBER(FIND("aceite", LOWER(Tabla112[[#This Row],[Producto]]))), 0.05, 0.1)), 0), 0.5), "")</f>
        <v/>
      </c>
      <c r="M43" s="13"/>
      <c r="N43" s="15"/>
      <c r="O43" s="39"/>
      <c r="P43" s="40"/>
      <c r="Q43" s="40"/>
      <c r="R43" s="41"/>
    </row>
    <row r="44" spans="2:18" ht="15" customHeight="1" x14ac:dyDescent="0.25">
      <c r="B44" s="18" t="str">
        <f ca="1">IF(Tabla1[[#This Row],['#]]&lt;&gt;"", NOW(), "")</f>
        <v/>
      </c>
      <c r="C44" t="str">
        <f t="shared" si="0"/>
        <v/>
      </c>
      <c r="H44" s="5" t="str">
        <f>IF(Tabla112[[#This Row],[Cantidad]] &gt; 0,CEILING(( Tabla112[[#This Row],[Cantidad]]*Tabla112[[#This Row],[Precio]]) - IF(ISNUMBER(FIND("x", LOWER(G44))), ( Tabla112[[#This Row],[Cantidad]]* Tabla112[[#This Row],[Precio]] * IF(ISNUMBER(FIND("aceite", LOWER(Tabla112[[#This Row],[Producto]]))), 0.05, 0.1)), 0), 0.5), "")</f>
        <v/>
      </c>
      <c r="M44" s="13"/>
      <c r="N44" s="15"/>
      <c r="O44" s="39"/>
      <c r="P44" s="40"/>
      <c r="Q44" s="40"/>
      <c r="R44" s="41"/>
    </row>
    <row r="45" spans="2:18" x14ac:dyDescent="0.25">
      <c r="B45" s="18" t="str">
        <f ca="1">IF(Tabla1[[#This Row],['#]]&lt;&gt;"", NOW(), "")</f>
        <v/>
      </c>
      <c r="C45" t="str">
        <f t="shared" si="0"/>
        <v/>
      </c>
      <c r="H45" s="5" t="str">
        <f>IF(Tabla112[[#This Row],[Cantidad]] &gt; 0,CEILING(( Tabla112[[#This Row],[Cantidad]]*Tabla112[[#This Row],[Precio]]) - IF(ISNUMBER(FIND("x", LOWER(G45))), ( Tabla112[[#This Row],[Cantidad]]* Tabla112[[#This Row],[Precio]] * IF(ISNUMBER(FIND("aceite", LOWER(Tabla112[[#This Row],[Producto]]))), 0.05, 0.1)), 0), 0.5), "")</f>
        <v/>
      </c>
    </row>
    <row r="46" spans="2:18" x14ac:dyDescent="0.25">
      <c r="B46" s="18" t="str">
        <f ca="1">IF(Tabla1[[#This Row],['#]]&lt;&gt;"", NOW(), "")</f>
        <v/>
      </c>
      <c r="C46" t="str">
        <f t="shared" si="0"/>
        <v/>
      </c>
      <c r="H46" s="5" t="str">
        <f>IF(Tabla112[[#This Row],[Cantidad]] &gt; 0,CEILING(( Tabla112[[#This Row],[Cantidad]]*Tabla112[[#This Row],[Precio]]) - IF(ISNUMBER(FIND("x", LOWER(G46))), ( Tabla112[[#This Row],[Cantidad]]* Tabla112[[#This Row],[Precio]] * IF(ISNUMBER(FIND("aceite", LOWER(Tabla112[[#This Row],[Producto]]))), 0.05, 0.1)), 0), 0.5), "")</f>
        <v/>
      </c>
    </row>
    <row r="47" spans="2:18" x14ac:dyDescent="0.25">
      <c r="B47" s="18" t="str">
        <f ca="1">IF(Tabla1[[#This Row],['#]]&lt;&gt;"", NOW(), "")</f>
        <v/>
      </c>
      <c r="C47" t="str">
        <f t="shared" si="0"/>
        <v/>
      </c>
      <c r="H47" s="5" t="str">
        <f>IF(Tabla112[[#This Row],[Cantidad]] &gt; 0,CEILING(( Tabla112[[#This Row],[Cantidad]]*Tabla112[[#This Row],[Precio]]) - IF(ISNUMBER(FIND("x", LOWER(G47))), ( Tabla112[[#This Row],[Cantidad]]* Tabla112[[#This Row],[Precio]] * IF(ISNUMBER(FIND("aceite", LOWER(Tabla112[[#This Row],[Producto]]))), 0.05, 0.1)), 0), 0.5), "")</f>
        <v/>
      </c>
    </row>
    <row r="48" spans="2:18" x14ac:dyDescent="0.25">
      <c r="B48" s="18" t="str">
        <f ca="1">IF(Tabla1[[#This Row],['#]]&lt;&gt;"", NOW(), "")</f>
        <v/>
      </c>
      <c r="C48" t="str">
        <f t="shared" si="0"/>
        <v/>
      </c>
      <c r="H48" s="5" t="str">
        <f>IF(Tabla112[[#This Row],[Cantidad]] &gt; 0,CEILING(( Tabla112[[#This Row],[Cantidad]]*Tabla112[[#This Row],[Precio]]) - IF(ISNUMBER(FIND("x", LOWER(G48))), ( Tabla112[[#This Row],[Cantidad]]* Tabla112[[#This Row],[Precio]] * IF(ISNUMBER(FIND("aceite", LOWER(Tabla112[[#This Row],[Producto]]))), 0.05, 0.1)), 0), 0.5), "")</f>
        <v/>
      </c>
    </row>
    <row r="49" spans="2:8" x14ac:dyDescent="0.25">
      <c r="B49" s="18" t="str">
        <f ca="1">IF(Tabla1[[#This Row],['#]]&lt;&gt;"", NOW(), "")</f>
        <v/>
      </c>
      <c r="C49" t="str">
        <f t="shared" si="0"/>
        <v/>
      </c>
      <c r="H49" s="5" t="str">
        <f>IF(Tabla112[[#This Row],[Cantidad]] &gt; 0,CEILING(( Tabla112[[#This Row],[Cantidad]]*Tabla112[[#This Row],[Precio]]) - IF(ISNUMBER(FIND("x", LOWER(G49))), ( Tabla112[[#This Row],[Cantidad]]* Tabla112[[#This Row],[Precio]] * IF(ISNUMBER(FIND("aceite", LOWER(Tabla112[[#This Row],[Producto]]))), 0.05, 0.1)), 0), 0.5), "")</f>
        <v/>
      </c>
    </row>
    <row r="50" spans="2:8" x14ac:dyDescent="0.25">
      <c r="B50" s="18" t="str">
        <f ca="1">IF(Tabla1[[#This Row],['#]]&lt;&gt;"", NOW(), "")</f>
        <v/>
      </c>
      <c r="C50" t="str">
        <f t="shared" si="0"/>
        <v/>
      </c>
      <c r="H50" s="5" t="str">
        <f>IF(Tabla112[[#This Row],[Cantidad]] &gt; 0,CEILING(( Tabla112[[#This Row],[Cantidad]]*Tabla112[[#This Row],[Precio]]) - IF(ISNUMBER(FIND("x", LOWER(G50))), ( Tabla112[[#This Row],[Cantidad]]* Tabla112[[#This Row],[Precio]] * IF(ISNUMBER(FIND("aceite", LOWER(Tabla112[[#This Row],[Producto]]))), 0.05, 0.1)), 0), 0.5), "")</f>
        <v/>
      </c>
    </row>
    <row r="51" spans="2:8" x14ac:dyDescent="0.25">
      <c r="B51" s="18" t="str">
        <f ca="1">IF(Tabla1[[#This Row],['#]]&lt;&gt;"", NOW(), "")</f>
        <v/>
      </c>
      <c r="C51" t="str">
        <f t="shared" si="0"/>
        <v/>
      </c>
      <c r="H51" s="5" t="str">
        <f>IF(Tabla112[[#This Row],[Cantidad]] &gt; 0,CEILING(( Tabla112[[#This Row],[Cantidad]]*Tabla112[[#This Row],[Precio]]) - IF(ISNUMBER(FIND("x", LOWER(G51))), ( Tabla112[[#This Row],[Cantidad]]* Tabla112[[#This Row],[Precio]] * IF(ISNUMBER(FIND("aceite", LOWER(Tabla112[[#This Row],[Producto]]))), 0.05, 0.1)), 0), 0.5), "")</f>
        <v/>
      </c>
    </row>
    <row r="52" spans="2:8" x14ac:dyDescent="0.25">
      <c r="B52" s="18" t="str">
        <f ca="1">IF(Tabla1[[#This Row],['#]]&lt;&gt;"", NOW(), "")</f>
        <v/>
      </c>
      <c r="C52" t="str">
        <f t="shared" si="0"/>
        <v/>
      </c>
      <c r="H52" s="5" t="str">
        <f>IF(Tabla112[[#This Row],[Cantidad]] &gt; 0,CEILING(( Tabla112[[#This Row],[Cantidad]]*Tabla112[[#This Row],[Precio]]) - IF(ISNUMBER(FIND("x", LOWER(G52))), ( Tabla112[[#This Row],[Cantidad]]* Tabla112[[#This Row],[Precio]] * IF(ISNUMBER(FIND("aceite", LOWER(Tabla112[[#This Row],[Producto]]))), 0.05, 0.1)), 0), 0.5), "")</f>
        <v/>
      </c>
    </row>
    <row r="53" spans="2:8" x14ac:dyDescent="0.25">
      <c r="B53" s="18" t="str">
        <f ca="1">IF(Tabla1[[#This Row],['#]]&lt;&gt;"", NOW(), "")</f>
        <v/>
      </c>
      <c r="C53" t="str">
        <f t="shared" si="0"/>
        <v/>
      </c>
      <c r="H53" s="5" t="str">
        <f>IF(Tabla112[[#This Row],[Cantidad]] &gt; 0,CEILING(( Tabla112[[#This Row],[Cantidad]]*Tabla112[[#This Row],[Precio]]) - IF(ISNUMBER(FIND("x", LOWER(G53))), ( Tabla112[[#This Row],[Cantidad]]* Tabla112[[#This Row],[Precio]] * IF(ISNUMBER(FIND("aceite", LOWER(Tabla112[[#This Row],[Producto]]))), 0.05, 0.1)), 0), 0.5), "")</f>
        <v/>
      </c>
    </row>
    <row r="54" spans="2:8" x14ac:dyDescent="0.25">
      <c r="B54" s="18" t="str">
        <f ca="1">IF(Tabla1[[#This Row],['#]]&lt;&gt;"", NOW(), "")</f>
        <v/>
      </c>
      <c r="C54" t="str">
        <f t="shared" si="0"/>
        <v/>
      </c>
      <c r="H54" s="5" t="str">
        <f>IF(Tabla112[[#This Row],[Cantidad]] &gt; 0,CEILING(( Tabla112[[#This Row],[Cantidad]]*Tabla112[[#This Row],[Precio]]) - IF(ISNUMBER(FIND("x", LOWER(G54))), ( Tabla112[[#This Row],[Cantidad]]* Tabla112[[#This Row],[Precio]] * IF(ISNUMBER(FIND("aceite", LOWER(Tabla112[[#This Row],[Producto]]))), 0.05, 0.1)), 0), 0.5), "")</f>
        <v/>
      </c>
    </row>
    <row r="55" spans="2:8" x14ac:dyDescent="0.25">
      <c r="B55" s="18" t="str">
        <f ca="1">IF(Tabla1[[#This Row],['#]]&lt;&gt;"", NOW(), "")</f>
        <v/>
      </c>
      <c r="C55" t="str">
        <f t="shared" si="0"/>
        <v/>
      </c>
      <c r="H55" s="5" t="str">
        <f>IF(Tabla112[[#This Row],[Cantidad]] &gt; 0,CEILING(( Tabla112[[#This Row],[Cantidad]]*Tabla112[[#This Row],[Precio]]) - IF(ISNUMBER(FIND("x", LOWER(G55))), ( Tabla112[[#This Row],[Cantidad]]* Tabla112[[#This Row],[Precio]] * IF(ISNUMBER(FIND("aceite", LOWER(Tabla112[[#This Row],[Producto]]))), 0.05, 0.1)), 0), 0.5), "")</f>
        <v/>
      </c>
    </row>
    <row r="56" spans="2:8" x14ac:dyDescent="0.25">
      <c r="B56" s="18" t="str">
        <f ca="1">IF(Tabla1[[#This Row],['#]]&lt;&gt;"", NOW(), "")</f>
        <v/>
      </c>
      <c r="C56" t="str">
        <f t="shared" si="0"/>
        <v/>
      </c>
      <c r="H56" s="5" t="str">
        <f>IF(Tabla112[[#This Row],[Cantidad]] &gt; 0,CEILING(( Tabla112[[#This Row],[Cantidad]]*Tabla112[[#This Row],[Precio]]) - IF(ISNUMBER(FIND("x", LOWER(G56))), ( Tabla112[[#This Row],[Cantidad]]* Tabla112[[#This Row],[Precio]] * IF(ISNUMBER(FIND("aceite", LOWER(Tabla112[[#This Row],[Producto]]))), 0.05, 0.1)), 0), 0.5), "")</f>
        <v/>
      </c>
    </row>
    <row r="57" spans="2:8" x14ac:dyDescent="0.25">
      <c r="B57" s="18" t="str">
        <f ca="1">IF(Tabla1[[#This Row],['#]]&lt;&gt;"", NOW(), "")</f>
        <v/>
      </c>
      <c r="C57" t="str">
        <f t="shared" si="0"/>
        <v/>
      </c>
      <c r="H57" s="5" t="str">
        <f>IF(Tabla112[[#This Row],[Cantidad]] &gt; 0,CEILING(( Tabla112[[#This Row],[Cantidad]]*Tabla112[[#This Row],[Precio]]) - IF(ISNUMBER(FIND("x", LOWER(G57))), ( Tabla112[[#This Row],[Cantidad]]* Tabla112[[#This Row],[Precio]] * IF(ISNUMBER(FIND("aceite", LOWER(Tabla112[[#This Row],[Producto]]))), 0.05, 0.1)), 0), 0.5), "")</f>
        <v/>
      </c>
    </row>
    <row r="58" spans="2:8" x14ac:dyDescent="0.25">
      <c r="B58" s="18" t="str">
        <f ca="1">IF(Tabla1[[#This Row],['#]]&lt;&gt;"", NOW(), "")</f>
        <v/>
      </c>
      <c r="C58" t="str">
        <f t="shared" si="0"/>
        <v/>
      </c>
      <c r="H58" s="5" t="str">
        <f>IF(Tabla112[[#This Row],[Cantidad]] &gt; 0,CEILING(( Tabla112[[#This Row],[Cantidad]]*Tabla112[[#This Row],[Precio]]) - IF(ISNUMBER(FIND("x", LOWER(G58))), ( Tabla112[[#This Row],[Cantidad]]* Tabla112[[#This Row],[Precio]] * IF(ISNUMBER(FIND("aceite", LOWER(Tabla112[[#This Row],[Producto]]))), 0.05, 0.1)), 0), 0.5), "")</f>
        <v/>
      </c>
    </row>
    <row r="59" spans="2:8" x14ac:dyDescent="0.25">
      <c r="B59" s="18" t="str">
        <f ca="1">IF(Tabla1[[#This Row],['#]]&lt;&gt;"", NOW(), "")</f>
        <v/>
      </c>
      <c r="C59" t="str">
        <f t="shared" si="0"/>
        <v/>
      </c>
      <c r="H59" s="5" t="str">
        <f>IF(Tabla112[[#This Row],[Cantidad]] &gt; 0,CEILING(( Tabla112[[#This Row],[Cantidad]]*Tabla112[[#This Row],[Precio]]) - IF(ISNUMBER(FIND("x", LOWER(G59))), ( Tabla112[[#This Row],[Cantidad]]* Tabla112[[#This Row],[Precio]] * IF(ISNUMBER(FIND("aceite", LOWER(Tabla112[[#This Row],[Producto]]))), 0.05, 0.1)), 0), 0.5), "")</f>
        <v/>
      </c>
    </row>
    <row r="60" spans="2:8" x14ac:dyDescent="0.25">
      <c r="B60" s="18" t="str">
        <f ca="1">IF(Tabla1[[#This Row],['#]]&lt;&gt;"", NOW(), "")</f>
        <v/>
      </c>
      <c r="C60" t="str">
        <f t="shared" si="0"/>
        <v/>
      </c>
      <c r="H60" s="5" t="str">
        <f>IF(Tabla112[[#This Row],[Cantidad]] &gt; 0,CEILING(( Tabla112[[#This Row],[Cantidad]]*Tabla112[[#This Row],[Precio]]) - IF(ISNUMBER(FIND("x", LOWER(G60))), ( Tabla112[[#This Row],[Cantidad]]* Tabla112[[#This Row],[Precio]] * IF(ISNUMBER(FIND("aceite", LOWER(Tabla112[[#This Row],[Producto]]))), 0.05, 0.1)), 0), 0.5), "")</f>
        <v/>
      </c>
    </row>
    <row r="61" spans="2:8" x14ac:dyDescent="0.25">
      <c r="B61" s="18" t="str">
        <f ca="1">IF(Tabla1[[#This Row],['#]]&lt;&gt;"", NOW(), "")</f>
        <v/>
      </c>
      <c r="C61" t="str">
        <f t="shared" si="0"/>
        <v/>
      </c>
      <c r="H61" s="5" t="str">
        <f>IF(Tabla112[[#This Row],[Cantidad]] &gt; 0,CEILING(( Tabla112[[#This Row],[Cantidad]]*Tabla112[[#This Row],[Precio]]) - IF(ISNUMBER(FIND("x", LOWER(G61))), ( Tabla112[[#This Row],[Cantidad]]* Tabla112[[#This Row],[Precio]] * IF(ISNUMBER(FIND("aceite", LOWER(Tabla112[[#This Row],[Producto]]))), 0.05, 0.1)), 0), 0.5), "")</f>
        <v/>
      </c>
    </row>
    <row r="62" spans="2:8" x14ac:dyDescent="0.25">
      <c r="B62" s="18" t="str">
        <f ca="1">IF(Tabla1[[#This Row],['#]]&lt;&gt;"", NOW(), "")</f>
        <v/>
      </c>
      <c r="C62" t="str">
        <f t="shared" si="0"/>
        <v/>
      </c>
      <c r="H62" s="5" t="str">
        <f>IF(Tabla112[[#This Row],[Cantidad]] &gt; 0,CEILING(( Tabla112[[#This Row],[Cantidad]]*Tabla112[[#This Row],[Precio]]) - IF(ISNUMBER(FIND("x", LOWER(G62))), ( Tabla112[[#This Row],[Cantidad]]* Tabla112[[#This Row],[Precio]] * IF(ISNUMBER(FIND("aceite", LOWER(Tabla112[[#This Row],[Producto]]))), 0.05, 0.1)), 0), 0.5), "")</f>
        <v/>
      </c>
    </row>
    <row r="63" spans="2:8" x14ac:dyDescent="0.25">
      <c r="B63" s="18" t="str">
        <f ca="1">IF(Tabla1[[#This Row],['#]]&lt;&gt;"", NOW(), "")</f>
        <v/>
      </c>
      <c r="C63" t="str">
        <f t="shared" si="0"/>
        <v/>
      </c>
      <c r="H63" s="5" t="str">
        <f>IF(Tabla112[[#This Row],[Cantidad]] &gt; 0,CEILING(( Tabla112[[#This Row],[Cantidad]]*Tabla112[[#This Row],[Precio]]) - IF(ISNUMBER(FIND("x", LOWER(G63))), ( Tabla112[[#This Row],[Cantidad]]* Tabla112[[#This Row],[Precio]] * IF(ISNUMBER(FIND("aceite", LOWER(Tabla112[[#This Row],[Producto]]))), 0.05, 0.1)), 0), 0.5), "")</f>
        <v/>
      </c>
    </row>
    <row r="64" spans="2:8" x14ac:dyDescent="0.25">
      <c r="B64" s="18" t="str">
        <f ca="1">IF(Tabla1[[#This Row],['#]]&lt;&gt;"", NOW(), "")</f>
        <v/>
      </c>
      <c r="C64" t="str">
        <f t="shared" si="0"/>
        <v/>
      </c>
      <c r="H64" s="5" t="str">
        <f>IF(Tabla112[[#This Row],[Cantidad]] &gt; 0,CEILING(( Tabla112[[#This Row],[Cantidad]]*Tabla112[[#This Row],[Precio]]) - IF(ISNUMBER(FIND("x", LOWER(G64))), ( Tabla112[[#This Row],[Cantidad]]* Tabla112[[#This Row],[Precio]] * IF(ISNUMBER(FIND("aceite", LOWER(Tabla112[[#This Row],[Producto]]))), 0.05, 0.1)), 0), 0.5), "")</f>
        <v/>
      </c>
    </row>
    <row r="65" spans="2:8" x14ac:dyDescent="0.25">
      <c r="B65" s="18" t="str">
        <f ca="1">IF(Tabla1[[#This Row],['#]]&lt;&gt;"", NOW(), "")</f>
        <v/>
      </c>
      <c r="C65" t="str">
        <f t="shared" si="0"/>
        <v/>
      </c>
      <c r="H65" s="5" t="str">
        <f>IF(Tabla112[[#This Row],[Cantidad]] &gt; 0,CEILING(( Tabla112[[#This Row],[Cantidad]]*Tabla112[[#This Row],[Precio]]) - IF(ISNUMBER(FIND("x", LOWER(G65))), ( Tabla112[[#This Row],[Cantidad]]* Tabla112[[#This Row],[Precio]] * IF(ISNUMBER(FIND("aceite", LOWER(Tabla112[[#This Row],[Producto]]))), 0.05, 0.1)), 0), 0.5), "")</f>
        <v/>
      </c>
    </row>
    <row r="66" spans="2:8" x14ac:dyDescent="0.25">
      <c r="B66" s="18" t="str">
        <f ca="1">IF(Tabla1[[#This Row],['#]]&lt;&gt;"", NOW(), "")</f>
        <v/>
      </c>
      <c r="C66" t="str">
        <f t="shared" si="0"/>
        <v/>
      </c>
      <c r="H66" s="5" t="str">
        <f>IF(Tabla112[[#This Row],[Cantidad]] &gt; 0,CEILING(( Tabla112[[#This Row],[Cantidad]]*Tabla112[[#This Row],[Precio]]) - IF(ISNUMBER(FIND("x", LOWER(G66))), ( Tabla112[[#This Row],[Cantidad]]* Tabla112[[#This Row],[Precio]] * IF(ISNUMBER(FIND("aceite", LOWER(Tabla112[[#This Row],[Producto]]))), 0.05, 0.1)), 0), 0.5), "")</f>
        <v/>
      </c>
    </row>
    <row r="67" spans="2:8" x14ac:dyDescent="0.25">
      <c r="B67" s="18" t="str">
        <f ca="1">IF(Tabla1[[#This Row],['#]]&lt;&gt;"", NOW(), "")</f>
        <v/>
      </c>
      <c r="C67" t="str">
        <f t="shared" si="0"/>
        <v/>
      </c>
      <c r="H67" s="5" t="str">
        <f>IF(Tabla112[[#This Row],[Cantidad]] &gt; 0,CEILING(( Tabla112[[#This Row],[Cantidad]]*Tabla112[[#This Row],[Precio]]) - IF(ISNUMBER(FIND("x", LOWER(G67))), ( Tabla112[[#This Row],[Cantidad]]* Tabla112[[#This Row],[Precio]] * IF(ISNUMBER(FIND("aceite", LOWER(Tabla112[[#This Row],[Producto]]))), 0.05, 0.1)), 0), 0.5), "")</f>
        <v/>
      </c>
    </row>
    <row r="68" spans="2:8" x14ac:dyDescent="0.25">
      <c r="B68" s="18" t="str">
        <f ca="1">IF(Tabla1[[#This Row],['#]]&lt;&gt;"", NOW(), "")</f>
        <v/>
      </c>
      <c r="C68" t="str">
        <f t="shared" si="0"/>
        <v/>
      </c>
      <c r="H68" s="5" t="str">
        <f>IF(Tabla112[[#This Row],[Cantidad]] &gt; 0,CEILING(( Tabla112[[#This Row],[Cantidad]]*Tabla112[[#This Row],[Precio]]) - IF(ISNUMBER(FIND("x", LOWER(G68))), ( Tabla112[[#This Row],[Cantidad]]* Tabla112[[#This Row],[Precio]] * IF(ISNUMBER(FIND("aceite", LOWER(Tabla112[[#This Row],[Producto]]))), 0.05, 0.1)), 0), 0.5), "")</f>
        <v/>
      </c>
    </row>
    <row r="69" spans="2:8" x14ac:dyDescent="0.25">
      <c r="B69" s="18" t="str">
        <f ca="1">IF(Tabla1[[#This Row],['#]]&lt;&gt;"", NOW(), "")</f>
        <v/>
      </c>
      <c r="C69" t="str">
        <f t="shared" ref="C69:C103" si="1">IF(ISNUMBER(E69), IF(ISNUMBER(C68), C68+1, 1), "")</f>
        <v/>
      </c>
      <c r="H69" s="5" t="str">
        <f>IF(Tabla112[[#This Row],[Cantidad]] &gt; 0,CEILING(( Tabla112[[#This Row],[Cantidad]]*Tabla112[[#This Row],[Precio]]) - IF(ISNUMBER(FIND("x", LOWER(G69))), ( Tabla112[[#This Row],[Cantidad]]* Tabla112[[#This Row],[Precio]] * IF(ISNUMBER(FIND("aceite", LOWER(Tabla112[[#This Row],[Producto]]))), 0.05, 0.1)), 0), 0.5), "")</f>
        <v/>
      </c>
    </row>
    <row r="70" spans="2:8" x14ac:dyDescent="0.25">
      <c r="B70" s="18" t="str">
        <f ca="1">IF(Tabla1[[#This Row],['#]]&lt;&gt;"", NOW(), "")</f>
        <v/>
      </c>
      <c r="C70" t="str">
        <f t="shared" si="1"/>
        <v/>
      </c>
      <c r="H70" s="5" t="str">
        <f>IF(Tabla112[[#This Row],[Cantidad]] &gt; 0,CEILING(( Tabla112[[#This Row],[Cantidad]]*Tabla112[[#This Row],[Precio]]) - IF(ISNUMBER(FIND("x", LOWER(G70))), ( Tabla112[[#This Row],[Cantidad]]* Tabla112[[#This Row],[Precio]] * IF(ISNUMBER(FIND("aceite", LOWER(Tabla112[[#This Row],[Producto]]))), 0.05, 0.1)), 0), 0.5), "")</f>
        <v/>
      </c>
    </row>
    <row r="71" spans="2:8" x14ac:dyDescent="0.25">
      <c r="B71" s="18" t="str">
        <f ca="1">IF(Tabla1[[#This Row],['#]]&lt;&gt;"", NOW(), "")</f>
        <v/>
      </c>
      <c r="C71" t="str">
        <f t="shared" si="1"/>
        <v/>
      </c>
      <c r="H71" s="5" t="str">
        <f>IF(Tabla112[[#This Row],[Cantidad]] &gt; 0,CEILING(( Tabla112[[#This Row],[Cantidad]]*Tabla112[[#This Row],[Precio]]) - IF(ISNUMBER(FIND("x", LOWER(G71))), ( Tabla112[[#This Row],[Cantidad]]* Tabla112[[#This Row],[Precio]] * IF(ISNUMBER(FIND("aceite", LOWER(Tabla112[[#This Row],[Producto]]))), 0.05, 0.1)), 0), 0.5), "")</f>
        <v/>
      </c>
    </row>
    <row r="72" spans="2:8" x14ac:dyDescent="0.25">
      <c r="B72" s="18" t="str">
        <f ca="1">IF(Tabla1[[#This Row],['#]]&lt;&gt;"", NOW(), "")</f>
        <v/>
      </c>
      <c r="C72" t="str">
        <f t="shared" si="1"/>
        <v/>
      </c>
      <c r="H72" s="5" t="str">
        <f>IF(Tabla112[[#This Row],[Cantidad]] &gt; 0,CEILING(( Tabla112[[#This Row],[Cantidad]]*Tabla112[[#This Row],[Precio]]) - IF(ISNUMBER(FIND("x", LOWER(G72))), ( Tabla112[[#This Row],[Cantidad]]* Tabla112[[#This Row],[Precio]] * IF(ISNUMBER(FIND("aceite", LOWER(Tabla112[[#This Row],[Producto]]))), 0.05, 0.1)), 0), 0.5), "")</f>
        <v/>
      </c>
    </row>
    <row r="73" spans="2:8" x14ac:dyDescent="0.25">
      <c r="B73" s="18" t="str">
        <f ca="1">IF(Tabla1[[#This Row],['#]]&lt;&gt;"", NOW(), "")</f>
        <v/>
      </c>
      <c r="C73" t="str">
        <f t="shared" si="1"/>
        <v/>
      </c>
      <c r="H73" s="5" t="str">
        <f>IF(Tabla112[[#This Row],[Cantidad]] &gt; 0,CEILING(( Tabla112[[#This Row],[Cantidad]]*Tabla112[[#This Row],[Precio]]) - IF(ISNUMBER(FIND("x", LOWER(G73))), ( Tabla112[[#This Row],[Cantidad]]* Tabla112[[#This Row],[Precio]] * IF(ISNUMBER(FIND("aceite", LOWER(Tabla112[[#This Row],[Producto]]))), 0.05, 0.1)), 0), 0.5), "")</f>
        <v/>
      </c>
    </row>
    <row r="74" spans="2:8" x14ac:dyDescent="0.25">
      <c r="B74" s="18" t="str">
        <f ca="1">IF(Tabla1[[#This Row],['#]]&lt;&gt;"", NOW(), "")</f>
        <v/>
      </c>
      <c r="C74" t="str">
        <f t="shared" si="1"/>
        <v/>
      </c>
      <c r="H74" s="5" t="str">
        <f>IF(Tabla112[[#This Row],[Cantidad]] &gt; 0,CEILING(( Tabla112[[#This Row],[Cantidad]]*Tabla112[[#This Row],[Precio]]) - IF(ISNUMBER(FIND("x", LOWER(G74))), ( Tabla112[[#This Row],[Cantidad]]* Tabla112[[#This Row],[Precio]] * IF(ISNUMBER(FIND("aceite", LOWER(Tabla112[[#This Row],[Producto]]))), 0.05, 0.1)), 0), 0.5), "")</f>
        <v/>
      </c>
    </row>
    <row r="75" spans="2:8" x14ac:dyDescent="0.25">
      <c r="B75" s="18" t="str">
        <f ca="1">IF(Tabla1[[#This Row],['#]]&lt;&gt;"", NOW(), "")</f>
        <v/>
      </c>
      <c r="C75" t="str">
        <f t="shared" si="1"/>
        <v/>
      </c>
      <c r="H75" s="5" t="str">
        <f>IF(Tabla112[[#This Row],[Cantidad]] &gt; 0,CEILING(( Tabla112[[#This Row],[Cantidad]]*Tabla112[[#This Row],[Precio]]) - IF(ISNUMBER(FIND("x", LOWER(G75))), ( Tabla112[[#This Row],[Cantidad]]* Tabla112[[#This Row],[Precio]] * IF(ISNUMBER(FIND("aceite", LOWER(Tabla112[[#This Row],[Producto]]))), 0.05, 0.1)), 0), 0.5), "")</f>
        <v/>
      </c>
    </row>
    <row r="76" spans="2:8" x14ac:dyDescent="0.25">
      <c r="B76" s="18" t="str">
        <f ca="1">IF(Tabla1[[#This Row],['#]]&lt;&gt;"", NOW(), "")</f>
        <v/>
      </c>
      <c r="C76" t="str">
        <f t="shared" si="1"/>
        <v/>
      </c>
      <c r="H76" s="5" t="str">
        <f>IF(Tabla112[[#This Row],[Cantidad]] &gt; 0,CEILING(( Tabla112[[#This Row],[Cantidad]]*Tabla112[[#This Row],[Precio]]) - IF(ISNUMBER(FIND("x", LOWER(G76))), ( Tabla112[[#This Row],[Cantidad]]* Tabla112[[#This Row],[Precio]] * IF(ISNUMBER(FIND("aceite", LOWER(Tabla112[[#This Row],[Producto]]))), 0.05, 0.1)), 0), 0.5), "")</f>
        <v/>
      </c>
    </row>
    <row r="77" spans="2:8" x14ac:dyDescent="0.25">
      <c r="B77" s="18" t="str">
        <f ca="1">IF(Tabla1[[#This Row],['#]]&lt;&gt;"", NOW(), "")</f>
        <v/>
      </c>
      <c r="C77" t="str">
        <f t="shared" si="1"/>
        <v/>
      </c>
      <c r="H77" s="5" t="str">
        <f>IF(Tabla112[[#This Row],[Cantidad]] &gt; 0,CEILING(( Tabla112[[#This Row],[Cantidad]]*Tabla112[[#This Row],[Precio]]) - IF(ISNUMBER(FIND("x", LOWER(G77))), ( Tabla112[[#This Row],[Cantidad]]* Tabla112[[#This Row],[Precio]] * IF(ISNUMBER(FIND("aceite", LOWER(Tabla112[[#This Row],[Producto]]))), 0.05, 0.1)), 0), 0.5), "")</f>
        <v/>
      </c>
    </row>
    <row r="78" spans="2:8" x14ac:dyDescent="0.25">
      <c r="B78" s="18" t="str">
        <f ca="1">IF(Tabla1[[#This Row],['#]]&lt;&gt;"", NOW(), "")</f>
        <v/>
      </c>
      <c r="C78" t="str">
        <f t="shared" si="1"/>
        <v/>
      </c>
      <c r="H78" s="5" t="str">
        <f>IF(Tabla112[[#This Row],[Cantidad]] &gt; 0,CEILING(( Tabla112[[#This Row],[Cantidad]]*Tabla112[[#This Row],[Precio]]) - IF(ISNUMBER(FIND("x", LOWER(G78))), ( Tabla112[[#This Row],[Cantidad]]* Tabla112[[#This Row],[Precio]] * IF(ISNUMBER(FIND("aceite", LOWER(Tabla112[[#This Row],[Producto]]))), 0.05, 0.1)), 0), 0.5), "")</f>
        <v/>
      </c>
    </row>
    <row r="79" spans="2:8" x14ac:dyDescent="0.25">
      <c r="B79" s="18" t="str">
        <f ca="1">IF(Tabla1[[#This Row],['#]]&lt;&gt;"", NOW(), "")</f>
        <v/>
      </c>
      <c r="C79" t="str">
        <f t="shared" si="1"/>
        <v/>
      </c>
      <c r="H79" s="5" t="str">
        <f>IF(Tabla112[[#This Row],[Cantidad]] &gt; 0,CEILING(( Tabla112[[#This Row],[Cantidad]]*Tabla112[[#This Row],[Precio]]) - IF(ISNUMBER(FIND("x", LOWER(G79))), ( Tabla112[[#This Row],[Cantidad]]* Tabla112[[#This Row],[Precio]] * IF(ISNUMBER(FIND("aceite", LOWER(Tabla112[[#This Row],[Producto]]))), 0.05, 0.1)), 0), 0.5), "")</f>
        <v/>
      </c>
    </row>
    <row r="80" spans="2:8" x14ac:dyDescent="0.25">
      <c r="B80" s="18" t="str">
        <f ca="1">IF(Tabla1[[#This Row],['#]]&lt;&gt;"", NOW(), "")</f>
        <v/>
      </c>
      <c r="C80" t="str">
        <f t="shared" si="1"/>
        <v/>
      </c>
      <c r="H80" s="5" t="str">
        <f>IF(Tabla112[[#This Row],[Cantidad]] &gt; 0,CEILING(( Tabla112[[#This Row],[Cantidad]]*Tabla112[[#This Row],[Precio]]) - IF(ISNUMBER(FIND("x", LOWER(G80))), ( Tabla112[[#This Row],[Cantidad]]* Tabla112[[#This Row],[Precio]] * IF(ISNUMBER(FIND("aceite", LOWER(Tabla112[[#This Row],[Producto]]))), 0.05, 0.1)), 0), 0.5), "")</f>
        <v/>
      </c>
    </row>
    <row r="81" spans="2:8" x14ac:dyDescent="0.25">
      <c r="B81" s="18" t="str">
        <f ca="1">IF(Tabla1[[#This Row],['#]]&lt;&gt;"", NOW(), "")</f>
        <v/>
      </c>
      <c r="C81" t="str">
        <f t="shared" si="1"/>
        <v/>
      </c>
      <c r="H81" s="5" t="str">
        <f>IF(Tabla112[[#This Row],[Cantidad]] &gt; 0,CEILING(( Tabla112[[#This Row],[Cantidad]]*Tabla112[[#This Row],[Precio]]) - IF(ISNUMBER(FIND("x", LOWER(G81))), ( Tabla112[[#This Row],[Cantidad]]* Tabla112[[#This Row],[Precio]] * IF(ISNUMBER(FIND("aceite", LOWER(Tabla112[[#This Row],[Producto]]))), 0.05, 0.1)), 0), 0.5), "")</f>
        <v/>
      </c>
    </row>
    <row r="82" spans="2:8" x14ac:dyDescent="0.25">
      <c r="B82" s="18" t="str">
        <f ca="1">IF(Tabla1[[#This Row],['#]]&lt;&gt;"", NOW(), "")</f>
        <v/>
      </c>
      <c r="C82" t="str">
        <f t="shared" si="1"/>
        <v/>
      </c>
      <c r="H82" s="5" t="str">
        <f>IF(Tabla112[[#This Row],[Cantidad]] &gt; 0,CEILING(( Tabla112[[#This Row],[Cantidad]]*Tabla112[[#This Row],[Precio]]) - IF(ISNUMBER(FIND("x", LOWER(G82))), ( Tabla112[[#This Row],[Cantidad]]* Tabla112[[#This Row],[Precio]] * IF(ISNUMBER(FIND("aceite", LOWER(Tabla112[[#This Row],[Producto]]))), 0.05, 0.1)), 0), 0.5), "")</f>
        <v/>
      </c>
    </row>
    <row r="83" spans="2:8" x14ac:dyDescent="0.25">
      <c r="B83" s="18" t="str">
        <f ca="1">IF(Tabla1[[#This Row],['#]]&lt;&gt;"", NOW(), "")</f>
        <v/>
      </c>
      <c r="C83" t="str">
        <f t="shared" si="1"/>
        <v/>
      </c>
      <c r="H83" s="5" t="str">
        <f>IF(Tabla112[[#This Row],[Cantidad]] &gt; 0,CEILING(( Tabla112[[#This Row],[Cantidad]]*Tabla112[[#This Row],[Precio]]) - IF(ISNUMBER(FIND("x", LOWER(G83))), ( Tabla112[[#This Row],[Cantidad]]* Tabla112[[#This Row],[Precio]] * IF(ISNUMBER(FIND("aceite", LOWER(Tabla112[[#This Row],[Producto]]))), 0.05, 0.1)), 0), 0.5), "")</f>
        <v/>
      </c>
    </row>
    <row r="84" spans="2:8" x14ac:dyDescent="0.25">
      <c r="B84" s="18" t="str">
        <f ca="1">IF(Tabla1[[#This Row],['#]]&lt;&gt;"", NOW(), "")</f>
        <v/>
      </c>
      <c r="C84" t="str">
        <f t="shared" si="1"/>
        <v/>
      </c>
      <c r="H84" s="5" t="str">
        <f>IF(Tabla112[[#This Row],[Cantidad]] &gt; 0,CEILING(( Tabla112[[#This Row],[Cantidad]]*Tabla112[[#This Row],[Precio]]) - IF(ISNUMBER(FIND("x", LOWER(G84))), ( Tabla112[[#This Row],[Cantidad]]* Tabla112[[#This Row],[Precio]] * IF(ISNUMBER(FIND("aceite", LOWER(Tabla112[[#This Row],[Producto]]))), 0.05, 0.1)), 0), 0.5), "")</f>
        <v/>
      </c>
    </row>
    <row r="85" spans="2:8" x14ac:dyDescent="0.25">
      <c r="B85" s="18" t="str">
        <f ca="1">IF(Tabla1[[#This Row],['#]]&lt;&gt;"", NOW(), "")</f>
        <v/>
      </c>
      <c r="C85" t="str">
        <f t="shared" si="1"/>
        <v/>
      </c>
      <c r="H85" s="5" t="str">
        <f>IF(Tabla112[[#This Row],[Cantidad]] &gt; 0,CEILING(( Tabla112[[#This Row],[Cantidad]]*Tabla112[[#This Row],[Precio]]) - IF(ISNUMBER(FIND("x", LOWER(G85))), ( Tabla112[[#This Row],[Cantidad]]* Tabla112[[#This Row],[Precio]] * IF(ISNUMBER(FIND("aceite", LOWER(Tabla112[[#This Row],[Producto]]))), 0.05, 0.1)), 0), 0.5), "")</f>
        <v/>
      </c>
    </row>
    <row r="86" spans="2:8" x14ac:dyDescent="0.25">
      <c r="B86" s="18" t="str">
        <f ca="1">IF(Tabla1[[#This Row],['#]]&lt;&gt;"", NOW(), "")</f>
        <v/>
      </c>
      <c r="C86" t="str">
        <f t="shared" si="1"/>
        <v/>
      </c>
      <c r="H86" s="5" t="str">
        <f>IF(Tabla112[[#This Row],[Cantidad]] &gt; 0,CEILING(( Tabla112[[#This Row],[Cantidad]]*Tabla112[[#This Row],[Precio]]) - IF(ISNUMBER(FIND("x", LOWER(G86))), ( Tabla112[[#This Row],[Cantidad]]* Tabla112[[#This Row],[Precio]] * IF(ISNUMBER(FIND("aceite", LOWER(Tabla112[[#This Row],[Producto]]))), 0.05, 0.1)), 0), 0.5), "")</f>
        <v/>
      </c>
    </row>
    <row r="87" spans="2:8" x14ac:dyDescent="0.25">
      <c r="B87" s="18" t="str">
        <f ca="1">IF(Tabla1[[#This Row],['#]]&lt;&gt;"", NOW(), "")</f>
        <v/>
      </c>
      <c r="C87" t="str">
        <f t="shared" si="1"/>
        <v/>
      </c>
      <c r="H87" s="5" t="str">
        <f>IF(Tabla112[[#This Row],[Cantidad]] &gt; 0,CEILING(( Tabla112[[#This Row],[Cantidad]]*Tabla112[[#This Row],[Precio]]) - IF(ISNUMBER(FIND("x", LOWER(G87))), ( Tabla112[[#This Row],[Cantidad]]* Tabla112[[#This Row],[Precio]] * IF(ISNUMBER(FIND("aceite", LOWER(Tabla112[[#This Row],[Producto]]))), 0.05, 0.1)), 0), 0.5), "")</f>
        <v/>
      </c>
    </row>
    <row r="88" spans="2:8" x14ac:dyDescent="0.25">
      <c r="B88" s="18" t="str">
        <f ca="1">IF(Tabla1[[#This Row],['#]]&lt;&gt;"", NOW(), "")</f>
        <v/>
      </c>
      <c r="C88" t="str">
        <f t="shared" si="1"/>
        <v/>
      </c>
      <c r="H88" s="5" t="str">
        <f>IF(Tabla112[[#This Row],[Cantidad]] &gt; 0,CEILING(( Tabla112[[#This Row],[Cantidad]]*Tabla112[[#This Row],[Precio]]) - IF(ISNUMBER(FIND("x", LOWER(G88))), ( Tabla112[[#This Row],[Cantidad]]* Tabla112[[#This Row],[Precio]] * IF(ISNUMBER(FIND("aceite", LOWER(Tabla112[[#This Row],[Producto]]))), 0.05, 0.1)), 0), 0.5), "")</f>
        <v/>
      </c>
    </row>
    <row r="89" spans="2:8" x14ac:dyDescent="0.25">
      <c r="B89" s="18" t="str">
        <f ca="1">IF(Tabla1[[#This Row],['#]]&lt;&gt;"", NOW(), "")</f>
        <v/>
      </c>
      <c r="C89" t="str">
        <f t="shared" si="1"/>
        <v/>
      </c>
      <c r="H89" s="5" t="str">
        <f>IF(Tabla112[[#This Row],[Cantidad]] &gt; 0,CEILING(( Tabla112[[#This Row],[Cantidad]]*Tabla112[[#This Row],[Precio]]) - IF(ISNUMBER(FIND("x", LOWER(G89))), ( Tabla112[[#This Row],[Cantidad]]* Tabla112[[#This Row],[Precio]] * IF(ISNUMBER(FIND("aceite", LOWER(Tabla112[[#This Row],[Producto]]))), 0.05, 0.1)), 0), 0.5), "")</f>
        <v/>
      </c>
    </row>
    <row r="90" spans="2:8" x14ac:dyDescent="0.25">
      <c r="B90" s="18" t="str">
        <f ca="1">IF(Tabla1[[#This Row],['#]]&lt;&gt;"", NOW(), "")</f>
        <v/>
      </c>
      <c r="C90" t="str">
        <f t="shared" si="1"/>
        <v/>
      </c>
      <c r="H90" s="5" t="str">
        <f>IF(Tabla112[[#This Row],[Cantidad]] &gt; 0,CEILING(( Tabla112[[#This Row],[Cantidad]]*Tabla112[[#This Row],[Precio]]) - IF(ISNUMBER(FIND("x", LOWER(G90))), ( Tabla112[[#This Row],[Cantidad]]* Tabla112[[#This Row],[Precio]] * IF(ISNUMBER(FIND("aceite", LOWER(Tabla112[[#This Row],[Producto]]))), 0.05, 0.1)), 0), 0.5), "")</f>
        <v/>
      </c>
    </row>
    <row r="91" spans="2:8" x14ac:dyDescent="0.25">
      <c r="B91" s="18" t="str">
        <f ca="1">IF(Tabla1[[#This Row],['#]]&lt;&gt;"", NOW(), "")</f>
        <v/>
      </c>
      <c r="C91" t="str">
        <f t="shared" si="1"/>
        <v/>
      </c>
      <c r="H91" s="5" t="str">
        <f>IF(Tabla112[[#This Row],[Cantidad]] &gt; 0,CEILING(( Tabla112[[#This Row],[Cantidad]]*Tabla112[[#This Row],[Precio]]) - IF(ISNUMBER(FIND("x", LOWER(G91))), ( Tabla112[[#This Row],[Cantidad]]* Tabla112[[#This Row],[Precio]] * IF(ISNUMBER(FIND("aceite", LOWER(Tabla112[[#This Row],[Producto]]))), 0.05, 0.1)), 0), 0.5), "")</f>
        <v/>
      </c>
    </row>
    <row r="92" spans="2:8" x14ac:dyDescent="0.25">
      <c r="B92" s="18" t="str">
        <f ca="1">IF(Tabla1[[#This Row],['#]]&lt;&gt;"", NOW(), "")</f>
        <v/>
      </c>
      <c r="C92" t="str">
        <f t="shared" si="1"/>
        <v/>
      </c>
      <c r="H92" s="5" t="str">
        <f>IF(Tabla112[[#This Row],[Cantidad]] &gt; 0,CEILING(( Tabla112[[#This Row],[Cantidad]]*Tabla112[[#This Row],[Precio]]) - IF(ISNUMBER(FIND("x", LOWER(G92))), ( Tabla112[[#This Row],[Cantidad]]* Tabla112[[#This Row],[Precio]] * IF(ISNUMBER(FIND("aceite", LOWER(Tabla112[[#This Row],[Producto]]))), 0.05, 0.1)), 0), 0.5), "")</f>
        <v/>
      </c>
    </row>
    <row r="93" spans="2:8" x14ac:dyDescent="0.25">
      <c r="B93" s="18" t="str">
        <f ca="1">IF(Tabla1[[#This Row],['#]]&lt;&gt;"", NOW(), "")</f>
        <v/>
      </c>
      <c r="C93" t="str">
        <f t="shared" si="1"/>
        <v/>
      </c>
      <c r="H93" s="5" t="str">
        <f>IF(Tabla112[[#This Row],[Cantidad]] &gt; 0,CEILING(( Tabla112[[#This Row],[Cantidad]]*Tabla112[[#This Row],[Precio]]) - IF(ISNUMBER(FIND("x", LOWER(G93))), ( Tabla112[[#This Row],[Cantidad]]* Tabla112[[#This Row],[Precio]] * IF(ISNUMBER(FIND("aceite", LOWER(Tabla112[[#This Row],[Producto]]))), 0.05, 0.1)), 0), 0.5), "")</f>
        <v/>
      </c>
    </row>
    <row r="94" spans="2:8" x14ac:dyDescent="0.25">
      <c r="B94" s="18" t="str">
        <f ca="1">IF(Tabla1[[#This Row],['#]]&lt;&gt;"", NOW(), "")</f>
        <v/>
      </c>
      <c r="C94" t="str">
        <f t="shared" si="1"/>
        <v/>
      </c>
      <c r="H94" s="5" t="str">
        <f>IF(Tabla112[[#This Row],[Cantidad]] &gt; 0,CEILING(( Tabla112[[#This Row],[Cantidad]]*Tabla112[[#This Row],[Precio]]) - IF(ISNUMBER(FIND("x", LOWER(G94))), ( Tabla112[[#This Row],[Cantidad]]* Tabla112[[#This Row],[Precio]] * IF(ISNUMBER(FIND("aceite", LOWER(Tabla112[[#This Row],[Producto]]))), 0.05, 0.1)), 0), 0.5), "")</f>
        <v/>
      </c>
    </row>
    <row r="95" spans="2:8" x14ac:dyDescent="0.25">
      <c r="B95" s="18" t="str">
        <f ca="1">IF(Tabla1[[#This Row],['#]]&lt;&gt;"", NOW(), "")</f>
        <v/>
      </c>
      <c r="C95" t="str">
        <f t="shared" si="1"/>
        <v/>
      </c>
      <c r="H95" s="5" t="str">
        <f>IF(Tabla112[[#This Row],[Cantidad]] &gt; 0,CEILING(( Tabla112[[#This Row],[Cantidad]]*Tabla112[[#This Row],[Precio]]) - IF(ISNUMBER(FIND("x", LOWER(G95))), ( Tabla112[[#This Row],[Cantidad]]* Tabla112[[#This Row],[Precio]] * IF(ISNUMBER(FIND("aceite", LOWER(Tabla112[[#This Row],[Producto]]))), 0.05, 0.1)), 0), 0.5), "")</f>
        <v/>
      </c>
    </row>
    <row r="96" spans="2:8" x14ac:dyDescent="0.25">
      <c r="B96" s="18" t="str">
        <f ca="1">IF(Tabla1[[#This Row],['#]]&lt;&gt;"", NOW(), "")</f>
        <v/>
      </c>
      <c r="C96" t="str">
        <f t="shared" si="1"/>
        <v/>
      </c>
      <c r="H96" s="5" t="str">
        <f>IF(Tabla112[[#This Row],[Cantidad]] &gt; 0,CEILING(( Tabla112[[#This Row],[Cantidad]]*Tabla112[[#This Row],[Precio]]) - IF(ISNUMBER(FIND("x", LOWER(G96))), ( Tabla112[[#This Row],[Cantidad]]* Tabla112[[#This Row],[Precio]] * IF(ISNUMBER(FIND("aceite", LOWER(Tabla112[[#This Row],[Producto]]))), 0.05, 0.1)), 0), 0.5), "")</f>
        <v/>
      </c>
    </row>
    <row r="97" spans="2:8" x14ac:dyDescent="0.25">
      <c r="B97" s="18" t="str">
        <f ca="1">IF(Tabla1[[#This Row],['#]]&lt;&gt;"", NOW(), "")</f>
        <v/>
      </c>
      <c r="C97" t="str">
        <f t="shared" si="1"/>
        <v/>
      </c>
      <c r="H97" s="5" t="str">
        <f>IF(Tabla112[[#This Row],[Cantidad]] &gt; 0,CEILING(( Tabla112[[#This Row],[Cantidad]]*Tabla112[[#This Row],[Precio]]) - IF(ISNUMBER(FIND("x", LOWER(G97))), ( Tabla112[[#This Row],[Cantidad]]* Tabla112[[#This Row],[Precio]] * IF(ISNUMBER(FIND("aceite", LOWER(Tabla112[[#This Row],[Producto]]))), 0.05, 0.1)), 0), 0.5), "")</f>
        <v/>
      </c>
    </row>
    <row r="98" spans="2:8" x14ac:dyDescent="0.25">
      <c r="B98" s="18" t="str">
        <f ca="1">IF(Tabla1[[#This Row],['#]]&lt;&gt;"", NOW(), "")</f>
        <v/>
      </c>
      <c r="C98" t="str">
        <f t="shared" si="1"/>
        <v/>
      </c>
      <c r="H98" s="5" t="str">
        <f>IF(Tabla112[[#This Row],[Cantidad]] &gt; 0,CEILING(( Tabla112[[#This Row],[Cantidad]]*Tabla112[[#This Row],[Precio]]) - IF(ISNUMBER(FIND("x", LOWER(G98))), ( Tabla112[[#This Row],[Cantidad]]* Tabla112[[#This Row],[Precio]] * IF(ISNUMBER(FIND("aceite", LOWER(Tabla112[[#This Row],[Producto]]))), 0.05, 0.1)), 0), 0.5), "")</f>
        <v/>
      </c>
    </row>
    <row r="99" spans="2:8" x14ac:dyDescent="0.25">
      <c r="B99" s="18" t="str">
        <f ca="1">IF(Tabla1[[#This Row],['#]]&lt;&gt;"", NOW(), "")</f>
        <v/>
      </c>
      <c r="C99" t="str">
        <f t="shared" si="1"/>
        <v/>
      </c>
      <c r="H99" s="5" t="str">
        <f>IF(Tabla112[[#This Row],[Cantidad]] &gt; 0,CEILING(( Tabla112[[#This Row],[Cantidad]]*Tabla112[[#This Row],[Precio]]) - IF(ISNUMBER(FIND("x", LOWER(G99))), ( Tabla112[[#This Row],[Cantidad]]* Tabla112[[#This Row],[Precio]] * IF(ISNUMBER(FIND("aceite", LOWER(Tabla112[[#This Row],[Producto]]))), 0.05, 0.1)), 0), 0.5), "")</f>
        <v/>
      </c>
    </row>
    <row r="100" spans="2:8" x14ac:dyDescent="0.25">
      <c r="B100" s="18" t="str">
        <f ca="1">IF(Tabla1[[#This Row],['#]]&lt;&gt;"", NOW(), "")</f>
        <v/>
      </c>
      <c r="C100" t="str">
        <f t="shared" si="1"/>
        <v/>
      </c>
      <c r="H100" s="5" t="str">
        <f>IF(Tabla112[[#This Row],[Cantidad]] &gt; 0,CEILING(( Tabla112[[#This Row],[Cantidad]]*Tabla112[[#This Row],[Precio]]) - IF(ISNUMBER(FIND("x", LOWER(G100))), ( Tabla112[[#This Row],[Cantidad]]* Tabla112[[#This Row],[Precio]] * IF(ISNUMBER(FIND("aceite", LOWER(Tabla112[[#This Row],[Producto]]))), 0.05, 0.1)), 0), 0.5), "")</f>
        <v/>
      </c>
    </row>
    <row r="101" spans="2:8" x14ac:dyDescent="0.25">
      <c r="B101" s="18" t="str">
        <f ca="1">IF(Tabla1[[#This Row],['#]]&lt;&gt;"", NOW(), "")</f>
        <v/>
      </c>
      <c r="C101" t="str">
        <f t="shared" si="1"/>
        <v/>
      </c>
      <c r="H101" s="5" t="str">
        <f>IF(Tabla112[[#This Row],[Cantidad]] &gt; 0,CEILING(( Tabla112[[#This Row],[Cantidad]]*Tabla112[[#This Row],[Precio]]) - IF(ISNUMBER(FIND("x", LOWER(G101))), ( Tabla112[[#This Row],[Cantidad]]* Tabla112[[#This Row],[Precio]] * IF(ISNUMBER(FIND("aceite", LOWER(Tabla112[[#This Row],[Producto]]))), 0.05, 0.1)), 0), 0.5), "")</f>
        <v/>
      </c>
    </row>
    <row r="102" spans="2:8" x14ac:dyDescent="0.25">
      <c r="B102" s="18" t="str">
        <f ca="1">IF(Tabla1[[#This Row],['#]]&lt;&gt;"", NOW(), "")</f>
        <v/>
      </c>
      <c r="C102" t="str">
        <f t="shared" si="1"/>
        <v/>
      </c>
      <c r="H102" s="5" t="str">
        <f>IF(Tabla112[[#This Row],[Cantidad]] &gt; 0,CEILING(( Tabla112[[#This Row],[Cantidad]]*Tabla112[[#This Row],[Precio]]) - IF(ISNUMBER(FIND("x", LOWER(G102))), ( Tabla112[[#This Row],[Cantidad]]* Tabla112[[#This Row],[Precio]] * IF(ISNUMBER(FIND("aceite", LOWER(Tabla112[[#This Row],[Producto]]))), 0.05, 0.1)), 0), 0.5), "")</f>
        <v/>
      </c>
    </row>
    <row r="103" spans="2:8" x14ac:dyDescent="0.25">
      <c r="B103" s="18" t="str">
        <f ca="1">IF(Tabla1[[#This Row],['#]]&lt;&gt;"", NOW(), "")</f>
        <v/>
      </c>
      <c r="C103" t="str">
        <f t="shared" si="1"/>
        <v/>
      </c>
      <c r="H103" s="5" t="str">
        <f>IF(Tabla112[[#This Row],[Cantidad]] &gt; 0,CEILING(( Tabla112[[#This Row],[Cantidad]]*Tabla112[[#This Row],[Precio]]) - IF(ISNUMBER(FIND("x", LOWER(G103))), ( Tabla112[[#This Row],[Cantidad]]* Tabla112[[#This Row],[Precio]] * IF(ISNUMBER(FIND("aceite", LOWER(Tabla112[[#This Row],[Producto]]))), 0.05, 0.1)), 0), 0.5), "")</f>
        <v/>
      </c>
    </row>
  </sheetData>
  <mergeCells count="26">
    <mergeCell ref="C2:H2"/>
    <mergeCell ref="M2:R2"/>
    <mergeCell ref="M3:R3"/>
    <mergeCell ref="M4:R22"/>
    <mergeCell ref="J5:K14"/>
    <mergeCell ref="M24:R24"/>
    <mergeCell ref="M25:R25"/>
    <mergeCell ref="O26:R26"/>
    <mergeCell ref="O27:R27"/>
    <mergeCell ref="O28:R28"/>
    <mergeCell ref="O29:R29"/>
    <mergeCell ref="O30:R30"/>
    <mergeCell ref="O31:R31"/>
    <mergeCell ref="O32:R32"/>
    <mergeCell ref="O33:R33"/>
    <mergeCell ref="O34:R34"/>
    <mergeCell ref="O35:R35"/>
    <mergeCell ref="O36:R36"/>
    <mergeCell ref="O37:R37"/>
    <mergeCell ref="O38:R38"/>
    <mergeCell ref="O44:R44"/>
    <mergeCell ref="O39:R39"/>
    <mergeCell ref="O40:R40"/>
    <mergeCell ref="O41:R41"/>
    <mergeCell ref="O42:R42"/>
    <mergeCell ref="O43:R43"/>
  </mergeCells>
  <conditionalFormatting sqref="B5:B103">
    <cfRule type="expression" dxfId="7" priority="1">
      <formula>C5&gt;0&amp;ISBLANK(B5)</formula>
    </cfRule>
  </conditionalFormatting>
  <conditionalFormatting sqref="D5:D6">
    <cfRule type="expression" dxfId="6" priority="2">
      <formula>E5&gt;0&amp;ISBLANK(D5)</formula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R103"/>
  <sheetViews>
    <sheetView workbookViewId="0">
      <selection activeCell="D17" sqref="D17"/>
    </sheetView>
  </sheetViews>
  <sheetFormatPr baseColWidth="10" defaultColWidth="9.140625" defaultRowHeight="15" x14ac:dyDescent="0.25"/>
  <cols>
    <col min="1" max="1" width="4.7109375" customWidth="1"/>
    <col min="2" max="2" width="8.7109375" style="16" customWidth="1"/>
    <col min="3" max="3" width="4.7109375" customWidth="1"/>
    <col min="4" max="4" width="36.140625" customWidth="1"/>
    <col min="5" max="5" width="11" customWidth="1"/>
    <col min="7" max="7" width="12.5703125" customWidth="1"/>
    <col min="8" max="8" width="11.85546875" bestFit="1" customWidth="1"/>
    <col min="9" max="9" width="3.7109375" customWidth="1"/>
    <col min="10" max="10" width="12.140625" customWidth="1"/>
    <col min="11" max="11" width="19.140625" customWidth="1"/>
    <col min="12" max="12" width="3.42578125" customWidth="1"/>
    <col min="14" max="14" width="10" bestFit="1" customWidth="1"/>
  </cols>
  <sheetData>
    <row r="2" spans="2:18" ht="28.5" x14ac:dyDescent="0.45">
      <c r="C2" s="34" t="s">
        <v>100</v>
      </c>
      <c r="D2" s="34"/>
      <c r="E2" s="35"/>
      <c r="F2" s="35"/>
      <c r="G2" s="35"/>
      <c r="H2" s="35"/>
      <c r="L2" s="8"/>
      <c r="M2" s="34" t="s">
        <v>5</v>
      </c>
      <c r="N2" s="35"/>
      <c r="O2" s="35"/>
      <c r="P2" s="35"/>
      <c r="Q2" s="35"/>
      <c r="R2" s="35"/>
    </row>
    <row r="3" spans="2:18" ht="26.25" x14ac:dyDescent="0.4">
      <c r="G3" t="s">
        <v>7</v>
      </c>
      <c r="J3" s="1" t="s">
        <v>17</v>
      </c>
      <c r="K3" s="6">
        <f>SUM(Tabla113[Importa])</f>
        <v>3116</v>
      </c>
      <c r="M3" s="37" t="s">
        <v>6</v>
      </c>
      <c r="N3" s="37"/>
      <c r="O3" s="37"/>
      <c r="P3" s="37"/>
      <c r="Q3" s="37"/>
      <c r="R3" s="37"/>
    </row>
    <row r="4" spans="2:18" ht="33.75" x14ac:dyDescent="0.5">
      <c r="B4" s="17" t="s">
        <v>23</v>
      </c>
      <c r="C4" t="s">
        <v>15</v>
      </c>
      <c r="D4" t="s">
        <v>0</v>
      </c>
      <c r="E4" t="s">
        <v>1</v>
      </c>
      <c r="F4" t="s">
        <v>2</v>
      </c>
      <c r="G4" t="s">
        <v>3</v>
      </c>
      <c r="H4" t="s">
        <v>4</v>
      </c>
      <c r="J4" s="9" t="s">
        <v>18</v>
      </c>
      <c r="K4" s="10">
        <f>COUNTIF(C5:C103,"&gt;0")</f>
        <v>12</v>
      </c>
      <c r="M4" s="36" t="s">
        <v>121</v>
      </c>
      <c r="N4" s="36"/>
      <c r="O4" s="36"/>
      <c r="P4" s="36"/>
      <c r="Q4" s="36"/>
      <c r="R4" s="36"/>
    </row>
    <row r="5" spans="2:18" x14ac:dyDescent="0.25">
      <c r="B5" s="18">
        <f ca="1">IF(Tabla113[[#This Row],['#]]&lt;&gt;"", NOW(), "")</f>
        <v>45892.79297372685</v>
      </c>
      <c r="C5">
        <f t="shared" ref="C5:C68" si="0">IF(ISNUMBER(E5), IF(ISNUMBER(C4), C4+1, 1), "")</f>
        <v>1</v>
      </c>
      <c r="D5" t="s">
        <v>111</v>
      </c>
      <c r="E5">
        <v>1</v>
      </c>
      <c r="F5">
        <v>57</v>
      </c>
      <c r="G5" t="s">
        <v>28</v>
      </c>
      <c r="H5" s="5">
        <f>IF(Tabla113[[#This Row],[Cantidad]] &gt; 0,CEILING(( Tabla113[[#This Row],[Cantidad]]*Tabla113[[#This Row],[Precio]]) - IF(ISNUMBER(FIND("x", LOWER(G5))), ( Tabla113[[#This Row],[Cantidad]]* Tabla113[[#This Row],[Precio]] * IF(ISNUMBER(FIND("aceite", LOWER(Tabla113[[#This Row],[Producto]]))), 0.05, 0.1)), 0), 0.5), "")</f>
        <v>51.5</v>
      </c>
      <c r="J5" s="38" t="s">
        <v>11</v>
      </c>
      <c r="K5" s="38"/>
      <c r="M5" s="36"/>
      <c r="N5" s="36"/>
      <c r="O5" s="36"/>
      <c r="P5" s="36"/>
      <c r="Q5" s="36"/>
      <c r="R5" s="36"/>
    </row>
    <row r="6" spans="2:18" ht="15" customHeight="1" x14ac:dyDescent="0.25">
      <c r="B6" s="18">
        <f ca="1">IF(Tabla1[[#This Row],['#]]&lt;&gt;"", NOW(), "")</f>
        <v>45892.79297372685</v>
      </c>
      <c r="C6">
        <f t="shared" si="0"/>
        <v>2</v>
      </c>
      <c r="D6" t="s">
        <v>112</v>
      </c>
      <c r="E6">
        <v>1</v>
      </c>
      <c r="F6">
        <v>984</v>
      </c>
      <c r="H6" s="5">
        <f>IF(Tabla113[[#This Row],[Cantidad]] &gt; 0,CEILING(( Tabla113[[#This Row],[Cantidad]]*Tabla113[[#This Row],[Precio]]) - IF(ISNUMBER(FIND("x", LOWER(G6))), ( Tabla113[[#This Row],[Cantidad]]* Tabla113[[#This Row],[Precio]] * IF(ISNUMBER(FIND("aceite", LOWER(Tabla113[[#This Row],[Producto]]))), 0.05, 0.1)), 0), 0.5), "")</f>
        <v>984</v>
      </c>
      <c r="J6" s="38"/>
      <c r="K6" s="38"/>
      <c r="M6" s="36"/>
      <c r="N6" s="36"/>
      <c r="O6" s="36"/>
      <c r="P6" s="36"/>
      <c r="Q6" s="36"/>
      <c r="R6" s="36"/>
    </row>
    <row r="7" spans="2:18" x14ac:dyDescent="0.25">
      <c r="B7" s="18">
        <f ca="1">IF(Tabla1[[#This Row],['#]]&lt;&gt;"", NOW(), "")</f>
        <v>45892.79297372685</v>
      </c>
      <c r="C7">
        <f t="shared" si="0"/>
        <v>3</v>
      </c>
      <c r="D7" t="s">
        <v>113</v>
      </c>
      <c r="E7">
        <v>1</v>
      </c>
      <c r="F7">
        <v>102</v>
      </c>
      <c r="G7" t="s">
        <v>28</v>
      </c>
      <c r="H7" s="5">
        <f>IF(Tabla113[[#This Row],[Cantidad]] &gt; 0,CEILING(( Tabla113[[#This Row],[Cantidad]]*Tabla113[[#This Row],[Precio]]) - IF(ISNUMBER(FIND("x", LOWER(G7))), ( Tabla113[[#This Row],[Cantidad]]* Tabla113[[#This Row],[Precio]] * IF(ISNUMBER(FIND("aceite", LOWER(Tabla113[[#This Row],[Producto]]))), 0.05, 0.1)), 0), 0.5), "")</f>
        <v>92</v>
      </c>
      <c r="J7" s="38"/>
      <c r="K7" s="38"/>
      <c r="M7" s="36"/>
      <c r="N7" s="36"/>
      <c r="O7" s="36"/>
      <c r="P7" s="36"/>
      <c r="Q7" s="36"/>
      <c r="R7" s="36"/>
    </row>
    <row r="8" spans="2:18" x14ac:dyDescent="0.25">
      <c r="B8" s="18">
        <f ca="1">IF(Tabla1[[#This Row],['#]]&lt;&gt;"", NOW(), "")</f>
        <v>45892.79297372685</v>
      </c>
      <c r="C8">
        <f t="shared" si="0"/>
        <v>4</v>
      </c>
      <c r="D8" t="s">
        <v>41</v>
      </c>
      <c r="E8">
        <v>1</v>
      </c>
      <c r="F8">
        <v>58</v>
      </c>
      <c r="G8" t="s">
        <v>28</v>
      </c>
      <c r="H8" s="5">
        <f>IF(Tabla113[[#This Row],[Cantidad]] &gt; 0,CEILING(( Tabla113[[#This Row],[Cantidad]]*Tabla113[[#This Row],[Precio]]) - IF(ISNUMBER(FIND("x", LOWER(G8))), ( Tabla113[[#This Row],[Cantidad]]* Tabla113[[#This Row],[Precio]] * IF(ISNUMBER(FIND("aceite", LOWER(Tabla113[[#This Row],[Producto]]))), 0.05, 0.1)), 0), 0.5), "")</f>
        <v>52.5</v>
      </c>
      <c r="J8" s="38"/>
      <c r="K8" s="38"/>
      <c r="M8" s="36"/>
      <c r="N8" s="36"/>
      <c r="O8" s="36"/>
      <c r="P8" s="36"/>
      <c r="Q8" s="36"/>
      <c r="R8" s="36"/>
    </row>
    <row r="9" spans="2:18" x14ac:dyDescent="0.25">
      <c r="B9" s="18">
        <f ca="1">IF(Tabla1[[#This Row],['#]]&lt;&gt;"", NOW(), "")</f>
        <v>45892.79297372685</v>
      </c>
      <c r="C9">
        <f t="shared" si="0"/>
        <v>5</v>
      </c>
      <c r="D9" t="s">
        <v>114</v>
      </c>
      <c r="E9">
        <v>1</v>
      </c>
      <c r="F9">
        <v>30</v>
      </c>
      <c r="H9" s="5">
        <f>IF(Tabla113[[#This Row],[Cantidad]] &gt; 0,CEILING(( Tabla113[[#This Row],[Cantidad]]*Tabla113[[#This Row],[Precio]]) - IF(ISNUMBER(FIND("x", LOWER(G9))), ( Tabla113[[#This Row],[Cantidad]]* Tabla113[[#This Row],[Precio]] * IF(ISNUMBER(FIND("aceite", LOWER(Tabla113[[#This Row],[Producto]]))), 0.05, 0.1)), 0), 0.5), "")</f>
        <v>30</v>
      </c>
      <c r="J9" s="38"/>
      <c r="K9" s="38"/>
      <c r="M9" s="36"/>
      <c r="N9" s="36"/>
      <c r="O9" s="36"/>
      <c r="P9" s="36"/>
      <c r="Q9" s="36"/>
      <c r="R9" s="36"/>
    </row>
    <row r="10" spans="2:18" x14ac:dyDescent="0.25">
      <c r="B10" s="18">
        <f ca="1">IF(Tabla1[[#This Row],['#]]&lt;&gt;"", NOW(), "")</f>
        <v>45892.79297372685</v>
      </c>
      <c r="C10">
        <f t="shared" si="0"/>
        <v>6</v>
      </c>
      <c r="D10" t="s">
        <v>115</v>
      </c>
      <c r="E10">
        <v>1</v>
      </c>
      <c r="F10">
        <v>800</v>
      </c>
      <c r="H10" s="5">
        <f>IF(Tabla113[[#This Row],[Cantidad]] &gt; 0,CEILING(( Tabla113[[#This Row],[Cantidad]]*Tabla113[[#This Row],[Precio]]) - IF(ISNUMBER(FIND("x", LOWER(G10))), ( Tabla113[[#This Row],[Cantidad]]* Tabla113[[#This Row],[Precio]] * IF(ISNUMBER(FIND("aceite", LOWER(Tabla113[[#This Row],[Producto]]))), 0.05, 0.1)), 0), 0.5), "")</f>
        <v>800</v>
      </c>
      <c r="J10" s="38"/>
      <c r="K10" s="38"/>
      <c r="M10" s="36"/>
      <c r="N10" s="36"/>
      <c r="O10" s="36"/>
      <c r="P10" s="36"/>
      <c r="Q10" s="36"/>
      <c r="R10" s="36"/>
    </row>
    <row r="11" spans="2:18" x14ac:dyDescent="0.25">
      <c r="B11" s="18">
        <f ca="1">IF(Tabla1[[#This Row],['#]]&lt;&gt;"", NOW(), "")</f>
        <v>45892.79297372685</v>
      </c>
      <c r="C11">
        <f t="shared" si="0"/>
        <v>7</v>
      </c>
      <c r="D11" t="s">
        <v>116</v>
      </c>
      <c r="E11">
        <v>1</v>
      </c>
      <c r="F11">
        <v>150</v>
      </c>
      <c r="H11" s="5">
        <f>IF(Tabla113[[#This Row],[Cantidad]] &gt; 0,CEILING(( Tabla113[[#This Row],[Cantidad]]*Tabla113[[#This Row],[Precio]]) - IF(ISNUMBER(FIND("x", LOWER(G11))), ( Tabla113[[#This Row],[Cantidad]]* Tabla113[[#This Row],[Precio]] * IF(ISNUMBER(FIND("aceite", LOWER(Tabla113[[#This Row],[Producto]]))), 0.05, 0.1)), 0), 0.5), "")</f>
        <v>150</v>
      </c>
      <c r="J11" s="38"/>
      <c r="K11" s="38"/>
      <c r="M11" s="36"/>
      <c r="N11" s="36"/>
      <c r="O11" s="36"/>
      <c r="P11" s="36"/>
      <c r="Q11" s="36"/>
      <c r="R11" s="36"/>
    </row>
    <row r="12" spans="2:18" x14ac:dyDescent="0.25">
      <c r="B12" s="18">
        <f ca="1">IF(Tabla1[[#This Row],['#]]&lt;&gt;"", NOW(), "")</f>
        <v>45892.79297372685</v>
      </c>
      <c r="C12">
        <f t="shared" si="0"/>
        <v>8</v>
      </c>
      <c r="D12" t="s">
        <v>117</v>
      </c>
      <c r="E12">
        <v>1</v>
      </c>
      <c r="F12">
        <v>105</v>
      </c>
      <c r="H12" s="5">
        <f>IF(Tabla113[[#This Row],[Cantidad]] &gt; 0,CEILING(( Tabla113[[#This Row],[Cantidad]]*Tabla113[[#This Row],[Precio]]) - IF(ISNUMBER(FIND("x", LOWER(G12))), ( Tabla113[[#This Row],[Cantidad]]* Tabla113[[#This Row],[Precio]] * IF(ISNUMBER(FIND("aceite", LOWER(Tabla113[[#This Row],[Producto]]))), 0.05, 0.1)), 0), 0.5), "")</f>
        <v>105</v>
      </c>
      <c r="J12" s="38"/>
      <c r="K12" s="38"/>
      <c r="M12" s="36"/>
      <c r="N12" s="36"/>
      <c r="O12" s="36"/>
      <c r="P12" s="36"/>
      <c r="Q12" s="36"/>
      <c r="R12" s="36"/>
    </row>
    <row r="13" spans="2:18" x14ac:dyDescent="0.25">
      <c r="B13" s="18">
        <f ca="1">IF(Tabla1[[#This Row],['#]]&lt;&gt;"", NOW(), "")</f>
        <v>45892.79297372685</v>
      </c>
      <c r="C13">
        <f t="shared" si="0"/>
        <v>9</v>
      </c>
      <c r="D13" t="s">
        <v>116</v>
      </c>
      <c r="E13">
        <v>1</v>
      </c>
      <c r="F13">
        <v>150</v>
      </c>
      <c r="H13" s="5">
        <f>IF(Tabla113[[#This Row],[Cantidad]] &gt; 0,CEILING(( Tabla113[[#This Row],[Cantidad]]*Tabla113[[#This Row],[Precio]]) - IF(ISNUMBER(FIND("x", LOWER(G13))), ( Tabla113[[#This Row],[Cantidad]]* Tabla113[[#This Row],[Precio]] * IF(ISNUMBER(FIND("aceite", LOWER(Tabla113[[#This Row],[Producto]]))), 0.05, 0.1)), 0), 0.5), "")</f>
        <v>150</v>
      </c>
      <c r="J13" s="38"/>
      <c r="K13" s="38"/>
      <c r="M13" s="36"/>
      <c r="N13" s="36"/>
      <c r="O13" s="36"/>
      <c r="P13" s="36"/>
      <c r="Q13" s="36"/>
      <c r="R13" s="36"/>
    </row>
    <row r="14" spans="2:18" x14ac:dyDescent="0.25">
      <c r="B14" s="18">
        <f ca="1">IF(Tabla1[[#This Row],['#]]&lt;&gt;"", NOW(), "")</f>
        <v>45892.79297372685</v>
      </c>
      <c r="C14">
        <f t="shared" si="0"/>
        <v>10</v>
      </c>
      <c r="D14" t="s">
        <v>118</v>
      </c>
      <c r="E14">
        <v>1</v>
      </c>
      <c r="F14">
        <v>32</v>
      </c>
      <c r="H14" s="5">
        <f>IF(Tabla113[[#This Row],[Cantidad]] &gt; 0,CEILING(( Tabla113[[#This Row],[Cantidad]]*Tabla113[[#This Row],[Precio]]) - IF(ISNUMBER(FIND("x", LOWER(G14))), ( Tabla113[[#This Row],[Cantidad]]* Tabla113[[#This Row],[Precio]] * IF(ISNUMBER(FIND("aceite", LOWER(Tabla113[[#This Row],[Producto]]))), 0.05, 0.1)), 0), 0.5), "")</f>
        <v>32</v>
      </c>
      <c r="J14" s="38"/>
      <c r="K14" s="38"/>
      <c r="M14" s="36"/>
      <c r="N14" s="36"/>
      <c r="O14" s="36"/>
      <c r="P14" s="36"/>
      <c r="Q14" s="36"/>
      <c r="R14" s="36"/>
    </row>
    <row r="15" spans="2:18" x14ac:dyDescent="0.25">
      <c r="B15" s="18">
        <f ca="1">IF(Tabla1[[#This Row],['#]]&lt;&gt;"", NOW(), "")</f>
        <v>45892.79297372685</v>
      </c>
      <c r="C15">
        <f t="shared" si="0"/>
        <v>11</v>
      </c>
      <c r="D15" t="s">
        <v>119</v>
      </c>
      <c r="E15">
        <v>1</v>
      </c>
      <c r="F15">
        <v>24</v>
      </c>
      <c r="H15" s="5">
        <f>IF(Tabla113[[#This Row],[Cantidad]] &gt; 0,CEILING(( Tabla113[[#This Row],[Cantidad]]*Tabla113[[#This Row],[Precio]]) - IF(ISNUMBER(FIND("x", LOWER(G15))), ( Tabla113[[#This Row],[Cantidad]]* Tabla113[[#This Row],[Precio]] * IF(ISNUMBER(FIND("aceite", LOWER(Tabla113[[#This Row],[Producto]]))), 0.05, 0.1)), 0), 0.5), "")</f>
        <v>24</v>
      </c>
      <c r="M15" s="36"/>
      <c r="N15" s="36"/>
      <c r="O15" s="36"/>
      <c r="P15" s="36"/>
      <c r="Q15" s="36"/>
      <c r="R15" s="36"/>
    </row>
    <row r="16" spans="2:18" x14ac:dyDescent="0.25">
      <c r="B16" s="18">
        <f ca="1">IF(Tabla1[[#This Row],['#]]&lt;&gt;"", NOW(), "")</f>
        <v>45892.79297372685</v>
      </c>
      <c r="C16">
        <f t="shared" si="0"/>
        <v>12</v>
      </c>
      <c r="D16" t="s">
        <v>120</v>
      </c>
      <c r="E16">
        <v>1</v>
      </c>
      <c r="F16">
        <v>645</v>
      </c>
      <c r="H16" s="5">
        <f>IF(Tabla113[[#This Row],[Cantidad]] &gt; 0,CEILING(( Tabla113[[#This Row],[Cantidad]]*Tabla113[[#This Row],[Precio]]) - IF(ISNUMBER(FIND("x", LOWER(G16))), ( Tabla113[[#This Row],[Cantidad]]* Tabla113[[#This Row],[Precio]] * IF(ISNUMBER(FIND("aceite", LOWER(Tabla113[[#This Row],[Producto]]))), 0.05, 0.1)), 0), 0.5), "")</f>
        <v>645</v>
      </c>
      <c r="M16" s="36"/>
      <c r="N16" s="36"/>
      <c r="O16" s="36"/>
      <c r="P16" s="36"/>
      <c r="Q16" s="36"/>
      <c r="R16" s="36"/>
    </row>
    <row r="17" spans="2:18" x14ac:dyDescent="0.25">
      <c r="B17" s="18">
        <f ca="1">IF(Tabla1[[#This Row],['#]]&lt;&gt;"", NOW(), "")</f>
        <v>45892.79297372685</v>
      </c>
      <c r="C17" t="str">
        <f t="shared" si="0"/>
        <v/>
      </c>
      <c r="H17" s="5" t="str">
        <f>IF(Tabla113[[#This Row],[Cantidad]] &gt; 0,CEILING(( Tabla113[[#This Row],[Cantidad]]*Tabla113[[#This Row],[Precio]]) - IF(ISNUMBER(FIND("x", LOWER(G17))), ( Tabla113[[#This Row],[Cantidad]]* Tabla113[[#This Row],[Precio]] * IF(ISNUMBER(FIND("aceite", LOWER(Tabla113[[#This Row],[Producto]]))), 0.05, 0.1)), 0), 0.5), "")</f>
        <v/>
      </c>
      <c r="M17" s="36"/>
      <c r="N17" s="36"/>
      <c r="O17" s="36"/>
      <c r="P17" s="36"/>
      <c r="Q17" s="36"/>
      <c r="R17" s="36"/>
    </row>
    <row r="18" spans="2:18" x14ac:dyDescent="0.25">
      <c r="B18" s="18">
        <f ca="1">IF(Tabla1[[#This Row],['#]]&lt;&gt;"", NOW(), "")</f>
        <v>45892.79297372685</v>
      </c>
      <c r="C18" t="str">
        <f t="shared" si="0"/>
        <v/>
      </c>
      <c r="H18" s="5" t="str">
        <f>IF(Tabla113[[#This Row],[Cantidad]] &gt; 0,CEILING(( Tabla113[[#This Row],[Cantidad]]*Tabla113[[#This Row],[Precio]]) - IF(ISNUMBER(FIND("x", LOWER(G18))), ( Tabla113[[#This Row],[Cantidad]]* Tabla113[[#This Row],[Precio]] * IF(ISNUMBER(FIND("aceite", LOWER(Tabla113[[#This Row],[Producto]]))), 0.05, 0.1)), 0), 0.5), "")</f>
        <v/>
      </c>
      <c r="M18" s="36"/>
      <c r="N18" s="36"/>
      <c r="O18" s="36"/>
      <c r="P18" s="36"/>
      <c r="Q18" s="36"/>
      <c r="R18" s="36"/>
    </row>
    <row r="19" spans="2:18" x14ac:dyDescent="0.25">
      <c r="B19" s="18">
        <f ca="1">IF(Tabla1[[#This Row],['#]]&lt;&gt;"", NOW(), "")</f>
        <v>45892.79297372685</v>
      </c>
      <c r="C19" t="str">
        <f t="shared" si="0"/>
        <v/>
      </c>
      <c r="H19" s="5" t="str">
        <f>IF(Tabla113[[#This Row],[Cantidad]] &gt; 0,CEILING(( Tabla113[[#This Row],[Cantidad]]*Tabla113[[#This Row],[Precio]]) - IF(ISNUMBER(FIND("x", LOWER(G19))), ( Tabla113[[#This Row],[Cantidad]]* Tabla113[[#This Row],[Precio]] * IF(ISNUMBER(FIND("aceite", LOWER(Tabla113[[#This Row],[Producto]]))), 0.05, 0.1)), 0), 0.5), "")</f>
        <v/>
      </c>
      <c r="M19" s="36"/>
      <c r="N19" s="36"/>
      <c r="O19" s="36"/>
      <c r="P19" s="36"/>
      <c r="Q19" s="36"/>
      <c r="R19" s="36"/>
    </row>
    <row r="20" spans="2:18" x14ac:dyDescent="0.25">
      <c r="B20" s="18">
        <f ca="1">IF(Tabla1[[#This Row],['#]]&lt;&gt;"", NOW(), "")</f>
        <v>45892.79297372685</v>
      </c>
      <c r="C20" t="str">
        <f t="shared" si="0"/>
        <v/>
      </c>
      <c r="H20" s="5" t="str">
        <f>IF(Tabla113[[#This Row],[Cantidad]] &gt; 0,CEILING(( Tabla113[[#This Row],[Cantidad]]*Tabla113[[#This Row],[Precio]]) - IF(ISNUMBER(FIND("x", LOWER(G20))), ( Tabla113[[#This Row],[Cantidad]]* Tabla113[[#This Row],[Precio]] * IF(ISNUMBER(FIND("aceite", LOWER(Tabla113[[#This Row],[Producto]]))), 0.05, 0.1)), 0), 0.5), "")</f>
        <v/>
      </c>
      <c r="M20" s="36"/>
      <c r="N20" s="36"/>
      <c r="O20" s="36"/>
      <c r="P20" s="36"/>
      <c r="Q20" s="36"/>
      <c r="R20" s="36"/>
    </row>
    <row r="21" spans="2:18" x14ac:dyDescent="0.25">
      <c r="B21" s="18">
        <f ca="1">IF(Tabla1[[#This Row],['#]]&lt;&gt;"", NOW(), "")</f>
        <v>45892.79297372685</v>
      </c>
      <c r="C21" t="str">
        <f t="shared" si="0"/>
        <v/>
      </c>
      <c r="H21" s="5" t="str">
        <f>IF(Tabla113[[#This Row],[Cantidad]] &gt; 0,CEILING(( Tabla113[[#This Row],[Cantidad]]*Tabla113[[#This Row],[Precio]]) - IF(ISNUMBER(FIND("x", LOWER(G21))), ( Tabla113[[#This Row],[Cantidad]]* Tabla113[[#This Row],[Precio]] * IF(ISNUMBER(FIND("aceite", LOWER(Tabla113[[#This Row],[Producto]]))), 0.05, 0.1)), 0), 0.5), "")</f>
        <v/>
      </c>
      <c r="M21" s="36"/>
      <c r="N21" s="36"/>
      <c r="O21" s="36"/>
      <c r="P21" s="36"/>
      <c r="Q21" s="36"/>
      <c r="R21" s="36"/>
    </row>
    <row r="22" spans="2:18" x14ac:dyDescent="0.25">
      <c r="B22" s="18">
        <f ca="1">IF(Tabla1[[#This Row],['#]]&lt;&gt;"", NOW(), "")</f>
        <v>45892.79297372685</v>
      </c>
      <c r="C22" t="str">
        <f t="shared" si="0"/>
        <v/>
      </c>
      <c r="H22" s="5" t="str">
        <f>IF(Tabla113[[#This Row],[Cantidad]] &gt; 0,CEILING(( Tabla113[[#This Row],[Cantidad]]*Tabla113[[#This Row],[Precio]]) - IF(ISNUMBER(FIND("x", LOWER(G22))), ( Tabla113[[#This Row],[Cantidad]]* Tabla113[[#This Row],[Precio]] * IF(ISNUMBER(FIND("aceite", LOWER(Tabla113[[#This Row],[Producto]]))), 0.05, 0.1)), 0), 0.5), "")</f>
        <v/>
      </c>
      <c r="M22" s="36"/>
      <c r="N22" s="36"/>
      <c r="O22" s="36"/>
      <c r="P22" s="36"/>
      <c r="Q22" s="36"/>
      <c r="R22" s="36"/>
    </row>
    <row r="23" spans="2:18" x14ac:dyDescent="0.25">
      <c r="B23" s="18">
        <f ca="1">IF(Tabla1[[#This Row],['#]]&lt;&gt;"", NOW(), "")</f>
        <v>45892.79297372685</v>
      </c>
      <c r="C23" t="str">
        <f t="shared" si="0"/>
        <v/>
      </c>
      <c r="H23" s="5" t="str">
        <f>IF(Tabla113[[#This Row],[Cantidad]] &gt; 0,CEILING(( Tabla113[[#This Row],[Cantidad]]*Tabla113[[#This Row],[Precio]]) - IF(ISNUMBER(FIND("x", LOWER(G23))), ( Tabla113[[#This Row],[Cantidad]]* Tabla113[[#This Row],[Precio]] * IF(ISNUMBER(FIND("aceite", LOWER(Tabla113[[#This Row],[Producto]]))), 0.05, 0.1)), 0), 0.5), "")</f>
        <v/>
      </c>
    </row>
    <row r="24" spans="2:18" ht="15" customHeight="1" x14ac:dyDescent="0.25">
      <c r="B24" s="18" t="str">
        <f ca="1">IF(Tabla1[[#This Row],['#]]&lt;&gt;"", NOW(), "")</f>
        <v/>
      </c>
      <c r="C24" t="str">
        <f t="shared" si="0"/>
        <v/>
      </c>
      <c r="H24" s="5" t="str">
        <f>IF(Tabla113[[#This Row],[Cantidad]] &gt; 0,CEILING(( Tabla113[[#This Row],[Cantidad]]*Tabla113[[#This Row],[Precio]]) - IF(ISNUMBER(FIND("x", LOWER(G24))), ( Tabla113[[#This Row],[Cantidad]]* Tabla113[[#This Row],[Precio]] * IF(ISNUMBER(FIND("aceite", LOWER(Tabla113[[#This Row],[Producto]]))), 0.05, 0.1)), 0), 0.5), "")</f>
        <v/>
      </c>
      <c r="M24" s="32" t="s">
        <v>19</v>
      </c>
      <c r="N24" s="42"/>
      <c r="O24" s="42"/>
      <c r="P24" s="42"/>
      <c r="Q24" s="42"/>
      <c r="R24" s="42"/>
    </row>
    <row r="25" spans="2:18" ht="15" customHeight="1" x14ac:dyDescent="0.25">
      <c r="B25" s="18" t="str">
        <f ca="1">IF(Tabla1[[#This Row],['#]]&lt;&gt;"", NOW(), "")</f>
        <v/>
      </c>
      <c r="C25" t="str">
        <f t="shared" si="0"/>
        <v/>
      </c>
      <c r="H25" s="5" t="str">
        <f>IF(Tabla113[[#This Row],[Cantidad]] &gt; 0,CEILING(( Tabla113[[#This Row],[Cantidad]]*Tabla113[[#This Row],[Precio]]) - IF(ISNUMBER(FIND("x", LOWER(G25))), ( Tabla113[[#This Row],[Cantidad]]* Tabla113[[#This Row],[Precio]] * IF(ISNUMBER(FIND("aceite", LOWER(Tabla113[[#This Row],[Producto]]))), 0.05, 0.1)), 0), 0.5), "")</f>
        <v/>
      </c>
      <c r="M25" s="37"/>
      <c r="N25" s="37"/>
      <c r="O25" s="37"/>
      <c r="P25" s="37"/>
      <c r="Q25" s="37"/>
      <c r="R25" s="37"/>
    </row>
    <row r="26" spans="2:18" ht="15" customHeight="1" x14ac:dyDescent="0.25">
      <c r="B26" s="18" t="str">
        <f ca="1">IF(Tabla1[[#This Row],['#]]&lt;&gt;"", NOW(), "")</f>
        <v/>
      </c>
      <c r="C26" t="str">
        <f t="shared" si="0"/>
        <v/>
      </c>
      <c r="H26" s="5" t="str">
        <f>IF(Tabla113[[#This Row],[Cantidad]] &gt; 0,CEILING(( Tabla113[[#This Row],[Cantidad]]*Tabla113[[#This Row],[Precio]]) - IF(ISNUMBER(FIND("x", LOWER(G26))), ( Tabla113[[#This Row],[Cantidad]]* Tabla113[[#This Row],[Precio]] * IF(ISNUMBER(FIND("aceite", LOWER(Tabla113[[#This Row],[Producto]]))), 0.05, 0.1)), 0), 0.5), "")</f>
        <v/>
      </c>
      <c r="M26" s="14" t="s">
        <v>20</v>
      </c>
      <c r="N26" s="14" t="s">
        <v>21</v>
      </c>
      <c r="O26" s="31" t="s">
        <v>22</v>
      </c>
      <c r="P26" s="31"/>
      <c r="Q26" s="31"/>
      <c r="R26" s="31"/>
    </row>
    <row r="27" spans="2:18" ht="15" customHeight="1" x14ac:dyDescent="0.25">
      <c r="B27" s="18" t="str">
        <f ca="1">IF(Tabla1[[#This Row],['#]]&lt;&gt;"", NOW(), "")</f>
        <v/>
      </c>
      <c r="C27" t="str">
        <f t="shared" si="0"/>
        <v/>
      </c>
      <c r="H27" s="5" t="str">
        <f>IF(Tabla113[[#This Row],[Cantidad]] &gt; 0,CEILING(( Tabla113[[#This Row],[Cantidad]]*Tabla113[[#This Row],[Precio]]) - IF(ISNUMBER(FIND("x", LOWER(G27))), ( Tabla113[[#This Row],[Cantidad]]* Tabla113[[#This Row],[Precio]] * IF(ISNUMBER(FIND("aceite", LOWER(Tabla113[[#This Row],[Producto]]))), 0.05, 0.1)), 0), 0.5), "")</f>
        <v/>
      </c>
      <c r="M27" s="13" t="s">
        <v>101</v>
      </c>
      <c r="N27" s="15">
        <v>360</v>
      </c>
      <c r="O27" s="39" t="s">
        <v>102</v>
      </c>
      <c r="P27" s="40"/>
      <c r="Q27" s="40"/>
      <c r="R27" s="41"/>
    </row>
    <row r="28" spans="2:18" ht="15" customHeight="1" x14ac:dyDescent="0.25">
      <c r="B28" s="18" t="str">
        <f ca="1">IF(Tabla1[[#This Row],['#]]&lt;&gt;"", NOW(), "")</f>
        <v/>
      </c>
      <c r="C28" t="str">
        <f t="shared" si="0"/>
        <v/>
      </c>
      <c r="H28" s="5" t="str">
        <f>IF(Tabla113[[#This Row],[Cantidad]] &gt; 0,CEILING(( Tabla113[[#This Row],[Cantidad]]*Tabla113[[#This Row],[Precio]]) - IF(ISNUMBER(FIND("x", LOWER(G28))), ( Tabla113[[#This Row],[Cantidad]]* Tabla113[[#This Row],[Precio]] * IF(ISNUMBER(FIND("aceite", LOWER(Tabla113[[#This Row],[Producto]]))), 0.05, 0.1)), 0), 0.5), "")</f>
        <v/>
      </c>
      <c r="M28" s="13" t="s">
        <v>103</v>
      </c>
      <c r="N28" s="15">
        <v>80</v>
      </c>
      <c r="O28" s="39" t="s">
        <v>102</v>
      </c>
      <c r="P28" s="40"/>
      <c r="Q28" s="40"/>
      <c r="R28" s="41"/>
    </row>
    <row r="29" spans="2:18" ht="15" customHeight="1" x14ac:dyDescent="0.25">
      <c r="B29" s="18" t="str">
        <f ca="1">IF(Tabla1[[#This Row],['#]]&lt;&gt;"", NOW(), "")</f>
        <v/>
      </c>
      <c r="C29" t="str">
        <f t="shared" si="0"/>
        <v/>
      </c>
      <c r="H29" s="5" t="str">
        <f>IF(Tabla113[[#This Row],[Cantidad]] &gt; 0,CEILING(( Tabla113[[#This Row],[Cantidad]]*Tabla113[[#This Row],[Precio]]) - IF(ISNUMBER(FIND("x", LOWER(G29))), ( Tabla113[[#This Row],[Cantidad]]* Tabla113[[#This Row],[Precio]] * IF(ISNUMBER(FIND("aceite", LOWER(Tabla113[[#This Row],[Producto]]))), 0.05, 0.1)), 0), 0.5), "")</f>
        <v/>
      </c>
      <c r="M29" s="13" t="s">
        <v>104</v>
      </c>
      <c r="N29" s="15">
        <v>4243</v>
      </c>
      <c r="O29" s="39" t="s">
        <v>105</v>
      </c>
      <c r="P29" s="40"/>
      <c r="Q29" s="40"/>
      <c r="R29" s="41"/>
    </row>
    <row r="30" spans="2:18" ht="15" customHeight="1" x14ac:dyDescent="0.25">
      <c r="B30" s="18" t="str">
        <f ca="1">IF(Tabla1[[#This Row],['#]]&lt;&gt;"", NOW(), "")</f>
        <v/>
      </c>
      <c r="C30" t="str">
        <f t="shared" si="0"/>
        <v/>
      </c>
      <c r="H30" s="5" t="str">
        <f>IF(Tabla113[[#This Row],[Cantidad]] &gt; 0,CEILING(( Tabla113[[#This Row],[Cantidad]]*Tabla113[[#This Row],[Precio]]) - IF(ISNUMBER(FIND("x", LOWER(G30))), ( Tabla113[[#This Row],[Cantidad]]* Tabla113[[#This Row],[Precio]] * IF(ISNUMBER(FIND("aceite", LOWER(Tabla113[[#This Row],[Producto]]))), 0.05, 0.1)), 0), 0.5), "")</f>
        <v/>
      </c>
      <c r="M30" s="13" t="s">
        <v>106</v>
      </c>
      <c r="N30" s="15">
        <v>3145</v>
      </c>
      <c r="O30" s="39" t="s">
        <v>105</v>
      </c>
      <c r="P30" s="40"/>
      <c r="Q30" s="40"/>
      <c r="R30" s="41"/>
    </row>
    <row r="31" spans="2:18" ht="15" customHeight="1" x14ac:dyDescent="0.25">
      <c r="B31" s="18" t="str">
        <f ca="1">IF(Tabla1[[#This Row],['#]]&lt;&gt;"", NOW(), "")</f>
        <v/>
      </c>
      <c r="C31" t="str">
        <f t="shared" si="0"/>
        <v/>
      </c>
      <c r="H31" s="5" t="str">
        <f>IF(Tabla113[[#This Row],[Cantidad]] &gt; 0,CEILING(( Tabla113[[#This Row],[Cantidad]]*Tabla113[[#This Row],[Precio]]) - IF(ISNUMBER(FIND("x", LOWER(G31))), ( Tabla113[[#This Row],[Cantidad]]* Tabla113[[#This Row],[Precio]] * IF(ISNUMBER(FIND("aceite", LOWER(Tabla113[[#This Row],[Producto]]))), 0.05, 0.1)), 0), 0.5), "")</f>
        <v/>
      </c>
      <c r="M31" s="13" t="s">
        <v>107</v>
      </c>
      <c r="N31" s="15">
        <v>1500</v>
      </c>
      <c r="O31" s="39" t="s">
        <v>108</v>
      </c>
      <c r="P31" s="40"/>
      <c r="Q31" s="40"/>
      <c r="R31" s="41"/>
    </row>
    <row r="32" spans="2:18" ht="15" customHeight="1" x14ac:dyDescent="0.25">
      <c r="B32" s="18" t="str">
        <f ca="1">IF(Tabla1[[#This Row],['#]]&lt;&gt;"", NOW(), "")</f>
        <v/>
      </c>
      <c r="C32" t="str">
        <f t="shared" si="0"/>
        <v/>
      </c>
      <c r="H32" s="5" t="str">
        <f>IF(Tabla113[[#This Row],[Cantidad]] &gt; 0,CEILING(( Tabla113[[#This Row],[Cantidad]]*Tabla113[[#This Row],[Precio]]) - IF(ISNUMBER(FIND("x", LOWER(G32))), ( Tabla113[[#This Row],[Cantidad]]* Tabla113[[#This Row],[Precio]] * IF(ISNUMBER(FIND("aceite", LOWER(Tabla113[[#This Row],[Producto]]))), 0.05, 0.1)), 0), 0.5), "")</f>
        <v/>
      </c>
      <c r="M32" s="13" t="s">
        <v>109</v>
      </c>
      <c r="N32" s="15">
        <v>9328</v>
      </c>
      <c r="O32" s="39" t="s">
        <v>110</v>
      </c>
      <c r="P32" s="40"/>
      <c r="Q32" s="40"/>
      <c r="R32" s="41"/>
    </row>
    <row r="33" spans="2:18" ht="15" customHeight="1" x14ac:dyDescent="0.25">
      <c r="B33" s="18" t="str">
        <f ca="1">IF(Tabla1[[#This Row],['#]]&lt;&gt;"", NOW(), "")</f>
        <v/>
      </c>
      <c r="C33" t="str">
        <f t="shared" si="0"/>
        <v/>
      </c>
      <c r="H33" s="5" t="str">
        <f>IF(Tabla113[[#This Row],[Cantidad]] &gt; 0,CEILING(( Tabla113[[#This Row],[Cantidad]]*Tabla113[[#This Row],[Precio]]) - IF(ISNUMBER(FIND("x", LOWER(G33))), ( Tabla113[[#This Row],[Cantidad]]* Tabla113[[#This Row],[Precio]] * IF(ISNUMBER(FIND("aceite", LOWER(Tabla113[[#This Row],[Producto]]))), 0.05, 0.1)), 0), 0.5), "")</f>
        <v/>
      </c>
      <c r="M33" s="13"/>
      <c r="N33" s="15"/>
      <c r="O33" s="39"/>
      <c r="P33" s="40"/>
      <c r="Q33" s="40"/>
      <c r="R33" s="41"/>
    </row>
    <row r="34" spans="2:18" ht="15" customHeight="1" x14ac:dyDescent="0.25">
      <c r="B34" s="18" t="str">
        <f ca="1">IF(Tabla1[[#This Row],['#]]&lt;&gt;"", NOW(), "")</f>
        <v/>
      </c>
      <c r="C34" t="str">
        <f t="shared" si="0"/>
        <v/>
      </c>
      <c r="H34" s="5" t="str">
        <f>IF(Tabla113[[#This Row],[Cantidad]] &gt; 0,CEILING(( Tabla113[[#This Row],[Cantidad]]*Tabla113[[#This Row],[Precio]]) - IF(ISNUMBER(FIND("x", LOWER(G34))), ( Tabla113[[#This Row],[Cantidad]]* Tabla113[[#This Row],[Precio]] * IF(ISNUMBER(FIND("aceite", LOWER(Tabla113[[#This Row],[Producto]]))), 0.05, 0.1)), 0), 0.5), "")</f>
        <v/>
      </c>
      <c r="M34" s="13"/>
      <c r="N34" s="15"/>
      <c r="O34" s="39"/>
      <c r="P34" s="40"/>
      <c r="Q34" s="40"/>
      <c r="R34" s="41"/>
    </row>
    <row r="35" spans="2:18" ht="15" customHeight="1" x14ac:dyDescent="0.25">
      <c r="B35" s="18" t="str">
        <f ca="1">IF(Tabla1[[#This Row],['#]]&lt;&gt;"", NOW(), "")</f>
        <v/>
      </c>
      <c r="C35" t="str">
        <f t="shared" si="0"/>
        <v/>
      </c>
      <c r="H35" s="5" t="str">
        <f>IF(Tabla113[[#This Row],[Cantidad]] &gt; 0,CEILING(( Tabla113[[#This Row],[Cantidad]]*Tabla113[[#This Row],[Precio]]) - IF(ISNUMBER(FIND("x", LOWER(G35))), ( Tabla113[[#This Row],[Cantidad]]* Tabla113[[#This Row],[Precio]] * IF(ISNUMBER(FIND("aceite", LOWER(Tabla113[[#This Row],[Producto]]))), 0.05, 0.1)), 0), 0.5), "")</f>
        <v/>
      </c>
      <c r="M35" s="13"/>
      <c r="N35" s="15"/>
      <c r="O35" s="39"/>
      <c r="P35" s="40"/>
      <c r="Q35" s="40"/>
      <c r="R35" s="41"/>
    </row>
    <row r="36" spans="2:18" ht="15" customHeight="1" x14ac:dyDescent="0.25">
      <c r="B36" s="18" t="str">
        <f ca="1">IF(Tabla1[[#This Row],['#]]&lt;&gt;"", NOW(), "")</f>
        <v/>
      </c>
      <c r="C36" t="str">
        <f t="shared" si="0"/>
        <v/>
      </c>
      <c r="H36" s="5" t="str">
        <f>IF(Tabla113[[#This Row],[Cantidad]] &gt; 0,CEILING(( Tabla113[[#This Row],[Cantidad]]*Tabla113[[#This Row],[Precio]]) - IF(ISNUMBER(FIND("x", LOWER(G36))), ( Tabla113[[#This Row],[Cantidad]]* Tabla113[[#This Row],[Precio]] * IF(ISNUMBER(FIND("aceite", LOWER(Tabla113[[#This Row],[Producto]]))), 0.05, 0.1)), 0), 0.5), "")</f>
        <v/>
      </c>
      <c r="M36" s="13"/>
      <c r="N36" s="15"/>
      <c r="O36" s="39"/>
      <c r="P36" s="40"/>
      <c r="Q36" s="40"/>
      <c r="R36" s="41"/>
    </row>
    <row r="37" spans="2:18" ht="15" customHeight="1" x14ac:dyDescent="0.25">
      <c r="B37" s="18" t="str">
        <f ca="1">IF(Tabla1[[#This Row],['#]]&lt;&gt;"", NOW(), "")</f>
        <v/>
      </c>
      <c r="C37" t="str">
        <f t="shared" si="0"/>
        <v/>
      </c>
      <c r="H37" s="5" t="str">
        <f>IF(Tabla113[[#This Row],[Cantidad]] &gt; 0,CEILING(( Tabla113[[#This Row],[Cantidad]]*Tabla113[[#This Row],[Precio]]) - IF(ISNUMBER(FIND("x", LOWER(G37))), ( Tabla113[[#This Row],[Cantidad]]* Tabla113[[#This Row],[Precio]] * IF(ISNUMBER(FIND("aceite", LOWER(Tabla113[[#This Row],[Producto]]))), 0.05, 0.1)), 0), 0.5), "")</f>
        <v/>
      </c>
      <c r="M37" s="13"/>
      <c r="N37" s="15"/>
      <c r="O37" s="39"/>
      <c r="P37" s="40"/>
      <c r="Q37" s="40"/>
      <c r="R37" s="41"/>
    </row>
    <row r="38" spans="2:18" ht="15" customHeight="1" x14ac:dyDescent="0.25">
      <c r="B38" s="18" t="str">
        <f ca="1">IF(Tabla1[[#This Row],['#]]&lt;&gt;"", NOW(), "")</f>
        <v/>
      </c>
      <c r="C38" t="str">
        <f t="shared" si="0"/>
        <v/>
      </c>
      <c r="H38" s="5" t="str">
        <f>IF(Tabla113[[#This Row],[Cantidad]] &gt; 0,CEILING(( Tabla113[[#This Row],[Cantidad]]*Tabla113[[#This Row],[Precio]]) - IF(ISNUMBER(FIND("x", LOWER(G38))), ( Tabla113[[#This Row],[Cantidad]]* Tabla113[[#This Row],[Precio]] * IF(ISNUMBER(FIND("aceite", LOWER(Tabla113[[#This Row],[Producto]]))), 0.05, 0.1)), 0), 0.5), "")</f>
        <v/>
      </c>
      <c r="M38" s="13"/>
      <c r="N38" s="15"/>
      <c r="O38" s="39"/>
      <c r="P38" s="40"/>
      <c r="Q38" s="40"/>
      <c r="R38" s="41"/>
    </row>
    <row r="39" spans="2:18" ht="15" customHeight="1" x14ac:dyDescent="0.25">
      <c r="B39" s="18" t="str">
        <f ca="1">IF(Tabla1[[#This Row],['#]]&lt;&gt;"", NOW(), "")</f>
        <v/>
      </c>
      <c r="C39" t="str">
        <f t="shared" si="0"/>
        <v/>
      </c>
      <c r="H39" s="5" t="str">
        <f>IF(Tabla113[[#This Row],[Cantidad]] &gt; 0,CEILING(( Tabla113[[#This Row],[Cantidad]]*Tabla113[[#This Row],[Precio]]) - IF(ISNUMBER(FIND("x", LOWER(G39))), ( Tabla113[[#This Row],[Cantidad]]* Tabla113[[#This Row],[Precio]] * IF(ISNUMBER(FIND("aceite", LOWER(Tabla113[[#This Row],[Producto]]))), 0.05, 0.1)), 0), 0.5), "")</f>
        <v/>
      </c>
      <c r="M39" s="13"/>
      <c r="N39" s="15"/>
      <c r="O39" s="39"/>
      <c r="P39" s="40"/>
      <c r="Q39" s="40"/>
      <c r="R39" s="41"/>
    </row>
    <row r="40" spans="2:18" ht="15" customHeight="1" x14ac:dyDescent="0.25">
      <c r="B40" s="18" t="str">
        <f ca="1">IF(Tabla1[[#This Row],['#]]&lt;&gt;"", NOW(), "")</f>
        <v/>
      </c>
      <c r="C40" t="str">
        <f t="shared" si="0"/>
        <v/>
      </c>
      <c r="H40" s="5" t="str">
        <f>IF(Tabla113[[#This Row],[Cantidad]] &gt; 0,CEILING(( Tabla113[[#This Row],[Cantidad]]*Tabla113[[#This Row],[Precio]]) - IF(ISNUMBER(FIND("x", LOWER(G40))), ( Tabla113[[#This Row],[Cantidad]]* Tabla113[[#This Row],[Precio]] * IF(ISNUMBER(FIND("aceite", LOWER(Tabla113[[#This Row],[Producto]]))), 0.05, 0.1)), 0), 0.5), "")</f>
        <v/>
      </c>
      <c r="M40" s="13"/>
      <c r="N40" s="15"/>
      <c r="O40" s="39"/>
      <c r="P40" s="40"/>
      <c r="Q40" s="40"/>
      <c r="R40" s="41"/>
    </row>
    <row r="41" spans="2:18" ht="15" customHeight="1" x14ac:dyDescent="0.25">
      <c r="B41" s="18" t="str">
        <f ca="1">IF(Tabla1[[#This Row],['#]]&lt;&gt;"", NOW(), "")</f>
        <v/>
      </c>
      <c r="C41" t="str">
        <f t="shared" si="0"/>
        <v/>
      </c>
      <c r="H41" s="5" t="str">
        <f>IF(Tabla113[[#This Row],[Cantidad]] &gt; 0,CEILING(( Tabla113[[#This Row],[Cantidad]]*Tabla113[[#This Row],[Precio]]) - IF(ISNUMBER(FIND("x", LOWER(G41))), ( Tabla113[[#This Row],[Cantidad]]* Tabla113[[#This Row],[Precio]] * IF(ISNUMBER(FIND("aceite", LOWER(Tabla113[[#This Row],[Producto]]))), 0.05, 0.1)), 0), 0.5), "")</f>
        <v/>
      </c>
      <c r="M41" s="13"/>
      <c r="N41" s="15"/>
      <c r="O41" s="39"/>
      <c r="P41" s="40"/>
      <c r="Q41" s="40"/>
      <c r="R41" s="41"/>
    </row>
    <row r="42" spans="2:18" ht="15" customHeight="1" x14ac:dyDescent="0.25">
      <c r="B42" s="18" t="str">
        <f ca="1">IF(Tabla1[[#This Row],['#]]&lt;&gt;"", NOW(), "")</f>
        <v/>
      </c>
      <c r="C42" t="str">
        <f t="shared" si="0"/>
        <v/>
      </c>
      <c r="H42" s="5" t="str">
        <f>IF(Tabla113[[#This Row],[Cantidad]] &gt; 0,CEILING(( Tabla113[[#This Row],[Cantidad]]*Tabla113[[#This Row],[Precio]]) - IF(ISNUMBER(FIND("x", LOWER(G42))), ( Tabla113[[#This Row],[Cantidad]]* Tabla113[[#This Row],[Precio]] * IF(ISNUMBER(FIND("aceite", LOWER(Tabla113[[#This Row],[Producto]]))), 0.05, 0.1)), 0), 0.5), "")</f>
        <v/>
      </c>
      <c r="M42" s="13"/>
      <c r="N42" s="15"/>
      <c r="O42" s="39"/>
      <c r="P42" s="40"/>
      <c r="Q42" s="40"/>
      <c r="R42" s="41"/>
    </row>
    <row r="43" spans="2:18" ht="15" customHeight="1" x14ac:dyDescent="0.25">
      <c r="B43" s="18" t="str">
        <f ca="1">IF(Tabla1[[#This Row],['#]]&lt;&gt;"", NOW(), "")</f>
        <v/>
      </c>
      <c r="C43" t="str">
        <f t="shared" si="0"/>
        <v/>
      </c>
      <c r="H43" s="5" t="str">
        <f>IF(Tabla113[[#This Row],[Cantidad]] &gt; 0,CEILING(( Tabla113[[#This Row],[Cantidad]]*Tabla113[[#This Row],[Precio]]) - IF(ISNUMBER(FIND("x", LOWER(G43))), ( Tabla113[[#This Row],[Cantidad]]* Tabla113[[#This Row],[Precio]] * IF(ISNUMBER(FIND("aceite", LOWER(Tabla113[[#This Row],[Producto]]))), 0.05, 0.1)), 0), 0.5), "")</f>
        <v/>
      </c>
      <c r="M43" s="13"/>
      <c r="N43" s="15"/>
      <c r="O43" s="39"/>
      <c r="P43" s="40"/>
      <c r="Q43" s="40"/>
      <c r="R43" s="41"/>
    </row>
    <row r="44" spans="2:18" ht="15" customHeight="1" x14ac:dyDescent="0.25">
      <c r="B44" s="18" t="str">
        <f ca="1">IF(Tabla1[[#This Row],['#]]&lt;&gt;"", NOW(), "")</f>
        <v/>
      </c>
      <c r="C44" t="str">
        <f t="shared" si="0"/>
        <v/>
      </c>
      <c r="H44" s="5" t="str">
        <f>IF(Tabla113[[#This Row],[Cantidad]] &gt; 0,CEILING(( Tabla113[[#This Row],[Cantidad]]*Tabla113[[#This Row],[Precio]]) - IF(ISNUMBER(FIND("x", LOWER(G44))), ( Tabla113[[#This Row],[Cantidad]]* Tabla113[[#This Row],[Precio]] * IF(ISNUMBER(FIND("aceite", LOWER(Tabla113[[#This Row],[Producto]]))), 0.05, 0.1)), 0), 0.5), "")</f>
        <v/>
      </c>
      <c r="M44" s="13"/>
      <c r="N44" s="15"/>
      <c r="O44" s="39"/>
      <c r="P44" s="40"/>
      <c r="Q44" s="40"/>
      <c r="R44" s="41"/>
    </row>
    <row r="45" spans="2:18" x14ac:dyDescent="0.25">
      <c r="B45" s="18" t="str">
        <f ca="1">IF(Tabla1[[#This Row],['#]]&lt;&gt;"", NOW(), "")</f>
        <v/>
      </c>
      <c r="C45" t="str">
        <f t="shared" si="0"/>
        <v/>
      </c>
      <c r="H45" s="5" t="str">
        <f>IF(Tabla113[[#This Row],[Cantidad]] &gt; 0,CEILING(( Tabla113[[#This Row],[Cantidad]]*Tabla113[[#This Row],[Precio]]) - IF(ISNUMBER(FIND("x", LOWER(G45))), ( Tabla113[[#This Row],[Cantidad]]* Tabla113[[#This Row],[Precio]] * IF(ISNUMBER(FIND("aceite", LOWER(Tabla113[[#This Row],[Producto]]))), 0.05, 0.1)), 0), 0.5), "")</f>
        <v/>
      </c>
    </row>
    <row r="46" spans="2:18" x14ac:dyDescent="0.25">
      <c r="B46" s="18" t="str">
        <f ca="1">IF(Tabla1[[#This Row],['#]]&lt;&gt;"", NOW(), "")</f>
        <v/>
      </c>
      <c r="C46" t="str">
        <f t="shared" si="0"/>
        <v/>
      </c>
      <c r="H46" s="5" t="str">
        <f>IF(Tabla113[[#This Row],[Cantidad]] &gt; 0,CEILING(( Tabla113[[#This Row],[Cantidad]]*Tabla113[[#This Row],[Precio]]) - IF(ISNUMBER(FIND("x", LOWER(G46))), ( Tabla113[[#This Row],[Cantidad]]* Tabla113[[#This Row],[Precio]] * IF(ISNUMBER(FIND("aceite", LOWER(Tabla113[[#This Row],[Producto]]))), 0.05, 0.1)), 0), 0.5), "")</f>
        <v/>
      </c>
    </row>
    <row r="47" spans="2:18" x14ac:dyDescent="0.25">
      <c r="B47" s="18" t="str">
        <f ca="1">IF(Tabla1[[#This Row],['#]]&lt;&gt;"", NOW(), "")</f>
        <v/>
      </c>
      <c r="C47" t="str">
        <f t="shared" si="0"/>
        <v/>
      </c>
      <c r="H47" s="5" t="str">
        <f>IF(Tabla113[[#This Row],[Cantidad]] &gt; 0,CEILING(( Tabla113[[#This Row],[Cantidad]]*Tabla113[[#This Row],[Precio]]) - IF(ISNUMBER(FIND("x", LOWER(G47))), ( Tabla113[[#This Row],[Cantidad]]* Tabla113[[#This Row],[Precio]] * IF(ISNUMBER(FIND("aceite", LOWER(Tabla113[[#This Row],[Producto]]))), 0.05, 0.1)), 0), 0.5), "")</f>
        <v/>
      </c>
    </row>
    <row r="48" spans="2:18" x14ac:dyDescent="0.25">
      <c r="B48" s="18" t="str">
        <f ca="1">IF(Tabla1[[#This Row],['#]]&lt;&gt;"", NOW(), "")</f>
        <v/>
      </c>
      <c r="C48" t="str">
        <f t="shared" si="0"/>
        <v/>
      </c>
      <c r="H48" s="5" t="str">
        <f>IF(Tabla113[[#This Row],[Cantidad]] &gt; 0,CEILING(( Tabla113[[#This Row],[Cantidad]]*Tabla113[[#This Row],[Precio]]) - IF(ISNUMBER(FIND("x", LOWER(G48))), ( Tabla113[[#This Row],[Cantidad]]* Tabla113[[#This Row],[Precio]] * IF(ISNUMBER(FIND("aceite", LOWER(Tabla113[[#This Row],[Producto]]))), 0.05, 0.1)), 0), 0.5), "")</f>
        <v/>
      </c>
    </row>
    <row r="49" spans="2:8" x14ac:dyDescent="0.25">
      <c r="B49" s="18" t="str">
        <f ca="1">IF(Tabla1[[#This Row],['#]]&lt;&gt;"", NOW(), "")</f>
        <v/>
      </c>
      <c r="C49" t="str">
        <f t="shared" si="0"/>
        <v/>
      </c>
      <c r="H49" s="5" t="str">
        <f>IF(Tabla113[[#This Row],[Cantidad]] &gt; 0,CEILING(( Tabla113[[#This Row],[Cantidad]]*Tabla113[[#This Row],[Precio]]) - IF(ISNUMBER(FIND("x", LOWER(G49))), ( Tabla113[[#This Row],[Cantidad]]* Tabla113[[#This Row],[Precio]] * IF(ISNUMBER(FIND("aceite", LOWER(Tabla113[[#This Row],[Producto]]))), 0.05, 0.1)), 0), 0.5), "")</f>
        <v/>
      </c>
    </row>
    <row r="50" spans="2:8" x14ac:dyDescent="0.25">
      <c r="B50" s="18" t="str">
        <f ca="1">IF(Tabla1[[#This Row],['#]]&lt;&gt;"", NOW(), "")</f>
        <v/>
      </c>
      <c r="C50" t="str">
        <f t="shared" si="0"/>
        <v/>
      </c>
      <c r="H50" s="5" t="str">
        <f>IF(Tabla113[[#This Row],[Cantidad]] &gt; 0,CEILING(( Tabla113[[#This Row],[Cantidad]]*Tabla113[[#This Row],[Precio]]) - IF(ISNUMBER(FIND("x", LOWER(G50))), ( Tabla113[[#This Row],[Cantidad]]* Tabla113[[#This Row],[Precio]] * IF(ISNUMBER(FIND("aceite", LOWER(Tabla113[[#This Row],[Producto]]))), 0.05, 0.1)), 0), 0.5), "")</f>
        <v/>
      </c>
    </row>
    <row r="51" spans="2:8" x14ac:dyDescent="0.25">
      <c r="B51" s="18" t="str">
        <f ca="1">IF(Tabla1[[#This Row],['#]]&lt;&gt;"", NOW(), "")</f>
        <v/>
      </c>
      <c r="C51" t="str">
        <f t="shared" si="0"/>
        <v/>
      </c>
      <c r="H51" s="5" t="str">
        <f>IF(Tabla113[[#This Row],[Cantidad]] &gt; 0,CEILING(( Tabla113[[#This Row],[Cantidad]]*Tabla113[[#This Row],[Precio]]) - IF(ISNUMBER(FIND("x", LOWER(G51))), ( Tabla113[[#This Row],[Cantidad]]* Tabla113[[#This Row],[Precio]] * IF(ISNUMBER(FIND("aceite", LOWER(Tabla113[[#This Row],[Producto]]))), 0.05, 0.1)), 0), 0.5), "")</f>
        <v/>
      </c>
    </row>
    <row r="52" spans="2:8" x14ac:dyDescent="0.25">
      <c r="B52" s="18" t="str">
        <f ca="1">IF(Tabla1[[#This Row],['#]]&lt;&gt;"", NOW(), "")</f>
        <v/>
      </c>
      <c r="C52" t="str">
        <f t="shared" si="0"/>
        <v/>
      </c>
      <c r="H52" s="5" t="str">
        <f>IF(Tabla113[[#This Row],[Cantidad]] &gt; 0,CEILING(( Tabla113[[#This Row],[Cantidad]]*Tabla113[[#This Row],[Precio]]) - IF(ISNUMBER(FIND("x", LOWER(G52))), ( Tabla113[[#This Row],[Cantidad]]* Tabla113[[#This Row],[Precio]] * IF(ISNUMBER(FIND("aceite", LOWER(Tabla113[[#This Row],[Producto]]))), 0.05, 0.1)), 0), 0.5), "")</f>
        <v/>
      </c>
    </row>
    <row r="53" spans="2:8" x14ac:dyDescent="0.25">
      <c r="B53" s="18" t="str">
        <f ca="1">IF(Tabla1[[#This Row],['#]]&lt;&gt;"", NOW(), "")</f>
        <v/>
      </c>
      <c r="C53" t="str">
        <f t="shared" si="0"/>
        <v/>
      </c>
      <c r="H53" s="5" t="str">
        <f>IF(Tabla113[[#This Row],[Cantidad]] &gt; 0,CEILING(( Tabla113[[#This Row],[Cantidad]]*Tabla113[[#This Row],[Precio]]) - IF(ISNUMBER(FIND("x", LOWER(G53))), ( Tabla113[[#This Row],[Cantidad]]* Tabla113[[#This Row],[Precio]] * IF(ISNUMBER(FIND("aceite", LOWER(Tabla113[[#This Row],[Producto]]))), 0.05, 0.1)), 0), 0.5), "")</f>
        <v/>
      </c>
    </row>
    <row r="54" spans="2:8" x14ac:dyDescent="0.25">
      <c r="B54" s="18" t="str">
        <f ca="1">IF(Tabla1[[#This Row],['#]]&lt;&gt;"", NOW(), "")</f>
        <v/>
      </c>
      <c r="C54" t="str">
        <f t="shared" si="0"/>
        <v/>
      </c>
      <c r="H54" s="5" t="str">
        <f>IF(Tabla113[[#This Row],[Cantidad]] &gt; 0,CEILING(( Tabla113[[#This Row],[Cantidad]]*Tabla113[[#This Row],[Precio]]) - IF(ISNUMBER(FIND("x", LOWER(G54))), ( Tabla113[[#This Row],[Cantidad]]* Tabla113[[#This Row],[Precio]] * IF(ISNUMBER(FIND("aceite", LOWER(Tabla113[[#This Row],[Producto]]))), 0.05, 0.1)), 0), 0.5), "")</f>
        <v/>
      </c>
    </row>
    <row r="55" spans="2:8" x14ac:dyDescent="0.25">
      <c r="B55" s="18" t="str">
        <f ca="1">IF(Tabla1[[#This Row],['#]]&lt;&gt;"", NOW(), "")</f>
        <v/>
      </c>
      <c r="C55" t="str">
        <f t="shared" si="0"/>
        <v/>
      </c>
      <c r="H55" s="5" t="str">
        <f>IF(Tabla113[[#This Row],[Cantidad]] &gt; 0,CEILING(( Tabla113[[#This Row],[Cantidad]]*Tabla113[[#This Row],[Precio]]) - IF(ISNUMBER(FIND("x", LOWER(G55))), ( Tabla113[[#This Row],[Cantidad]]* Tabla113[[#This Row],[Precio]] * IF(ISNUMBER(FIND("aceite", LOWER(Tabla113[[#This Row],[Producto]]))), 0.05, 0.1)), 0), 0.5), "")</f>
        <v/>
      </c>
    </row>
    <row r="56" spans="2:8" x14ac:dyDescent="0.25">
      <c r="B56" s="18" t="str">
        <f ca="1">IF(Tabla1[[#This Row],['#]]&lt;&gt;"", NOW(), "")</f>
        <v/>
      </c>
      <c r="C56" t="str">
        <f t="shared" si="0"/>
        <v/>
      </c>
      <c r="H56" s="5" t="str">
        <f>IF(Tabla113[[#This Row],[Cantidad]] &gt; 0,CEILING(( Tabla113[[#This Row],[Cantidad]]*Tabla113[[#This Row],[Precio]]) - IF(ISNUMBER(FIND("x", LOWER(G56))), ( Tabla113[[#This Row],[Cantidad]]* Tabla113[[#This Row],[Precio]] * IF(ISNUMBER(FIND("aceite", LOWER(Tabla113[[#This Row],[Producto]]))), 0.05, 0.1)), 0), 0.5), "")</f>
        <v/>
      </c>
    </row>
    <row r="57" spans="2:8" x14ac:dyDescent="0.25">
      <c r="B57" s="18" t="str">
        <f ca="1">IF(Tabla1[[#This Row],['#]]&lt;&gt;"", NOW(), "")</f>
        <v/>
      </c>
      <c r="C57" t="str">
        <f t="shared" si="0"/>
        <v/>
      </c>
      <c r="H57" s="5" t="str">
        <f>IF(Tabla113[[#This Row],[Cantidad]] &gt; 0,CEILING(( Tabla113[[#This Row],[Cantidad]]*Tabla113[[#This Row],[Precio]]) - IF(ISNUMBER(FIND("x", LOWER(G57))), ( Tabla113[[#This Row],[Cantidad]]* Tabla113[[#This Row],[Precio]] * IF(ISNUMBER(FIND("aceite", LOWER(Tabla113[[#This Row],[Producto]]))), 0.05, 0.1)), 0), 0.5), "")</f>
        <v/>
      </c>
    </row>
    <row r="58" spans="2:8" x14ac:dyDescent="0.25">
      <c r="B58" s="18" t="str">
        <f ca="1">IF(Tabla1[[#This Row],['#]]&lt;&gt;"", NOW(), "")</f>
        <v/>
      </c>
      <c r="C58" t="str">
        <f t="shared" si="0"/>
        <v/>
      </c>
      <c r="H58" s="5" t="str">
        <f>IF(Tabla113[[#This Row],[Cantidad]] &gt; 0,CEILING(( Tabla113[[#This Row],[Cantidad]]*Tabla113[[#This Row],[Precio]]) - IF(ISNUMBER(FIND("x", LOWER(G58))), ( Tabla113[[#This Row],[Cantidad]]* Tabla113[[#This Row],[Precio]] * IF(ISNUMBER(FIND("aceite", LOWER(Tabla113[[#This Row],[Producto]]))), 0.05, 0.1)), 0), 0.5), "")</f>
        <v/>
      </c>
    </row>
    <row r="59" spans="2:8" x14ac:dyDescent="0.25">
      <c r="B59" s="18" t="str">
        <f ca="1">IF(Tabla1[[#This Row],['#]]&lt;&gt;"", NOW(), "")</f>
        <v/>
      </c>
      <c r="C59" t="str">
        <f t="shared" si="0"/>
        <v/>
      </c>
      <c r="H59" s="5" t="str">
        <f>IF(Tabla113[[#This Row],[Cantidad]] &gt; 0,CEILING(( Tabla113[[#This Row],[Cantidad]]*Tabla113[[#This Row],[Precio]]) - IF(ISNUMBER(FIND("x", LOWER(G59))), ( Tabla113[[#This Row],[Cantidad]]* Tabla113[[#This Row],[Precio]] * IF(ISNUMBER(FIND("aceite", LOWER(Tabla113[[#This Row],[Producto]]))), 0.05, 0.1)), 0), 0.5), "")</f>
        <v/>
      </c>
    </row>
    <row r="60" spans="2:8" x14ac:dyDescent="0.25">
      <c r="B60" s="18" t="str">
        <f ca="1">IF(Tabla1[[#This Row],['#]]&lt;&gt;"", NOW(), "")</f>
        <v/>
      </c>
      <c r="C60" t="str">
        <f t="shared" si="0"/>
        <v/>
      </c>
      <c r="H60" s="5" t="str">
        <f>IF(Tabla113[[#This Row],[Cantidad]] &gt; 0,CEILING(( Tabla113[[#This Row],[Cantidad]]*Tabla113[[#This Row],[Precio]]) - IF(ISNUMBER(FIND("x", LOWER(G60))), ( Tabla113[[#This Row],[Cantidad]]* Tabla113[[#This Row],[Precio]] * IF(ISNUMBER(FIND("aceite", LOWER(Tabla113[[#This Row],[Producto]]))), 0.05, 0.1)), 0), 0.5), "")</f>
        <v/>
      </c>
    </row>
    <row r="61" spans="2:8" x14ac:dyDescent="0.25">
      <c r="B61" s="18" t="str">
        <f ca="1">IF(Tabla1[[#This Row],['#]]&lt;&gt;"", NOW(), "")</f>
        <v/>
      </c>
      <c r="C61" t="str">
        <f t="shared" si="0"/>
        <v/>
      </c>
      <c r="H61" s="5" t="str">
        <f>IF(Tabla113[[#This Row],[Cantidad]] &gt; 0,CEILING(( Tabla113[[#This Row],[Cantidad]]*Tabla113[[#This Row],[Precio]]) - IF(ISNUMBER(FIND("x", LOWER(G61))), ( Tabla113[[#This Row],[Cantidad]]* Tabla113[[#This Row],[Precio]] * IF(ISNUMBER(FIND("aceite", LOWER(Tabla113[[#This Row],[Producto]]))), 0.05, 0.1)), 0), 0.5), "")</f>
        <v/>
      </c>
    </row>
    <row r="62" spans="2:8" x14ac:dyDescent="0.25">
      <c r="B62" s="18" t="str">
        <f ca="1">IF(Tabla1[[#This Row],['#]]&lt;&gt;"", NOW(), "")</f>
        <v/>
      </c>
      <c r="C62" t="str">
        <f t="shared" si="0"/>
        <v/>
      </c>
      <c r="H62" s="5" t="str">
        <f>IF(Tabla113[[#This Row],[Cantidad]] &gt; 0,CEILING(( Tabla113[[#This Row],[Cantidad]]*Tabla113[[#This Row],[Precio]]) - IF(ISNUMBER(FIND("x", LOWER(G62))), ( Tabla113[[#This Row],[Cantidad]]* Tabla113[[#This Row],[Precio]] * IF(ISNUMBER(FIND("aceite", LOWER(Tabla113[[#This Row],[Producto]]))), 0.05, 0.1)), 0), 0.5), "")</f>
        <v/>
      </c>
    </row>
    <row r="63" spans="2:8" x14ac:dyDescent="0.25">
      <c r="B63" s="18" t="str">
        <f ca="1">IF(Tabla1[[#This Row],['#]]&lt;&gt;"", NOW(), "")</f>
        <v/>
      </c>
      <c r="C63" t="str">
        <f t="shared" si="0"/>
        <v/>
      </c>
      <c r="H63" s="5" t="str">
        <f>IF(Tabla113[[#This Row],[Cantidad]] &gt; 0,CEILING(( Tabla113[[#This Row],[Cantidad]]*Tabla113[[#This Row],[Precio]]) - IF(ISNUMBER(FIND("x", LOWER(G63))), ( Tabla113[[#This Row],[Cantidad]]* Tabla113[[#This Row],[Precio]] * IF(ISNUMBER(FIND("aceite", LOWER(Tabla113[[#This Row],[Producto]]))), 0.05, 0.1)), 0), 0.5), "")</f>
        <v/>
      </c>
    </row>
    <row r="64" spans="2:8" x14ac:dyDescent="0.25">
      <c r="B64" s="18" t="str">
        <f ca="1">IF(Tabla1[[#This Row],['#]]&lt;&gt;"", NOW(), "")</f>
        <v/>
      </c>
      <c r="C64" t="str">
        <f t="shared" si="0"/>
        <v/>
      </c>
      <c r="H64" s="5" t="str">
        <f>IF(Tabla113[[#This Row],[Cantidad]] &gt; 0,CEILING(( Tabla113[[#This Row],[Cantidad]]*Tabla113[[#This Row],[Precio]]) - IF(ISNUMBER(FIND("x", LOWER(G64))), ( Tabla113[[#This Row],[Cantidad]]* Tabla113[[#This Row],[Precio]] * IF(ISNUMBER(FIND("aceite", LOWER(Tabla113[[#This Row],[Producto]]))), 0.05, 0.1)), 0), 0.5), "")</f>
        <v/>
      </c>
    </row>
    <row r="65" spans="2:8" x14ac:dyDescent="0.25">
      <c r="B65" s="18" t="str">
        <f ca="1">IF(Tabla1[[#This Row],['#]]&lt;&gt;"", NOW(), "")</f>
        <v/>
      </c>
      <c r="C65" t="str">
        <f t="shared" si="0"/>
        <v/>
      </c>
      <c r="H65" s="5" t="str">
        <f>IF(Tabla113[[#This Row],[Cantidad]] &gt; 0,CEILING(( Tabla113[[#This Row],[Cantidad]]*Tabla113[[#This Row],[Precio]]) - IF(ISNUMBER(FIND("x", LOWER(G65))), ( Tabla113[[#This Row],[Cantidad]]* Tabla113[[#This Row],[Precio]] * IF(ISNUMBER(FIND("aceite", LOWER(Tabla113[[#This Row],[Producto]]))), 0.05, 0.1)), 0), 0.5), "")</f>
        <v/>
      </c>
    </row>
    <row r="66" spans="2:8" x14ac:dyDescent="0.25">
      <c r="B66" s="18" t="str">
        <f ca="1">IF(Tabla1[[#This Row],['#]]&lt;&gt;"", NOW(), "")</f>
        <v/>
      </c>
      <c r="C66" t="str">
        <f t="shared" si="0"/>
        <v/>
      </c>
      <c r="H66" s="5" t="str">
        <f>IF(Tabla113[[#This Row],[Cantidad]] &gt; 0,CEILING(( Tabla113[[#This Row],[Cantidad]]*Tabla113[[#This Row],[Precio]]) - IF(ISNUMBER(FIND("x", LOWER(G66))), ( Tabla113[[#This Row],[Cantidad]]* Tabla113[[#This Row],[Precio]] * IF(ISNUMBER(FIND("aceite", LOWER(Tabla113[[#This Row],[Producto]]))), 0.05, 0.1)), 0), 0.5), "")</f>
        <v/>
      </c>
    </row>
    <row r="67" spans="2:8" x14ac:dyDescent="0.25">
      <c r="B67" s="18" t="str">
        <f ca="1">IF(Tabla1[[#This Row],['#]]&lt;&gt;"", NOW(), "")</f>
        <v/>
      </c>
      <c r="C67" t="str">
        <f t="shared" si="0"/>
        <v/>
      </c>
      <c r="H67" s="5" t="str">
        <f>IF(Tabla113[[#This Row],[Cantidad]] &gt; 0,CEILING(( Tabla113[[#This Row],[Cantidad]]*Tabla113[[#This Row],[Precio]]) - IF(ISNUMBER(FIND("x", LOWER(G67))), ( Tabla113[[#This Row],[Cantidad]]* Tabla113[[#This Row],[Precio]] * IF(ISNUMBER(FIND("aceite", LOWER(Tabla113[[#This Row],[Producto]]))), 0.05, 0.1)), 0), 0.5), "")</f>
        <v/>
      </c>
    </row>
    <row r="68" spans="2:8" x14ac:dyDescent="0.25">
      <c r="B68" s="18" t="str">
        <f ca="1">IF(Tabla1[[#This Row],['#]]&lt;&gt;"", NOW(), "")</f>
        <v/>
      </c>
      <c r="C68" t="str">
        <f t="shared" si="0"/>
        <v/>
      </c>
      <c r="H68" s="5" t="str">
        <f>IF(Tabla113[[#This Row],[Cantidad]] &gt; 0,CEILING(( Tabla113[[#This Row],[Cantidad]]*Tabla113[[#This Row],[Precio]]) - IF(ISNUMBER(FIND("x", LOWER(G68))), ( Tabla113[[#This Row],[Cantidad]]* Tabla113[[#This Row],[Precio]] * IF(ISNUMBER(FIND("aceite", LOWER(Tabla113[[#This Row],[Producto]]))), 0.05, 0.1)), 0), 0.5), "")</f>
        <v/>
      </c>
    </row>
    <row r="69" spans="2:8" x14ac:dyDescent="0.25">
      <c r="B69" s="18" t="str">
        <f ca="1">IF(Tabla1[[#This Row],['#]]&lt;&gt;"", NOW(), "")</f>
        <v/>
      </c>
      <c r="C69" t="str">
        <f t="shared" ref="C69:C103" si="1">IF(ISNUMBER(E69), IF(ISNUMBER(C68), C68+1, 1), "")</f>
        <v/>
      </c>
      <c r="H69" s="5" t="str">
        <f>IF(Tabla113[[#This Row],[Cantidad]] &gt; 0,CEILING(( Tabla113[[#This Row],[Cantidad]]*Tabla113[[#This Row],[Precio]]) - IF(ISNUMBER(FIND("x", LOWER(G69))), ( Tabla113[[#This Row],[Cantidad]]* Tabla113[[#This Row],[Precio]] * IF(ISNUMBER(FIND("aceite", LOWER(Tabla113[[#This Row],[Producto]]))), 0.05, 0.1)), 0), 0.5), "")</f>
        <v/>
      </c>
    </row>
    <row r="70" spans="2:8" x14ac:dyDescent="0.25">
      <c r="B70" s="18" t="str">
        <f ca="1">IF(Tabla1[[#This Row],['#]]&lt;&gt;"", NOW(), "")</f>
        <v/>
      </c>
      <c r="C70" t="str">
        <f t="shared" si="1"/>
        <v/>
      </c>
      <c r="H70" s="5" t="str">
        <f>IF(Tabla113[[#This Row],[Cantidad]] &gt; 0,CEILING(( Tabla113[[#This Row],[Cantidad]]*Tabla113[[#This Row],[Precio]]) - IF(ISNUMBER(FIND("x", LOWER(G70))), ( Tabla113[[#This Row],[Cantidad]]* Tabla113[[#This Row],[Precio]] * IF(ISNUMBER(FIND("aceite", LOWER(Tabla113[[#This Row],[Producto]]))), 0.05, 0.1)), 0), 0.5), "")</f>
        <v/>
      </c>
    </row>
    <row r="71" spans="2:8" x14ac:dyDescent="0.25">
      <c r="B71" s="18" t="str">
        <f ca="1">IF(Tabla1[[#This Row],['#]]&lt;&gt;"", NOW(), "")</f>
        <v/>
      </c>
      <c r="C71" t="str">
        <f t="shared" si="1"/>
        <v/>
      </c>
      <c r="H71" s="5" t="str">
        <f>IF(Tabla113[[#This Row],[Cantidad]] &gt; 0,CEILING(( Tabla113[[#This Row],[Cantidad]]*Tabla113[[#This Row],[Precio]]) - IF(ISNUMBER(FIND("x", LOWER(G71))), ( Tabla113[[#This Row],[Cantidad]]* Tabla113[[#This Row],[Precio]] * IF(ISNUMBER(FIND("aceite", LOWER(Tabla113[[#This Row],[Producto]]))), 0.05, 0.1)), 0), 0.5), "")</f>
        <v/>
      </c>
    </row>
    <row r="72" spans="2:8" x14ac:dyDescent="0.25">
      <c r="B72" s="18" t="str">
        <f ca="1">IF(Tabla1[[#This Row],['#]]&lt;&gt;"", NOW(), "")</f>
        <v/>
      </c>
      <c r="C72" t="str">
        <f t="shared" si="1"/>
        <v/>
      </c>
      <c r="H72" s="5" t="str">
        <f>IF(Tabla113[[#This Row],[Cantidad]] &gt; 0,CEILING(( Tabla113[[#This Row],[Cantidad]]*Tabla113[[#This Row],[Precio]]) - IF(ISNUMBER(FIND("x", LOWER(G72))), ( Tabla113[[#This Row],[Cantidad]]* Tabla113[[#This Row],[Precio]] * IF(ISNUMBER(FIND("aceite", LOWER(Tabla113[[#This Row],[Producto]]))), 0.05, 0.1)), 0), 0.5), "")</f>
        <v/>
      </c>
    </row>
    <row r="73" spans="2:8" x14ac:dyDescent="0.25">
      <c r="B73" s="18" t="str">
        <f ca="1">IF(Tabla1[[#This Row],['#]]&lt;&gt;"", NOW(), "")</f>
        <v/>
      </c>
      <c r="C73" t="str">
        <f t="shared" si="1"/>
        <v/>
      </c>
      <c r="H73" s="5" t="str">
        <f>IF(Tabla113[[#This Row],[Cantidad]] &gt; 0,CEILING(( Tabla113[[#This Row],[Cantidad]]*Tabla113[[#This Row],[Precio]]) - IF(ISNUMBER(FIND("x", LOWER(G73))), ( Tabla113[[#This Row],[Cantidad]]* Tabla113[[#This Row],[Precio]] * IF(ISNUMBER(FIND("aceite", LOWER(Tabla113[[#This Row],[Producto]]))), 0.05, 0.1)), 0), 0.5), "")</f>
        <v/>
      </c>
    </row>
    <row r="74" spans="2:8" x14ac:dyDescent="0.25">
      <c r="B74" s="18" t="str">
        <f ca="1">IF(Tabla1[[#This Row],['#]]&lt;&gt;"", NOW(), "")</f>
        <v/>
      </c>
      <c r="C74" t="str">
        <f t="shared" si="1"/>
        <v/>
      </c>
      <c r="H74" s="5" t="str">
        <f>IF(Tabla113[[#This Row],[Cantidad]] &gt; 0,CEILING(( Tabla113[[#This Row],[Cantidad]]*Tabla113[[#This Row],[Precio]]) - IF(ISNUMBER(FIND("x", LOWER(G74))), ( Tabla113[[#This Row],[Cantidad]]* Tabla113[[#This Row],[Precio]] * IF(ISNUMBER(FIND("aceite", LOWER(Tabla113[[#This Row],[Producto]]))), 0.05, 0.1)), 0), 0.5), "")</f>
        <v/>
      </c>
    </row>
    <row r="75" spans="2:8" x14ac:dyDescent="0.25">
      <c r="B75" s="18" t="str">
        <f ca="1">IF(Tabla1[[#This Row],['#]]&lt;&gt;"", NOW(), "")</f>
        <v/>
      </c>
      <c r="C75" t="str">
        <f t="shared" si="1"/>
        <v/>
      </c>
      <c r="H75" s="5" t="str">
        <f>IF(Tabla113[[#This Row],[Cantidad]] &gt; 0,CEILING(( Tabla113[[#This Row],[Cantidad]]*Tabla113[[#This Row],[Precio]]) - IF(ISNUMBER(FIND("x", LOWER(G75))), ( Tabla113[[#This Row],[Cantidad]]* Tabla113[[#This Row],[Precio]] * IF(ISNUMBER(FIND("aceite", LOWER(Tabla113[[#This Row],[Producto]]))), 0.05, 0.1)), 0), 0.5), "")</f>
        <v/>
      </c>
    </row>
    <row r="76" spans="2:8" x14ac:dyDescent="0.25">
      <c r="B76" s="18" t="str">
        <f ca="1">IF(Tabla1[[#This Row],['#]]&lt;&gt;"", NOW(), "")</f>
        <v/>
      </c>
      <c r="C76" t="str">
        <f t="shared" si="1"/>
        <v/>
      </c>
      <c r="H76" s="5" t="str">
        <f>IF(Tabla113[[#This Row],[Cantidad]] &gt; 0,CEILING(( Tabla113[[#This Row],[Cantidad]]*Tabla113[[#This Row],[Precio]]) - IF(ISNUMBER(FIND("x", LOWER(G76))), ( Tabla113[[#This Row],[Cantidad]]* Tabla113[[#This Row],[Precio]] * IF(ISNUMBER(FIND("aceite", LOWER(Tabla113[[#This Row],[Producto]]))), 0.05, 0.1)), 0), 0.5), "")</f>
        <v/>
      </c>
    </row>
    <row r="77" spans="2:8" x14ac:dyDescent="0.25">
      <c r="B77" s="18" t="str">
        <f ca="1">IF(Tabla1[[#This Row],['#]]&lt;&gt;"", NOW(), "")</f>
        <v/>
      </c>
      <c r="C77" t="str">
        <f t="shared" si="1"/>
        <v/>
      </c>
      <c r="H77" s="5" t="str">
        <f>IF(Tabla113[[#This Row],[Cantidad]] &gt; 0,CEILING(( Tabla113[[#This Row],[Cantidad]]*Tabla113[[#This Row],[Precio]]) - IF(ISNUMBER(FIND("x", LOWER(G77))), ( Tabla113[[#This Row],[Cantidad]]* Tabla113[[#This Row],[Precio]] * IF(ISNUMBER(FIND("aceite", LOWER(Tabla113[[#This Row],[Producto]]))), 0.05, 0.1)), 0), 0.5), "")</f>
        <v/>
      </c>
    </row>
    <row r="78" spans="2:8" x14ac:dyDescent="0.25">
      <c r="B78" s="18" t="str">
        <f ca="1">IF(Tabla1[[#This Row],['#]]&lt;&gt;"", NOW(), "")</f>
        <v/>
      </c>
      <c r="C78" t="str">
        <f t="shared" si="1"/>
        <v/>
      </c>
      <c r="H78" s="5" t="str">
        <f>IF(Tabla113[[#This Row],[Cantidad]] &gt; 0,CEILING(( Tabla113[[#This Row],[Cantidad]]*Tabla113[[#This Row],[Precio]]) - IF(ISNUMBER(FIND("x", LOWER(G78))), ( Tabla113[[#This Row],[Cantidad]]* Tabla113[[#This Row],[Precio]] * IF(ISNUMBER(FIND("aceite", LOWER(Tabla113[[#This Row],[Producto]]))), 0.05, 0.1)), 0), 0.5), "")</f>
        <v/>
      </c>
    </row>
    <row r="79" spans="2:8" x14ac:dyDescent="0.25">
      <c r="B79" s="18" t="str">
        <f ca="1">IF(Tabla1[[#This Row],['#]]&lt;&gt;"", NOW(), "")</f>
        <v/>
      </c>
      <c r="C79" t="str">
        <f t="shared" si="1"/>
        <v/>
      </c>
      <c r="H79" s="5" t="str">
        <f>IF(Tabla113[[#This Row],[Cantidad]] &gt; 0,CEILING(( Tabla113[[#This Row],[Cantidad]]*Tabla113[[#This Row],[Precio]]) - IF(ISNUMBER(FIND("x", LOWER(G79))), ( Tabla113[[#This Row],[Cantidad]]* Tabla113[[#This Row],[Precio]] * IF(ISNUMBER(FIND("aceite", LOWER(Tabla113[[#This Row],[Producto]]))), 0.05, 0.1)), 0), 0.5), "")</f>
        <v/>
      </c>
    </row>
    <row r="80" spans="2:8" x14ac:dyDescent="0.25">
      <c r="B80" s="18" t="str">
        <f ca="1">IF(Tabla1[[#This Row],['#]]&lt;&gt;"", NOW(), "")</f>
        <v/>
      </c>
      <c r="C80" t="str">
        <f t="shared" si="1"/>
        <v/>
      </c>
      <c r="H80" s="5" t="str">
        <f>IF(Tabla113[[#This Row],[Cantidad]] &gt; 0,CEILING(( Tabla113[[#This Row],[Cantidad]]*Tabla113[[#This Row],[Precio]]) - IF(ISNUMBER(FIND("x", LOWER(G80))), ( Tabla113[[#This Row],[Cantidad]]* Tabla113[[#This Row],[Precio]] * IF(ISNUMBER(FIND("aceite", LOWER(Tabla113[[#This Row],[Producto]]))), 0.05, 0.1)), 0), 0.5), "")</f>
        <v/>
      </c>
    </row>
    <row r="81" spans="2:8" x14ac:dyDescent="0.25">
      <c r="B81" s="18" t="str">
        <f ca="1">IF(Tabla1[[#This Row],['#]]&lt;&gt;"", NOW(), "")</f>
        <v/>
      </c>
      <c r="C81" t="str">
        <f t="shared" si="1"/>
        <v/>
      </c>
      <c r="H81" s="5" t="str">
        <f>IF(Tabla113[[#This Row],[Cantidad]] &gt; 0,CEILING(( Tabla113[[#This Row],[Cantidad]]*Tabla113[[#This Row],[Precio]]) - IF(ISNUMBER(FIND("x", LOWER(G81))), ( Tabla113[[#This Row],[Cantidad]]* Tabla113[[#This Row],[Precio]] * IF(ISNUMBER(FIND("aceite", LOWER(Tabla113[[#This Row],[Producto]]))), 0.05, 0.1)), 0), 0.5), "")</f>
        <v/>
      </c>
    </row>
    <row r="82" spans="2:8" x14ac:dyDescent="0.25">
      <c r="B82" s="18" t="str">
        <f ca="1">IF(Tabla1[[#This Row],['#]]&lt;&gt;"", NOW(), "")</f>
        <v/>
      </c>
      <c r="C82" t="str">
        <f t="shared" si="1"/>
        <v/>
      </c>
      <c r="H82" s="5" t="str">
        <f>IF(Tabla113[[#This Row],[Cantidad]] &gt; 0,CEILING(( Tabla113[[#This Row],[Cantidad]]*Tabla113[[#This Row],[Precio]]) - IF(ISNUMBER(FIND("x", LOWER(G82))), ( Tabla113[[#This Row],[Cantidad]]* Tabla113[[#This Row],[Precio]] * IF(ISNUMBER(FIND("aceite", LOWER(Tabla113[[#This Row],[Producto]]))), 0.05, 0.1)), 0), 0.5), "")</f>
        <v/>
      </c>
    </row>
    <row r="83" spans="2:8" x14ac:dyDescent="0.25">
      <c r="B83" s="18" t="str">
        <f ca="1">IF(Tabla1[[#This Row],['#]]&lt;&gt;"", NOW(), "")</f>
        <v/>
      </c>
      <c r="C83" t="str">
        <f t="shared" si="1"/>
        <v/>
      </c>
      <c r="H83" s="5" t="str">
        <f>IF(Tabla113[[#This Row],[Cantidad]] &gt; 0,CEILING(( Tabla113[[#This Row],[Cantidad]]*Tabla113[[#This Row],[Precio]]) - IF(ISNUMBER(FIND("x", LOWER(G83))), ( Tabla113[[#This Row],[Cantidad]]* Tabla113[[#This Row],[Precio]] * IF(ISNUMBER(FIND("aceite", LOWER(Tabla113[[#This Row],[Producto]]))), 0.05, 0.1)), 0), 0.5), "")</f>
        <v/>
      </c>
    </row>
    <row r="84" spans="2:8" x14ac:dyDescent="0.25">
      <c r="B84" s="18" t="str">
        <f ca="1">IF(Tabla1[[#This Row],['#]]&lt;&gt;"", NOW(), "")</f>
        <v/>
      </c>
      <c r="C84" t="str">
        <f t="shared" si="1"/>
        <v/>
      </c>
      <c r="H84" s="5" t="str">
        <f>IF(Tabla113[[#This Row],[Cantidad]] &gt; 0,CEILING(( Tabla113[[#This Row],[Cantidad]]*Tabla113[[#This Row],[Precio]]) - IF(ISNUMBER(FIND("x", LOWER(G84))), ( Tabla113[[#This Row],[Cantidad]]* Tabla113[[#This Row],[Precio]] * IF(ISNUMBER(FIND("aceite", LOWER(Tabla113[[#This Row],[Producto]]))), 0.05, 0.1)), 0), 0.5), "")</f>
        <v/>
      </c>
    </row>
    <row r="85" spans="2:8" x14ac:dyDescent="0.25">
      <c r="B85" s="18" t="str">
        <f ca="1">IF(Tabla1[[#This Row],['#]]&lt;&gt;"", NOW(), "")</f>
        <v/>
      </c>
      <c r="C85" t="str">
        <f t="shared" si="1"/>
        <v/>
      </c>
      <c r="H85" s="5" t="str">
        <f>IF(Tabla113[[#This Row],[Cantidad]] &gt; 0,CEILING(( Tabla113[[#This Row],[Cantidad]]*Tabla113[[#This Row],[Precio]]) - IF(ISNUMBER(FIND("x", LOWER(G85))), ( Tabla113[[#This Row],[Cantidad]]* Tabla113[[#This Row],[Precio]] * IF(ISNUMBER(FIND("aceite", LOWER(Tabla113[[#This Row],[Producto]]))), 0.05, 0.1)), 0), 0.5), "")</f>
        <v/>
      </c>
    </row>
    <row r="86" spans="2:8" x14ac:dyDescent="0.25">
      <c r="B86" s="18" t="str">
        <f ca="1">IF(Tabla1[[#This Row],['#]]&lt;&gt;"", NOW(), "")</f>
        <v/>
      </c>
      <c r="C86" t="str">
        <f t="shared" si="1"/>
        <v/>
      </c>
      <c r="H86" s="5" t="str">
        <f>IF(Tabla113[[#This Row],[Cantidad]] &gt; 0,CEILING(( Tabla113[[#This Row],[Cantidad]]*Tabla113[[#This Row],[Precio]]) - IF(ISNUMBER(FIND("x", LOWER(G86))), ( Tabla113[[#This Row],[Cantidad]]* Tabla113[[#This Row],[Precio]] * IF(ISNUMBER(FIND("aceite", LOWER(Tabla113[[#This Row],[Producto]]))), 0.05, 0.1)), 0), 0.5), "")</f>
        <v/>
      </c>
    </row>
    <row r="87" spans="2:8" x14ac:dyDescent="0.25">
      <c r="B87" s="18" t="str">
        <f ca="1">IF(Tabla1[[#This Row],['#]]&lt;&gt;"", NOW(), "")</f>
        <v/>
      </c>
      <c r="C87" t="str">
        <f t="shared" si="1"/>
        <v/>
      </c>
      <c r="H87" s="5" t="str">
        <f>IF(Tabla113[[#This Row],[Cantidad]] &gt; 0,CEILING(( Tabla113[[#This Row],[Cantidad]]*Tabla113[[#This Row],[Precio]]) - IF(ISNUMBER(FIND("x", LOWER(G87))), ( Tabla113[[#This Row],[Cantidad]]* Tabla113[[#This Row],[Precio]] * IF(ISNUMBER(FIND("aceite", LOWER(Tabla113[[#This Row],[Producto]]))), 0.05, 0.1)), 0), 0.5), "")</f>
        <v/>
      </c>
    </row>
    <row r="88" spans="2:8" x14ac:dyDescent="0.25">
      <c r="B88" s="18" t="str">
        <f ca="1">IF(Tabla1[[#This Row],['#]]&lt;&gt;"", NOW(), "")</f>
        <v/>
      </c>
      <c r="C88" t="str">
        <f t="shared" si="1"/>
        <v/>
      </c>
      <c r="H88" s="5" t="str">
        <f>IF(Tabla113[[#This Row],[Cantidad]] &gt; 0,CEILING(( Tabla113[[#This Row],[Cantidad]]*Tabla113[[#This Row],[Precio]]) - IF(ISNUMBER(FIND("x", LOWER(G88))), ( Tabla113[[#This Row],[Cantidad]]* Tabla113[[#This Row],[Precio]] * IF(ISNUMBER(FIND("aceite", LOWER(Tabla113[[#This Row],[Producto]]))), 0.05, 0.1)), 0), 0.5), "")</f>
        <v/>
      </c>
    </row>
    <row r="89" spans="2:8" x14ac:dyDescent="0.25">
      <c r="B89" s="18" t="str">
        <f ca="1">IF(Tabla1[[#This Row],['#]]&lt;&gt;"", NOW(), "")</f>
        <v/>
      </c>
      <c r="C89" t="str">
        <f t="shared" si="1"/>
        <v/>
      </c>
      <c r="H89" s="5" t="str">
        <f>IF(Tabla113[[#This Row],[Cantidad]] &gt; 0,CEILING(( Tabla113[[#This Row],[Cantidad]]*Tabla113[[#This Row],[Precio]]) - IF(ISNUMBER(FIND("x", LOWER(G89))), ( Tabla113[[#This Row],[Cantidad]]* Tabla113[[#This Row],[Precio]] * IF(ISNUMBER(FIND("aceite", LOWER(Tabla113[[#This Row],[Producto]]))), 0.05, 0.1)), 0), 0.5), "")</f>
        <v/>
      </c>
    </row>
    <row r="90" spans="2:8" x14ac:dyDescent="0.25">
      <c r="B90" s="18" t="str">
        <f ca="1">IF(Tabla1[[#This Row],['#]]&lt;&gt;"", NOW(), "")</f>
        <v/>
      </c>
      <c r="C90" t="str">
        <f t="shared" si="1"/>
        <v/>
      </c>
      <c r="H90" s="5" t="str">
        <f>IF(Tabla113[[#This Row],[Cantidad]] &gt; 0,CEILING(( Tabla113[[#This Row],[Cantidad]]*Tabla113[[#This Row],[Precio]]) - IF(ISNUMBER(FIND("x", LOWER(G90))), ( Tabla113[[#This Row],[Cantidad]]* Tabla113[[#This Row],[Precio]] * IF(ISNUMBER(FIND("aceite", LOWER(Tabla113[[#This Row],[Producto]]))), 0.05, 0.1)), 0), 0.5), "")</f>
        <v/>
      </c>
    </row>
    <row r="91" spans="2:8" x14ac:dyDescent="0.25">
      <c r="B91" s="18" t="str">
        <f ca="1">IF(Tabla1[[#This Row],['#]]&lt;&gt;"", NOW(), "")</f>
        <v/>
      </c>
      <c r="C91" t="str">
        <f t="shared" si="1"/>
        <v/>
      </c>
      <c r="H91" s="5" t="str">
        <f>IF(Tabla113[[#This Row],[Cantidad]] &gt; 0,CEILING(( Tabla113[[#This Row],[Cantidad]]*Tabla113[[#This Row],[Precio]]) - IF(ISNUMBER(FIND("x", LOWER(G91))), ( Tabla113[[#This Row],[Cantidad]]* Tabla113[[#This Row],[Precio]] * IF(ISNUMBER(FIND("aceite", LOWER(Tabla113[[#This Row],[Producto]]))), 0.05, 0.1)), 0), 0.5), "")</f>
        <v/>
      </c>
    </row>
    <row r="92" spans="2:8" x14ac:dyDescent="0.25">
      <c r="B92" s="18" t="str">
        <f ca="1">IF(Tabla1[[#This Row],['#]]&lt;&gt;"", NOW(), "")</f>
        <v/>
      </c>
      <c r="C92" t="str">
        <f t="shared" si="1"/>
        <v/>
      </c>
      <c r="H92" s="5" t="str">
        <f>IF(Tabla113[[#This Row],[Cantidad]] &gt; 0,CEILING(( Tabla113[[#This Row],[Cantidad]]*Tabla113[[#This Row],[Precio]]) - IF(ISNUMBER(FIND("x", LOWER(G92))), ( Tabla113[[#This Row],[Cantidad]]* Tabla113[[#This Row],[Precio]] * IF(ISNUMBER(FIND("aceite", LOWER(Tabla113[[#This Row],[Producto]]))), 0.05, 0.1)), 0), 0.5), "")</f>
        <v/>
      </c>
    </row>
    <row r="93" spans="2:8" x14ac:dyDescent="0.25">
      <c r="B93" s="18" t="str">
        <f ca="1">IF(Tabla1[[#This Row],['#]]&lt;&gt;"", NOW(), "")</f>
        <v/>
      </c>
      <c r="C93" t="str">
        <f t="shared" si="1"/>
        <v/>
      </c>
      <c r="H93" s="5" t="str">
        <f>IF(Tabla113[[#This Row],[Cantidad]] &gt; 0,CEILING(( Tabla113[[#This Row],[Cantidad]]*Tabla113[[#This Row],[Precio]]) - IF(ISNUMBER(FIND("x", LOWER(G93))), ( Tabla113[[#This Row],[Cantidad]]* Tabla113[[#This Row],[Precio]] * IF(ISNUMBER(FIND("aceite", LOWER(Tabla113[[#This Row],[Producto]]))), 0.05, 0.1)), 0), 0.5), "")</f>
        <v/>
      </c>
    </row>
    <row r="94" spans="2:8" x14ac:dyDescent="0.25">
      <c r="B94" s="18" t="str">
        <f ca="1">IF(Tabla1[[#This Row],['#]]&lt;&gt;"", NOW(), "")</f>
        <v/>
      </c>
      <c r="C94" t="str">
        <f t="shared" si="1"/>
        <v/>
      </c>
      <c r="H94" s="5" t="str">
        <f>IF(Tabla113[[#This Row],[Cantidad]] &gt; 0,CEILING(( Tabla113[[#This Row],[Cantidad]]*Tabla113[[#This Row],[Precio]]) - IF(ISNUMBER(FIND("x", LOWER(G94))), ( Tabla113[[#This Row],[Cantidad]]* Tabla113[[#This Row],[Precio]] * IF(ISNUMBER(FIND("aceite", LOWER(Tabla113[[#This Row],[Producto]]))), 0.05, 0.1)), 0), 0.5), "")</f>
        <v/>
      </c>
    </row>
    <row r="95" spans="2:8" x14ac:dyDescent="0.25">
      <c r="B95" s="18" t="str">
        <f ca="1">IF(Tabla1[[#This Row],['#]]&lt;&gt;"", NOW(), "")</f>
        <v/>
      </c>
      <c r="C95" t="str">
        <f t="shared" si="1"/>
        <v/>
      </c>
      <c r="H95" s="5" t="str">
        <f>IF(Tabla113[[#This Row],[Cantidad]] &gt; 0,CEILING(( Tabla113[[#This Row],[Cantidad]]*Tabla113[[#This Row],[Precio]]) - IF(ISNUMBER(FIND("x", LOWER(G95))), ( Tabla113[[#This Row],[Cantidad]]* Tabla113[[#This Row],[Precio]] * IF(ISNUMBER(FIND("aceite", LOWER(Tabla113[[#This Row],[Producto]]))), 0.05, 0.1)), 0), 0.5), "")</f>
        <v/>
      </c>
    </row>
    <row r="96" spans="2:8" x14ac:dyDescent="0.25">
      <c r="B96" s="18" t="str">
        <f ca="1">IF(Tabla1[[#This Row],['#]]&lt;&gt;"", NOW(), "")</f>
        <v/>
      </c>
      <c r="C96" t="str">
        <f t="shared" si="1"/>
        <v/>
      </c>
      <c r="H96" s="5" t="str">
        <f>IF(Tabla113[[#This Row],[Cantidad]] &gt; 0,CEILING(( Tabla113[[#This Row],[Cantidad]]*Tabla113[[#This Row],[Precio]]) - IF(ISNUMBER(FIND("x", LOWER(G96))), ( Tabla113[[#This Row],[Cantidad]]* Tabla113[[#This Row],[Precio]] * IF(ISNUMBER(FIND("aceite", LOWER(Tabla113[[#This Row],[Producto]]))), 0.05, 0.1)), 0), 0.5), "")</f>
        <v/>
      </c>
    </row>
    <row r="97" spans="2:8" x14ac:dyDescent="0.25">
      <c r="B97" s="18" t="str">
        <f ca="1">IF(Tabla1[[#This Row],['#]]&lt;&gt;"", NOW(), "")</f>
        <v/>
      </c>
      <c r="C97" t="str">
        <f t="shared" si="1"/>
        <v/>
      </c>
      <c r="H97" s="5" t="str">
        <f>IF(Tabla113[[#This Row],[Cantidad]] &gt; 0,CEILING(( Tabla113[[#This Row],[Cantidad]]*Tabla113[[#This Row],[Precio]]) - IF(ISNUMBER(FIND("x", LOWER(G97))), ( Tabla113[[#This Row],[Cantidad]]* Tabla113[[#This Row],[Precio]] * IF(ISNUMBER(FIND("aceite", LOWER(Tabla113[[#This Row],[Producto]]))), 0.05, 0.1)), 0), 0.5), "")</f>
        <v/>
      </c>
    </row>
    <row r="98" spans="2:8" x14ac:dyDescent="0.25">
      <c r="B98" s="18" t="str">
        <f ca="1">IF(Tabla1[[#This Row],['#]]&lt;&gt;"", NOW(), "")</f>
        <v/>
      </c>
      <c r="C98" t="str">
        <f t="shared" si="1"/>
        <v/>
      </c>
      <c r="H98" s="5" t="str">
        <f>IF(Tabla113[[#This Row],[Cantidad]] &gt; 0,CEILING(( Tabla113[[#This Row],[Cantidad]]*Tabla113[[#This Row],[Precio]]) - IF(ISNUMBER(FIND("x", LOWER(G98))), ( Tabla113[[#This Row],[Cantidad]]* Tabla113[[#This Row],[Precio]] * IF(ISNUMBER(FIND("aceite", LOWER(Tabla113[[#This Row],[Producto]]))), 0.05, 0.1)), 0), 0.5), "")</f>
        <v/>
      </c>
    </row>
    <row r="99" spans="2:8" x14ac:dyDescent="0.25">
      <c r="B99" s="18" t="str">
        <f ca="1">IF(Tabla1[[#This Row],['#]]&lt;&gt;"", NOW(), "")</f>
        <v/>
      </c>
      <c r="C99" t="str">
        <f t="shared" si="1"/>
        <v/>
      </c>
      <c r="H99" s="5" t="str">
        <f>IF(Tabla113[[#This Row],[Cantidad]] &gt; 0,CEILING(( Tabla113[[#This Row],[Cantidad]]*Tabla113[[#This Row],[Precio]]) - IF(ISNUMBER(FIND("x", LOWER(G99))), ( Tabla113[[#This Row],[Cantidad]]* Tabla113[[#This Row],[Precio]] * IF(ISNUMBER(FIND("aceite", LOWER(Tabla113[[#This Row],[Producto]]))), 0.05, 0.1)), 0), 0.5), "")</f>
        <v/>
      </c>
    </row>
    <row r="100" spans="2:8" x14ac:dyDescent="0.25">
      <c r="B100" s="18" t="str">
        <f ca="1">IF(Tabla1[[#This Row],['#]]&lt;&gt;"", NOW(), "")</f>
        <v/>
      </c>
      <c r="C100" t="str">
        <f t="shared" si="1"/>
        <v/>
      </c>
      <c r="H100" s="5" t="str">
        <f>IF(Tabla113[[#This Row],[Cantidad]] &gt; 0,CEILING(( Tabla113[[#This Row],[Cantidad]]*Tabla113[[#This Row],[Precio]]) - IF(ISNUMBER(FIND("x", LOWER(G100))), ( Tabla113[[#This Row],[Cantidad]]* Tabla113[[#This Row],[Precio]] * IF(ISNUMBER(FIND("aceite", LOWER(Tabla113[[#This Row],[Producto]]))), 0.05, 0.1)), 0), 0.5), "")</f>
        <v/>
      </c>
    </row>
    <row r="101" spans="2:8" x14ac:dyDescent="0.25">
      <c r="B101" s="18" t="str">
        <f ca="1">IF(Tabla1[[#This Row],['#]]&lt;&gt;"", NOW(), "")</f>
        <v/>
      </c>
      <c r="C101" t="str">
        <f t="shared" si="1"/>
        <v/>
      </c>
      <c r="H101" s="5" t="str">
        <f>IF(Tabla113[[#This Row],[Cantidad]] &gt; 0,CEILING(( Tabla113[[#This Row],[Cantidad]]*Tabla113[[#This Row],[Precio]]) - IF(ISNUMBER(FIND("x", LOWER(G101))), ( Tabla113[[#This Row],[Cantidad]]* Tabla113[[#This Row],[Precio]] * IF(ISNUMBER(FIND("aceite", LOWER(Tabla113[[#This Row],[Producto]]))), 0.05, 0.1)), 0), 0.5), "")</f>
        <v/>
      </c>
    </row>
    <row r="102" spans="2:8" x14ac:dyDescent="0.25">
      <c r="B102" s="18" t="str">
        <f ca="1">IF(Tabla1[[#This Row],['#]]&lt;&gt;"", NOW(), "")</f>
        <v/>
      </c>
      <c r="C102" t="str">
        <f t="shared" si="1"/>
        <v/>
      </c>
      <c r="H102" s="5" t="str">
        <f>IF(Tabla113[[#This Row],[Cantidad]] &gt; 0,CEILING(( Tabla113[[#This Row],[Cantidad]]*Tabla113[[#This Row],[Precio]]) - IF(ISNUMBER(FIND("x", LOWER(G102))), ( Tabla113[[#This Row],[Cantidad]]* Tabla113[[#This Row],[Precio]] * IF(ISNUMBER(FIND("aceite", LOWER(Tabla113[[#This Row],[Producto]]))), 0.05, 0.1)), 0), 0.5), "")</f>
        <v/>
      </c>
    </row>
    <row r="103" spans="2:8" x14ac:dyDescent="0.25">
      <c r="B103" s="18" t="str">
        <f ca="1">IF(Tabla1[[#This Row],['#]]&lt;&gt;"", NOW(), "")</f>
        <v/>
      </c>
      <c r="C103" t="str">
        <f t="shared" si="1"/>
        <v/>
      </c>
      <c r="H103" s="5" t="str">
        <f>IF(Tabla113[[#This Row],[Cantidad]] &gt; 0,CEILING(( Tabla113[[#This Row],[Cantidad]]*Tabla113[[#This Row],[Precio]]) - IF(ISNUMBER(FIND("x", LOWER(G103))), ( Tabla113[[#This Row],[Cantidad]]* Tabla113[[#This Row],[Precio]] * IF(ISNUMBER(FIND("aceite", LOWER(Tabla113[[#This Row],[Producto]]))), 0.05, 0.1)), 0), 0.5), "")</f>
        <v/>
      </c>
    </row>
  </sheetData>
  <mergeCells count="26">
    <mergeCell ref="C2:H2"/>
    <mergeCell ref="M2:R2"/>
    <mergeCell ref="M3:R3"/>
    <mergeCell ref="M4:R22"/>
    <mergeCell ref="J5:K14"/>
    <mergeCell ref="M24:R24"/>
    <mergeCell ref="M25:R25"/>
    <mergeCell ref="O26:R26"/>
    <mergeCell ref="O27:R27"/>
    <mergeCell ref="O28:R28"/>
    <mergeCell ref="O29:R29"/>
    <mergeCell ref="O30:R30"/>
    <mergeCell ref="O31:R31"/>
    <mergeCell ref="O32:R32"/>
    <mergeCell ref="O33:R33"/>
    <mergeCell ref="O34:R34"/>
    <mergeCell ref="O35:R35"/>
    <mergeCell ref="O36:R36"/>
    <mergeCell ref="O37:R37"/>
    <mergeCell ref="O38:R38"/>
    <mergeCell ref="O44:R44"/>
    <mergeCell ref="O39:R39"/>
    <mergeCell ref="O40:R40"/>
    <mergeCell ref="O41:R41"/>
    <mergeCell ref="O42:R42"/>
    <mergeCell ref="O43:R43"/>
  </mergeCells>
  <conditionalFormatting sqref="B5:B103">
    <cfRule type="expression" dxfId="5" priority="1">
      <formula>C5&gt;0&amp;ISBLANK(B5)</formula>
    </cfRule>
  </conditionalFormatting>
  <conditionalFormatting sqref="D5:D6">
    <cfRule type="expression" dxfId="4" priority="2">
      <formula>E5&gt;0&amp;ISBLANK(D5)</formula>
    </cfRule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R103"/>
  <sheetViews>
    <sheetView tabSelected="1" zoomScale="95" zoomScaleNormal="95" workbookViewId="0">
      <selection activeCell="D42" sqref="D42"/>
    </sheetView>
  </sheetViews>
  <sheetFormatPr baseColWidth="10" defaultColWidth="9.140625" defaultRowHeight="15" x14ac:dyDescent="0.25"/>
  <cols>
    <col min="1" max="1" width="4.7109375" customWidth="1"/>
    <col min="2" max="2" width="8.7109375" style="16" customWidth="1"/>
    <col min="3" max="3" width="4.7109375" customWidth="1"/>
    <col min="4" max="4" width="36.140625" customWidth="1"/>
    <col min="5" max="5" width="11" customWidth="1"/>
    <col min="7" max="7" width="12.5703125" customWidth="1"/>
    <col min="8" max="8" width="11.85546875" bestFit="1" customWidth="1"/>
    <col min="9" max="9" width="3.7109375" customWidth="1"/>
    <col min="10" max="10" width="12.140625" customWidth="1"/>
    <col min="11" max="11" width="19.140625" customWidth="1"/>
    <col min="12" max="12" width="3.42578125" customWidth="1"/>
  </cols>
  <sheetData>
    <row r="2" spans="2:18" ht="28.5" x14ac:dyDescent="0.45">
      <c r="C2" s="34" t="s">
        <v>122</v>
      </c>
      <c r="D2" s="34"/>
      <c r="E2" s="35"/>
      <c r="F2" s="35"/>
      <c r="G2" s="35"/>
      <c r="H2" s="35"/>
      <c r="L2" s="8"/>
      <c r="M2" s="34" t="s">
        <v>5</v>
      </c>
      <c r="N2" s="35"/>
      <c r="O2" s="35"/>
      <c r="P2" s="35"/>
      <c r="Q2" s="35"/>
      <c r="R2" s="35"/>
    </row>
    <row r="3" spans="2:18" ht="26.25" x14ac:dyDescent="0.4">
      <c r="G3" t="s">
        <v>7</v>
      </c>
      <c r="J3" s="1" t="s">
        <v>17</v>
      </c>
      <c r="K3" s="6">
        <f>SUM(Tabla114[Importa])</f>
        <v>5664.5</v>
      </c>
      <c r="M3" s="37" t="s">
        <v>6</v>
      </c>
      <c r="N3" s="37"/>
      <c r="O3" s="37"/>
      <c r="P3" s="37"/>
      <c r="Q3" s="37"/>
      <c r="R3" s="37"/>
    </row>
    <row r="4" spans="2:18" ht="33.75" x14ac:dyDescent="0.5">
      <c r="B4" s="17" t="s">
        <v>23</v>
      </c>
      <c r="C4" t="s">
        <v>15</v>
      </c>
      <c r="D4" t="s">
        <v>0</v>
      </c>
      <c r="E4" t="s">
        <v>1</v>
      </c>
      <c r="F4" t="s">
        <v>2</v>
      </c>
      <c r="G4" t="s">
        <v>3</v>
      </c>
      <c r="H4" t="s">
        <v>4</v>
      </c>
      <c r="J4" s="9" t="s">
        <v>18</v>
      </c>
      <c r="K4" s="10">
        <f>COUNTIF(C5:C103,"&gt;0")</f>
        <v>37</v>
      </c>
      <c r="M4" s="43" t="s">
        <v>153</v>
      </c>
      <c r="N4" s="36"/>
      <c r="O4" s="36"/>
      <c r="P4" s="36"/>
      <c r="Q4" s="36"/>
      <c r="R4" s="36"/>
    </row>
    <row r="5" spans="2:18" x14ac:dyDescent="0.25">
      <c r="B5" s="18">
        <f ca="1">IF(Tabla114[[#This Row],['#]]&lt;&gt;"", NOW(), "")</f>
        <v>45892.79297372685</v>
      </c>
      <c r="C5">
        <f t="shared" ref="C5:C68" si="0">IF(ISNUMBER(E5), IF(ISNUMBER(C4), C4+1, 1), "")</f>
        <v>1</v>
      </c>
      <c r="D5" t="s">
        <v>123</v>
      </c>
      <c r="E5">
        <v>1</v>
      </c>
      <c r="F5">
        <v>70</v>
      </c>
      <c r="G5" t="s">
        <v>28</v>
      </c>
      <c r="H5" s="5">
        <f>IF(Tabla114[[#This Row],[Cantidad]] &gt; 0,CEILING(( Tabla114[[#This Row],[Cantidad]]*Tabla114[[#This Row],[Precio]]) - IF(ISNUMBER(FIND("x", LOWER(G5))), ( Tabla114[[#This Row],[Cantidad]]* Tabla114[[#This Row],[Precio]] * IF(ISNUMBER(FIND("aceite", LOWER(Tabla114[[#This Row],[Producto]]))), 0.05, 0.1)), 0), 0.5), "")</f>
        <v>63</v>
      </c>
      <c r="J5" s="38" t="s">
        <v>11</v>
      </c>
      <c r="K5" s="38"/>
      <c r="M5" s="36"/>
      <c r="N5" s="36"/>
      <c r="O5" s="36"/>
      <c r="P5" s="36"/>
      <c r="Q5" s="36"/>
      <c r="R5" s="36"/>
    </row>
    <row r="6" spans="2:18" ht="15" customHeight="1" x14ac:dyDescent="0.25">
      <c r="B6" s="18">
        <f ca="1">IF(Tabla1[[#This Row],['#]]&lt;&gt;"", NOW(), "")</f>
        <v>45892.79297372685</v>
      </c>
      <c r="C6">
        <f t="shared" si="0"/>
        <v>2</v>
      </c>
      <c r="D6" t="s">
        <v>124</v>
      </c>
      <c r="E6">
        <v>1</v>
      </c>
      <c r="F6">
        <v>50</v>
      </c>
      <c r="G6" t="s">
        <v>28</v>
      </c>
      <c r="H6" s="5">
        <f>IF(Tabla114[[#This Row],[Cantidad]] &gt; 0,CEILING(( Tabla114[[#This Row],[Cantidad]]*Tabla114[[#This Row],[Precio]]) - IF(ISNUMBER(FIND("x", LOWER(G6))), ( Tabla114[[#This Row],[Cantidad]]* Tabla114[[#This Row],[Precio]] * IF(ISNUMBER(FIND("aceite", LOWER(Tabla114[[#This Row],[Producto]]))), 0.05, 0.1)), 0), 0.5), "")</f>
        <v>45</v>
      </c>
      <c r="J6" s="38"/>
      <c r="K6" s="38"/>
      <c r="M6" s="36"/>
      <c r="N6" s="36"/>
      <c r="O6" s="36"/>
      <c r="P6" s="36"/>
      <c r="Q6" s="36"/>
      <c r="R6" s="36"/>
    </row>
    <row r="7" spans="2:18" x14ac:dyDescent="0.25">
      <c r="B7" s="18">
        <f ca="1">IF(Tabla1[[#This Row],['#]]&lt;&gt;"", NOW(), "")</f>
        <v>45892.79297372685</v>
      </c>
      <c r="C7">
        <f t="shared" si="0"/>
        <v>3</v>
      </c>
      <c r="D7" t="s">
        <v>125</v>
      </c>
      <c r="E7">
        <v>1</v>
      </c>
      <c r="F7">
        <v>90</v>
      </c>
      <c r="G7" t="s">
        <v>28</v>
      </c>
      <c r="H7" s="5">
        <f>IF(Tabla114[[#This Row],[Cantidad]] &gt; 0,CEILING(( Tabla114[[#This Row],[Cantidad]]*Tabla114[[#This Row],[Precio]]) - IF(ISNUMBER(FIND("x", LOWER(G7))), ( Tabla114[[#This Row],[Cantidad]]* Tabla114[[#This Row],[Precio]] * IF(ISNUMBER(FIND("aceite", LOWER(Tabla114[[#This Row],[Producto]]))), 0.05, 0.1)), 0), 0.5), "")</f>
        <v>81</v>
      </c>
      <c r="J7" s="38"/>
      <c r="K7" s="38"/>
      <c r="M7" s="36"/>
      <c r="N7" s="36"/>
      <c r="O7" s="36"/>
      <c r="P7" s="36"/>
      <c r="Q7" s="36"/>
      <c r="R7" s="36"/>
    </row>
    <row r="8" spans="2:18" x14ac:dyDescent="0.25">
      <c r="B8" s="18">
        <f ca="1">IF(Tabla1[[#This Row],['#]]&lt;&gt;"", NOW(), "")</f>
        <v>45892.79297372685</v>
      </c>
      <c r="C8">
        <f t="shared" si="0"/>
        <v>4</v>
      </c>
      <c r="D8" t="s">
        <v>126</v>
      </c>
      <c r="E8">
        <v>1</v>
      </c>
      <c r="F8">
        <v>35</v>
      </c>
      <c r="G8" t="s">
        <v>28</v>
      </c>
      <c r="H8" s="5">
        <f>IF(Tabla114[[#This Row],[Cantidad]] &gt; 0,CEILING(( Tabla114[[#This Row],[Cantidad]]*Tabla114[[#This Row],[Precio]]) - IF(ISNUMBER(FIND("x", LOWER(G8))), ( Tabla114[[#This Row],[Cantidad]]* Tabla114[[#This Row],[Precio]] * IF(ISNUMBER(FIND("aceite", LOWER(Tabla114[[#This Row],[Producto]]))), 0.05, 0.1)), 0), 0.5), "")</f>
        <v>31.5</v>
      </c>
      <c r="J8" s="38"/>
      <c r="K8" s="38"/>
      <c r="M8" s="36"/>
      <c r="N8" s="36"/>
      <c r="O8" s="36"/>
      <c r="P8" s="36"/>
      <c r="Q8" s="36"/>
      <c r="R8" s="36"/>
    </row>
    <row r="9" spans="2:18" x14ac:dyDescent="0.25">
      <c r="B9" s="18">
        <f ca="1">IF(Tabla1[[#This Row],['#]]&lt;&gt;"", NOW(), "")</f>
        <v>45892.79297372685</v>
      </c>
      <c r="C9">
        <f t="shared" si="0"/>
        <v>5</v>
      </c>
      <c r="D9" t="s">
        <v>127</v>
      </c>
      <c r="E9">
        <v>1</v>
      </c>
      <c r="F9">
        <v>35</v>
      </c>
      <c r="H9" s="5">
        <f>IF(Tabla114[[#This Row],[Cantidad]] &gt; 0,CEILING(( Tabla114[[#This Row],[Cantidad]]*Tabla114[[#This Row],[Precio]]) - IF(ISNUMBER(FIND("x", LOWER(G9))), ( Tabla114[[#This Row],[Cantidad]]* Tabla114[[#This Row],[Precio]] * IF(ISNUMBER(FIND("aceite", LOWER(Tabla114[[#This Row],[Producto]]))), 0.05, 0.1)), 0), 0.5), "")</f>
        <v>35</v>
      </c>
      <c r="J9" s="38"/>
      <c r="K9" s="38"/>
      <c r="M9" s="36"/>
      <c r="N9" s="36"/>
      <c r="O9" s="36"/>
      <c r="P9" s="36"/>
      <c r="Q9" s="36"/>
      <c r="R9" s="36"/>
    </row>
    <row r="10" spans="2:18" x14ac:dyDescent="0.25">
      <c r="B10" s="18">
        <f ca="1">IF(Tabla1[[#This Row],['#]]&lt;&gt;"", NOW(), "")</f>
        <v>45892.79297372685</v>
      </c>
      <c r="C10">
        <f t="shared" si="0"/>
        <v>6</v>
      </c>
      <c r="D10" t="s">
        <v>128</v>
      </c>
      <c r="E10">
        <v>1</v>
      </c>
      <c r="F10">
        <v>68</v>
      </c>
      <c r="H10" s="5">
        <f>IF(Tabla114[[#This Row],[Cantidad]] &gt; 0,CEILING(( Tabla114[[#This Row],[Cantidad]]*Tabla114[[#This Row],[Precio]]) - IF(ISNUMBER(FIND("x", LOWER(G10))), ( Tabla114[[#This Row],[Cantidad]]* Tabla114[[#This Row],[Precio]] * IF(ISNUMBER(FIND("aceite", LOWER(Tabla114[[#This Row],[Producto]]))), 0.05, 0.1)), 0), 0.5), "")</f>
        <v>68</v>
      </c>
      <c r="J10" s="38"/>
      <c r="K10" s="38"/>
      <c r="M10" s="36"/>
      <c r="N10" s="36"/>
      <c r="O10" s="36"/>
      <c r="P10" s="36"/>
      <c r="Q10" s="36"/>
      <c r="R10" s="36"/>
    </row>
    <row r="11" spans="2:18" x14ac:dyDescent="0.25">
      <c r="B11" s="18">
        <f ca="1">IF(Tabla1[[#This Row],['#]]&lt;&gt;"", NOW(), "")</f>
        <v>45892.79297372685</v>
      </c>
      <c r="C11">
        <f t="shared" si="0"/>
        <v>7</v>
      </c>
      <c r="D11" t="s">
        <v>129</v>
      </c>
      <c r="E11">
        <v>1</v>
      </c>
      <c r="F11">
        <v>35</v>
      </c>
      <c r="H11" s="5">
        <f>IF(Tabla114[[#This Row],[Cantidad]] &gt; 0,CEILING(( Tabla114[[#This Row],[Cantidad]]*Tabla114[[#This Row],[Precio]]) - IF(ISNUMBER(FIND("x", LOWER(G11))), ( Tabla114[[#This Row],[Cantidad]]* Tabla114[[#This Row],[Precio]] * IF(ISNUMBER(FIND("aceite", LOWER(Tabla114[[#This Row],[Producto]]))), 0.05, 0.1)), 0), 0.5), "")</f>
        <v>35</v>
      </c>
      <c r="J11" s="38"/>
      <c r="K11" s="38"/>
      <c r="M11" s="36"/>
      <c r="N11" s="36"/>
      <c r="O11" s="36"/>
      <c r="P11" s="36"/>
      <c r="Q11" s="36"/>
      <c r="R11" s="36"/>
    </row>
    <row r="12" spans="2:18" x14ac:dyDescent="0.25">
      <c r="B12" s="18">
        <f ca="1">IF(Tabla1[[#This Row],['#]]&lt;&gt;"", NOW(), "")</f>
        <v>45892.79297372685</v>
      </c>
      <c r="C12">
        <f t="shared" si="0"/>
        <v>8</v>
      </c>
      <c r="D12" t="s">
        <v>130</v>
      </c>
      <c r="E12">
        <v>1</v>
      </c>
      <c r="F12">
        <v>90</v>
      </c>
      <c r="H12" s="5">
        <f>IF(Tabla114[[#This Row],[Cantidad]] &gt; 0,CEILING(( Tabla114[[#This Row],[Cantidad]]*Tabla114[[#This Row],[Precio]]) - IF(ISNUMBER(FIND("x", LOWER(G12))), ( Tabla114[[#This Row],[Cantidad]]* Tabla114[[#This Row],[Precio]] * IF(ISNUMBER(FIND("aceite", LOWER(Tabla114[[#This Row],[Producto]]))), 0.05, 0.1)), 0), 0.5), "")</f>
        <v>90</v>
      </c>
      <c r="J12" s="38"/>
      <c r="K12" s="38"/>
      <c r="M12" s="36"/>
      <c r="N12" s="36"/>
      <c r="O12" s="36"/>
      <c r="P12" s="36"/>
      <c r="Q12" s="36"/>
      <c r="R12" s="36"/>
    </row>
    <row r="13" spans="2:18" x14ac:dyDescent="0.25">
      <c r="B13" s="18">
        <f ca="1">IF(Tabla1[[#This Row],['#]]&lt;&gt;"", NOW(), "")</f>
        <v>45892.79297372685</v>
      </c>
      <c r="C13">
        <f t="shared" si="0"/>
        <v>9</v>
      </c>
      <c r="D13" t="s">
        <v>131</v>
      </c>
      <c r="E13">
        <v>1</v>
      </c>
      <c r="F13">
        <v>690</v>
      </c>
      <c r="H13" s="5">
        <f>IF(Tabla114[[#This Row],[Cantidad]] &gt; 0,CEILING(( Tabla114[[#This Row],[Cantidad]]*Tabla114[[#This Row],[Precio]]) - IF(ISNUMBER(FIND("x", LOWER(G13))), ( Tabla114[[#This Row],[Cantidad]]* Tabla114[[#This Row],[Precio]] * IF(ISNUMBER(FIND("aceite", LOWER(Tabla114[[#This Row],[Producto]]))), 0.05, 0.1)), 0), 0.5), "")</f>
        <v>690</v>
      </c>
      <c r="J13" s="38"/>
      <c r="K13" s="38"/>
      <c r="M13" s="36"/>
      <c r="N13" s="36"/>
      <c r="O13" s="36"/>
      <c r="P13" s="36"/>
      <c r="Q13" s="36"/>
      <c r="R13" s="36"/>
    </row>
    <row r="14" spans="2:18" x14ac:dyDescent="0.25">
      <c r="B14" s="18">
        <f ca="1">IF(Tabla1[[#This Row],['#]]&lt;&gt;"", NOW(), "")</f>
        <v>45892.79297372685</v>
      </c>
      <c r="C14">
        <f t="shared" si="0"/>
        <v>10</v>
      </c>
      <c r="D14" t="s">
        <v>132</v>
      </c>
      <c r="E14">
        <v>1</v>
      </c>
      <c r="F14">
        <v>152</v>
      </c>
      <c r="H14" s="5">
        <f>IF(Tabla114[[#This Row],[Cantidad]] &gt; 0,CEILING(( Tabla114[[#This Row],[Cantidad]]*Tabla114[[#This Row],[Precio]]) - IF(ISNUMBER(FIND("x", LOWER(G14))), ( Tabla114[[#This Row],[Cantidad]]* Tabla114[[#This Row],[Precio]] * IF(ISNUMBER(FIND("aceite", LOWER(Tabla114[[#This Row],[Producto]]))), 0.05, 0.1)), 0), 0.5), "")</f>
        <v>152</v>
      </c>
      <c r="J14" s="38"/>
      <c r="K14" s="38"/>
      <c r="M14" s="36"/>
      <c r="N14" s="36"/>
      <c r="O14" s="36"/>
      <c r="P14" s="36"/>
      <c r="Q14" s="36"/>
      <c r="R14" s="36"/>
    </row>
    <row r="15" spans="2:18" x14ac:dyDescent="0.25">
      <c r="B15" s="18">
        <f ca="1">IF(Tabla1[[#This Row],['#]]&lt;&gt;"", NOW(), "")</f>
        <v>45892.79297372685</v>
      </c>
      <c r="C15">
        <f t="shared" si="0"/>
        <v>11</v>
      </c>
      <c r="D15" t="s">
        <v>133</v>
      </c>
      <c r="E15">
        <v>1</v>
      </c>
      <c r="F15">
        <v>35</v>
      </c>
      <c r="H15" s="5">
        <f>IF(Tabla114[[#This Row],[Cantidad]] &gt; 0,CEILING(( Tabla114[[#This Row],[Cantidad]]*Tabla114[[#This Row],[Precio]]) - IF(ISNUMBER(FIND("x", LOWER(G15))), ( Tabla114[[#This Row],[Cantidad]]* Tabla114[[#This Row],[Precio]] * IF(ISNUMBER(FIND("aceite", LOWER(Tabla114[[#This Row],[Producto]]))), 0.05, 0.1)), 0), 0.5), "")</f>
        <v>35</v>
      </c>
      <c r="M15" s="36"/>
      <c r="N15" s="36"/>
      <c r="O15" s="36"/>
      <c r="P15" s="36"/>
      <c r="Q15" s="36"/>
      <c r="R15" s="36"/>
    </row>
    <row r="16" spans="2:18" x14ac:dyDescent="0.25">
      <c r="B16" s="18">
        <f ca="1">IF(Tabla1[[#This Row],['#]]&lt;&gt;"", NOW(), "")</f>
        <v>45892.79297372685</v>
      </c>
      <c r="C16">
        <f t="shared" si="0"/>
        <v>12</v>
      </c>
      <c r="D16" t="s">
        <v>134</v>
      </c>
      <c r="E16">
        <v>1</v>
      </c>
      <c r="F16">
        <v>87</v>
      </c>
      <c r="H16" s="5">
        <f>IF(Tabla114[[#This Row],[Cantidad]] &gt; 0,CEILING(( Tabla114[[#This Row],[Cantidad]]*Tabla114[[#This Row],[Precio]]) - IF(ISNUMBER(FIND("x", LOWER(G16))), ( Tabla114[[#This Row],[Cantidad]]* Tabla114[[#This Row],[Precio]] * IF(ISNUMBER(FIND("aceite", LOWER(Tabla114[[#This Row],[Producto]]))), 0.05, 0.1)), 0), 0.5), "")</f>
        <v>87</v>
      </c>
      <c r="M16" s="36"/>
      <c r="N16" s="36"/>
      <c r="O16" s="36"/>
      <c r="P16" s="36"/>
      <c r="Q16" s="36"/>
      <c r="R16" s="36"/>
    </row>
    <row r="17" spans="2:18" x14ac:dyDescent="0.25">
      <c r="B17" s="18">
        <f ca="1">IF(Tabla1[[#This Row],['#]]&lt;&gt;"", NOW(), "")</f>
        <v>45892.79297372685</v>
      </c>
      <c r="C17">
        <f t="shared" si="0"/>
        <v>13</v>
      </c>
      <c r="D17" t="s">
        <v>111</v>
      </c>
      <c r="E17">
        <v>1</v>
      </c>
      <c r="F17">
        <v>57</v>
      </c>
      <c r="G17" t="s">
        <v>28</v>
      </c>
      <c r="H17" s="5">
        <f>IF(Tabla114[[#This Row],[Cantidad]] &gt; 0,CEILING(( Tabla114[[#This Row],[Cantidad]]*Tabla114[[#This Row],[Precio]]) - IF(ISNUMBER(FIND("x", LOWER(G17))), ( Tabla114[[#This Row],[Cantidad]]* Tabla114[[#This Row],[Precio]] * IF(ISNUMBER(FIND("aceite", LOWER(Tabla114[[#This Row],[Producto]]))), 0.05, 0.1)), 0), 0.5), "")</f>
        <v>51.5</v>
      </c>
      <c r="M17" s="36"/>
      <c r="N17" s="36"/>
      <c r="O17" s="36"/>
      <c r="P17" s="36"/>
      <c r="Q17" s="36"/>
      <c r="R17" s="36"/>
    </row>
    <row r="18" spans="2:18" x14ac:dyDescent="0.25">
      <c r="B18" s="18">
        <f ca="1">IF(Tabla1[[#This Row],['#]]&lt;&gt;"", NOW(), "")</f>
        <v>45892.79297372685</v>
      </c>
      <c r="C18">
        <f t="shared" si="0"/>
        <v>14</v>
      </c>
      <c r="D18" t="s">
        <v>135</v>
      </c>
      <c r="E18">
        <v>1</v>
      </c>
      <c r="F18">
        <v>268</v>
      </c>
      <c r="G18" t="s">
        <v>28</v>
      </c>
      <c r="H18" s="5">
        <f>IF(Tabla114[[#This Row],[Cantidad]] &gt; 0,CEILING(( Tabla114[[#This Row],[Cantidad]]*Tabla114[[#This Row],[Precio]]) - IF(ISNUMBER(FIND("x", LOWER(G18))), ( Tabla114[[#This Row],[Cantidad]]* Tabla114[[#This Row],[Precio]] * IF(ISNUMBER(FIND("aceite", LOWER(Tabla114[[#This Row],[Producto]]))), 0.05, 0.1)), 0), 0.5), "")</f>
        <v>241.5</v>
      </c>
      <c r="M18" s="36"/>
      <c r="N18" s="36"/>
      <c r="O18" s="36"/>
      <c r="P18" s="36"/>
      <c r="Q18" s="36"/>
      <c r="R18" s="36"/>
    </row>
    <row r="19" spans="2:18" x14ac:dyDescent="0.25">
      <c r="B19" s="18">
        <f ca="1">IF(Tabla1[[#This Row],['#]]&lt;&gt;"", NOW(), "")</f>
        <v>45892.79297372685</v>
      </c>
      <c r="C19">
        <f t="shared" si="0"/>
        <v>15</v>
      </c>
      <c r="D19" t="s">
        <v>136</v>
      </c>
      <c r="E19">
        <v>1</v>
      </c>
      <c r="F19">
        <v>20</v>
      </c>
      <c r="G19" t="s">
        <v>28</v>
      </c>
      <c r="H19" s="5">
        <f>IF(Tabla114[[#This Row],[Cantidad]] &gt; 0,CEILING(( Tabla114[[#This Row],[Cantidad]]*Tabla114[[#This Row],[Precio]]) - IF(ISNUMBER(FIND("x", LOWER(G19))), ( Tabla114[[#This Row],[Cantidad]]* Tabla114[[#This Row],[Precio]] * IF(ISNUMBER(FIND("aceite", LOWER(Tabla114[[#This Row],[Producto]]))), 0.05, 0.1)), 0), 0.5), "")</f>
        <v>18</v>
      </c>
      <c r="M19" s="36"/>
      <c r="N19" s="36"/>
      <c r="O19" s="36"/>
      <c r="P19" s="36"/>
      <c r="Q19" s="36"/>
      <c r="R19" s="36"/>
    </row>
    <row r="20" spans="2:18" x14ac:dyDescent="0.25">
      <c r="B20" s="18">
        <f ca="1">IF(Tabla1[[#This Row],['#]]&lt;&gt;"", NOW(), "")</f>
        <v>45892.79297372685</v>
      </c>
      <c r="C20">
        <f t="shared" si="0"/>
        <v>16</v>
      </c>
      <c r="D20" t="s">
        <v>48</v>
      </c>
      <c r="E20">
        <v>1</v>
      </c>
      <c r="F20">
        <v>123</v>
      </c>
      <c r="G20" t="s">
        <v>28</v>
      </c>
      <c r="H20" s="5">
        <f>IF(Tabla114[[#This Row],[Cantidad]] &gt; 0,CEILING(( Tabla114[[#This Row],[Cantidad]]*Tabla114[[#This Row],[Precio]]) - IF(ISNUMBER(FIND("x", LOWER(G20))), ( Tabla114[[#This Row],[Cantidad]]* Tabla114[[#This Row],[Precio]] * IF(ISNUMBER(FIND("aceite", LOWER(Tabla114[[#This Row],[Producto]]))), 0.05, 0.1)), 0), 0.5), "")</f>
        <v>117</v>
      </c>
      <c r="M20" s="36"/>
      <c r="N20" s="36"/>
      <c r="O20" s="36"/>
      <c r="P20" s="36"/>
      <c r="Q20" s="36"/>
      <c r="R20" s="36"/>
    </row>
    <row r="21" spans="2:18" x14ac:dyDescent="0.25">
      <c r="B21" s="18">
        <f ca="1">IF(Tabla1[[#This Row],['#]]&lt;&gt;"", NOW(), "")</f>
        <v>45892.79297372685</v>
      </c>
      <c r="C21">
        <f t="shared" si="0"/>
        <v>17</v>
      </c>
      <c r="D21" t="s">
        <v>137</v>
      </c>
      <c r="E21">
        <v>1</v>
      </c>
      <c r="F21">
        <v>197</v>
      </c>
      <c r="G21" t="s">
        <v>28</v>
      </c>
      <c r="H21" s="5">
        <f>IF(Tabla114[[#This Row],[Cantidad]] &gt; 0,CEILING(( Tabla114[[#This Row],[Cantidad]]*Tabla114[[#This Row],[Precio]]) - IF(ISNUMBER(FIND("x", LOWER(G21))), ( Tabla114[[#This Row],[Cantidad]]* Tabla114[[#This Row],[Precio]] * IF(ISNUMBER(FIND("aceite", LOWER(Tabla114[[#This Row],[Producto]]))), 0.05, 0.1)), 0), 0.5), "")</f>
        <v>177.5</v>
      </c>
      <c r="M21" s="36"/>
      <c r="N21" s="36"/>
      <c r="O21" s="36"/>
      <c r="P21" s="36"/>
      <c r="Q21" s="36"/>
      <c r="R21" s="36"/>
    </row>
    <row r="22" spans="2:18" x14ac:dyDescent="0.25">
      <c r="B22" s="18">
        <f ca="1">IF(Tabla1[[#This Row],['#]]&lt;&gt;"", NOW(), "")</f>
        <v>45892.79297372685</v>
      </c>
      <c r="C22">
        <f t="shared" si="0"/>
        <v>18</v>
      </c>
      <c r="D22" t="s">
        <v>138</v>
      </c>
      <c r="E22">
        <v>1</v>
      </c>
      <c r="F22">
        <v>189</v>
      </c>
      <c r="G22" t="s">
        <v>28</v>
      </c>
      <c r="H22" s="5">
        <f>IF(Tabla114[[#This Row],[Cantidad]] &gt; 0,CEILING(( Tabla114[[#This Row],[Cantidad]]*Tabla114[[#This Row],[Precio]]) - IF(ISNUMBER(FIND("x", LOWER(G22))), ( Tabla114[[#This Row],[Cantidad]]* Tabla114[[#This Row],[Precio]] * IF(ISNUMBER(FIND("aceite", LOWER(Tabla114[[#This Row],[Producto]]))), 0.05, 0.1)), 0), 0.5), "")</f>
        <v>170.5</v>
      </c>
      <c r="M22" s="36"/>
      <c r="N22" s="36"/>
      <c r="O22" s="36"/>
      <c r="P22" s="36"/>
      <c r="Q22" s="36"/>
      <c r="R22" s="36"/>
    </row>
    <row r="23" spans="2:18" x14ac:dyDescent="0.25">
      <c r="B23" s="18">
        <f ca="1">IF(Tabla1[[#This Row],['#]]&lt;&gt;"", NOW(), "")</f>
        <v>45892.79297372685</v>
      </c>
      <c r="C23">
        <f t="shared" si="0"/>
        <v>19</v>
      </c>
      <c r="D23" t="s">
        <v>111</v>
      </c>
      <c r="E23">
        <v>2</v>
      </c>
      <c r="F23">
        <v>57</v>
      </c>
      <c r="G23" t="s">
        <v>28</v>
      </c>
      <c r="H23" s="5">
        <f>IF(Tabla114[[#This Row],[Cantidad]] &gt; 0,CEILING(( Tabla114[[#This Row],[Cantidad]]*Tabla114[[#This Row],[Precio]]) - IF(ISNUMBER(FIND("x", LOWER(G23))), ( Tabla114[[#This Row],[Cantidad]]* Tabla114[[#This Row],[Precio]] * IF(ISNUMBER(FIND("aceite", LOWER(Tabla114[[#This Row],[Producto]]))), 0.05, 0.1)), 0), 0.5), "")</f>
        <v>103</v>
      </c>
    </row>
    <row r="24" spans="2:18" ht="15" customHeight="1" x14ac:dyDescent="0.25">
      <c r="B24" s="18" t="str">
        <f ca="1">IF(Tabla1[[#This Row],['#]]&lt;&gt;"", NOW(), "")</f>
        <v/>
      </c>
      <c r="C24">
        <f t="shared" si="0"/>
        <v>20</v>
      </c>
      <c r="D24" t="s">
        <v>139</v>
      </c>
      <c r="E24">
        <v>1</v>
      </c>
      <c r="F24">
        <v>15</v>
      </c>
      <c r="H24" s="5">
        <f>IF(Tabla114[[#This Row],[Cantidad]] &gt; 0,CEILING(( Tabla114[[#This Row],[Cantidad]]*Tabla114[[#This Row],[Precio]]) - IF(ISNUMBER(FIND("x", LOWER(G24))), ( Tabla114[[#This Row],[Cantidad]]* Tabla114[[#This Row],[Precio]] * IF(ISNUMBER(FIND("aceite", LOWER(Tabla114[[#This Row],[Producto]]))), 0.05, 0.1)), 0), 0.5), "")</f>
        <v>15</v>
      </c>
      <c r="M24" s="32" t="s">
        <v>19</v>
      </c>
      <c r="N24" s="42"/>
      <c r="O24" s="42"/>
      <c r="P24" s="42"/>
      <c r="Q24" s="42"/>
      <c r="R24" s="42"/>
    </row>
    <row r="25" spans="2:18" ht="15" customHeight="1" x14ac:dyDescent="0.25">
      <c r="B25" s="18" t="str">
        <f ca="1">IF(Tabla1[[#This Row],['#]]&lt;&gt;"", NOW(), "")</f>
        <v/>
      </c>
      <c r="C25">
        <f t="shared" si="0"/>
        <v>21</v>
      </c>
      <c r="D25" t="s">
        <v>139</v>
      </c>
      <c r="E25">
        <v>1</v>
      </c>
      <c r="F25">
        <v>15</v>
      </c>
      <c r="H25" s="5">
        <f>IF(Tabla114[[#This Row],[Cantidad]] &gt; 0,CEILING(( Tabla114[[#This Row],[Cantidad]]*Tabla114[[#This Row],[Precio]]) - IF(ISNUMBER(FIND("x", LOWER(G25))), ( Tabla114[[#This Row],[Cantidad]]* Tabla114[[#This Row],[Precio]] * IF(ISNUMBER(FIND("aceite", LOWER(Tabla114[[#This Row],[Producto]]))), 0.05, 0.1)), 0), 0.5), "")</f>
        <v>15</v>
      </c>
      <c r="M25" s="37"/>
      <c r="N25" s="37"/>
      <c r="O25" s="37"/>
      <c r="P25" s="37"/>
      <c r="Q25" s="37"/>
      <c r="R25" s="37"/>
    </row>
    <row r="26" spans="2:18" ht="15" customHeight="1" x14ac:dyDescent="0.25">
      <c r="B26" s="18" t="str">
        <f ca="1">IF(Tabla1[[#This Row],['#]]&lt;&gt;"", NOW(), "")</f>
        <v/>
      </c>
      <c r="C26">
        <f t="shared" si="0"/>
        <v>22</v>
      </c>
      <c r="D26" t="s">
        <v>140</v>
      </c>
      <c r="E26">
        <v>1</v>
      </c>
      <c r="F26">
        <v>92</v>
      </c>
      <c r="G26" t="s">
        <v>28</v>
      </c>
      <c r="H26" s="5">
        <f>IF(Tabla114[[#This Row],[Cantidad]] &gt; 0,CEILING(( Tabla114[[#This Row],[Cantidad]]*Tabla114[[#This Row],[Precio]]) - IF(ISNUMBER(FIND("x", LOWER(G26))), ( Tabla114[[#This Row],[Cantidad]]* Tabla114[[#This Row],[Precio]] * IF(ISNUMBER(FIND("aceite", LOWER(Tabla114[[#This Row],[Producto]]))), 0.05, 0.1)), 0), 0.5), "")</f>
        <v>83</v>
      </c>
      <c r="M26" s="14" t="s">
        <v>20</v>
      </c>
      <c r="N26" s="14" t="s">
        <v>21</v>
      </c>
      <c r="O26" s="31" t="s">
        <v>22</v>
      </c>
      <c r="P26" s="31"/>
      <c r="Q26" s="31"/>
      <c r="R26" s="31"/>
    </row>
    <row r="27" spans="2:18" ht="15" customHeight="1" x14ac:dyDescent="0.25">
      <c r="B27" s="18" t="str">
        <f ca="1">IF(Tabla1[[#This Row],['#]]&lt;&gt;"", NOW(), "")</f>
        <v/>
      </c>
      <c r="C27">
        <f t="shared" si="0"/>
        <v>23</v>
      </c>
      <c r="D27" t="s">
        <v>141</v>
      </c>
      <c r="E27">
        <v>1</v>
      </c>
      <c r="F27">
        <v>48</v>
      </c>
      <c r="G27" t="s">
        <v>28</v>
      </c>
      <c r="H27" s="5">
        <f>IF(Tabla114[[#This Row],[Cantidad]] &gt; 0,CEILING(( Tabla114[[#This Row],[Cantidad]]*Tabla114[[#This Row],[Precio]]) - IF(ISNUMBER(FIND("x", LOWER(G27))), ( Tabla114[[#This Row],[Cantidad]]* Tabla114[[#This Row],[Precio]] * IF(ISNUMBER(FIND("aceite", LOWER(Tabla114[[#This Row],[Producto]]))), 0.05, 0.1)), 0), 0.5), "")</f>
        <v>43.5</v>
      </c>
      <c r="M27" s="13"/>
      <c r="N27" s="15"/>
      <c r="O27" s="39"/>
      <c r="P27" s="40"/>
      <c r="Q27" s="40"/>
      <c r="R27" s="41"/>
    </row>
    <row r="28" spans="2:18" ht="15" customHeight="1" x14ac:dyDescent="0.25">
      <c r="B28" s="18" t="str">
        <f ca="1">IF(Tabla1[[#This Row],['#]]&lt;&gt;"", NOW(), "")</f>
        <v/>
      </c>
      <c r="C28">
        <f t="shared" si="0"/>
        <v>24</v>
      </c>
      <c r="D28" t="s">
        <v>142</v>
      </c>
      <c r="E28">
        <v>1</v>
      </c>
      <c r="F28">
        <v>560</v>
      </c>
      <c r="G28" t="s">
        <v>28</v>
      </c>
      <c r="H28" s="5">
        <f>IF(Tabla114[[#This Row],[Cantidad]] &gt; 0,CEILING(( Tabla114[[#This Row],[Cantidad]]*Tabla114[[#This Row],[Precio]]) - IF(ISNUMBER(FIND("x", LOWER(G28))), ( Tabla114[[#This Row],[Cantidad]]* Tabla114[[#This Row],[Precio]] * IF(ISNUMBER(FIND("aceite", LOWER(Tabla114[[#This Row],[Producto]]))), 0.05, 0.1)), 0), 0.5), "")</f>
        <v>504</v>
      </c>
      <c r="M28" s="13"/>
      <c r="N28" s="15"/>
      <c r="O28" s="39"/>
      <c r="P28" s="40"/>
      <c r="Q28" s="40"/>
      <c r="R28" s="41"/>
    </row>
    <row r="29" spans="2:18" ht="15" customHeight="1" x14ac:dyDescent="0.25">
      <c r="B29" s="18" t="str">
        <f ca="1">IF(Tabla1[[#This Row],['#]]&lt;&gt;"", NOW(), "")</f>
        <v/>
      </c>
      <c r="C29">
        <f t="shared" si="0"/>
        <v>25</v>
      </c>
      <c r="D29" t="s">
        <v>143</v>
      </c>
      <c r="E29">
        <v>1</v>
      </c>
      <c r="F29">
        <v>66</v>
      </c>
      <c r="G29" t="s">
        <v>28</v>
      </c>
      <c r="H29" s="5">
        <f>IF(Tabla114[[#This Row],[Cantidad]] &gt; 0,CEILING(( Tabla114[[#This Row],[Cantidad]]*Tabla114[[#This Row],[Precio]]) - IF(ISNUMBER(FIND("x", LOWER(G29))), ( Tabla114[[#This Row],[Cantidad]]* Tabla114[[#This Row],[Precio]] * IF(ISNUMBER(FIND("aceite", LOWER(Tabla114[[#This Row],[Producto]]))), 0.05, 0.1)), 0), 0.5), "")</f>
        <v>59.5</v>
      </c>
      <c r="M29" s="13"/>
      <c r="N29" s="15"/>
      <c r="O29" s="39"/>
      <c r="P29" s="40"/>
      <c r="Q29" s="40"/>
      <c r="R29" s="41"/>
    </row>
    <row r="30" spans="2:18" ht="15" customHeight="1" x14ac:dyDescent="0.25">
      <c r="B30" s="18" t="str">
        <f ca="1">IF(Tabla1[[#This Row],['#]]&lt;&gt;"", NOW(), "")</f>
        <v/>
      </c>
      <c r="C30">
        <f t="shared" si="0"/>
        <v>26</v>
      </c>
      <c r="D30" t="s">
        <v>144</v>
      </c>
      <c r="E30">
        <v>5</v>
      </c>
      <c r="F30">
        <v>5</v>
      </c>
      <c r="H30" s="5">
        <f>IF(Tabla114[[#This Row],[Cantidad]] &gt; 0,CEILING(( Tabla114[[#This Row],[Cantidad]]*Tabla114[[#This Row],[Precio]]) - IF(ISNUMBER(FIND("x", LOWER(G30))), ( Tabla114[[#This Row],[Cantidad]]* Tabla114[[#This Row],[Precio]] * IF(ISNUMBER(FIND("aceite", LOWER(Tabla114[[#This Row],[Producto]]))), 0.05, 0.1)), 0), 0.5), "")</f>
        <v>25</v>
      </c>
      <c r="M30" s="13"/>
      <c r="N30" s="15"/>
      <c r="O30" s="39"/>
      <c r="P30" s="40"/>
      <c r="Q30" s="40"/>
      <c r="R30" s="41"/>
    </row>
    <row r="31" spans="2:18" ht="15" customHeight="1" x14ac:dyDescent="0.25">
      <c r="B31" s="18" t="str">
        <f ca="1">IF(Tabla1[[#This Row],['#]]&lt;&gt;"", NOW(), "")</f>
        <v/>
      </c>
      <c r="C31">
        <f t="shared" si="0"/>
        <v>27</v>
      </c>
      <c r="D31" t="s">
        <v>145</v>
      </c>
      <c r="E31">
        <v>1</v>
      </c>
      <c r="F31">
        <v>142</v>
      </c>
      <c r="H31" s="5">
        <f>IF(Tabla114[[#This Row],[Cantidad]] &gt; 0,CEILING(( Tabla114[[#This Row],[Cantidad]]*Tabla114[[#This Row],[Precio]]) - IF(ISNUMBER(FIND("x", LOWER(G31))), ( Tabla114[[#This Row],[Cantidad]]* Tabla114[[#This Row],[Precio]] * IF(ISNUMBER(FIND("aceite", LOWER(Tabla114[[#This Row],[Producto]]))), 0.05, 0.1)), 0), 0.5), "")</f>
        <v>142</v>
      </c>
      <c r="M31" s="13"/>
      <c r="N31" s="15"/>
      <c r="O31" s="39"/>
      <c r="P31" s="40"/>
      <c r="Q31" s="40"/>
      <c r="R31" s="41"/>
    </row>
    <row r="32" spans="2:18" ht="15" customHeight="1" x14ac:dyDescent="0.25">
      <c r="B32" s="18" t="str">
        <f ca="1">IF(Tabla1[[#This Row],['#]]&lt;&gt;"", NOW(), "")</f>
        <v/>
      </c>
      <c r="C32">
        <f t="shared" si="0"/>
        <v>28</v>
      </c>
      <c r="D32" t="s">
        <v>146</v>
      </c>
      <c r="E32">
        <v>1</v>
      </c>
      <c r="F32">
        <v>95</v>
      </c>
      <c r="H32" s="5">
        <f>IF(Tabla114[[#This Row],[Cantidad]] &gt; 0,CEILING(( Tabla114[[#This Row],[Cantidad]]*Tabla114[[#This Row],[Precio]]) - IF(ISNUMBER(FIND("x", LOWER(G32))), ( Tabla114[[#This Row],[Cantidad]]* Tabla114[[#This Row],[Precio]] * IF(ISNUMBER(FIND("aceite", LOWER(Tabla114[[#This Row],[Producto]]))), 0.05, 0.1)), 0), 0.5), "")</f>
        <v>95</v>
      </c>
      <c r="M32" s="13"/>
      <c r="N32" s="15"/>
      <c r="O32" s="39"/>
      <c r="P32" s="40"/>
      <c r="Q32" s="40"/>
      <c r="R32" s="41"/>
    </row>
    <row r="33" spans="2:18" ht="15" customHeight="1" x14ac:dyDescent="0.25">
      <c r="B33" s="18" t="str">
        <f ca="1">IF(Tabla1[[#This Row],['#]]&lt;&gt;"", NOW(), "")</f>
        <v/>
      </c>
      <c r="C33">
        <f t="shared" si="0"/>
        <v>29</v>
      </c>
      <c r="D33" t="s">
        <v>144</v>
      </c>
      <c r="E33">
        <v>6</v>
      </c>
      <c r="F33">
        <v>5</v>
      </c>
      <c r="H33" s="5">
        <f>IF(Tabla114[[#This Row],[Cantidad]] &gt; 0,CEILING(( Tabla114[[#This Row],[Cantidad]]*Tabla114[[#This Row],[Precio]]) - IF(ISNUMBER(FIND("x", LOWER(G33))), ( Tabla114[[#This Row],[Cantidad]]* Tabla114[[#This Row],[Precio]] * IF(ISNUMBER(FIND("aceite", LOWER(Tabla114[[#This Row],[Producto]]))), 0.05, 0.1)), 0), 0.5), "")</f>
        <v>30</v>
      </c>
      <c r="M33" s="13"/>
      <c r="N33" s="15"/>
      <c r="O33" s="39"/>
      <c r="P33" s="40"/>
      <c r="Q33" s="40"/>
      <c r="R33" s="41"/>
    </row>
    <row r="34" spans="2:18" ht="15" customHeight="1" x14ac:dyDescent="0.25">
      <c r="B34" s="18" t="str">
        <f ca="1">IF(Tabla1[[#This Row],['#]]&lt;&gt;"", NOW(), "")</f>
        <v/>
      </c>
      <c r="C34">
        <f t="shared" si="0"/>
        <v>30</v>
      </c>
      <c r="D34" t="s">
        <v>147</v>
      </c>
      <c r="E34">
        <v>1</v>
      </c>
      <c r="F34">
        <v>990</v>
      </c>
      <c r="H34" s="5">
        <f>IF(Tabla114[[#This Row],[Cantidad]] &gt; 0,CEILING(( Tabla114[[#This Row],[Cantidad]]*Tabla114[[#This Row],[Precio]]) - IF(ISNUMBER(FIND("x", LOWER(G34))), ( Tabla114[[#This Row],[Cantidad]]* Tabla114[[#This Row],[Precio]] * IF(ISNUMBER(FIND("aceite", LOWER(Tabla114[[#This Row],[Producto]]))), 0.05, 0.1)), 0), 0.5), "")</f>
        <v>990</v>
      </c>
      <c r="M34" s="13"/>
      <c r="N34" s="15"/>
      <c r="O34" s="39"/>
      <c r="P34" s="40"/>
      <c r="Q34" s="40"/>
      <c r="R34" s="41"/>
    </row>
    <row r="35" spans="2:18" ht="15" customHeight="1" x14ac:dyDescent="0.25">
      <c r="B35" s="18" t="str">
        <f ca="1">IF(Tabla1[[#This Row],['#]]&lt;&gt;"", NOW(), "")</f>
        <v/>
      </c>
      <c r="C35">
        <f t="shared" si="0"/>
        <v>31</v>
      </c>
      <c r="D35" t="s">
        <v>148</v>
      </c>
      <c r="E35">
        <v>1</v>
      </c>
      <c r="F35">
        <v>75</v>
      </c>
      <c r="H35" s="5">
        <f>IF(Tabla114[[#This Row],[Cantidad]] &gt; 0,CEILING(( Tabla114[[#This Row],[Cantidad]]*Tabla114[[#This Row],[Precio]]) - IF(ISNUMBER(FIND("x", LOWER(G35))), ( Tabla114[[#This Row],[Cantidad]]* Tabla114[[#This Row],[Precio]] * IF(ISNUMBER(FIND("aceite", LOWER(Tabla114[[#This Row],[Producto]]))), 0.05, 0.1)), 0), 0.5), "")</f>
        <v>75</v>
      </c>
      <c r="M35" s="13"/>
      <c r="N35" s="15"/>
      <c r="O35" s="39"/>
      <c r="P35" s="40"/>
      <c r="Q35" s="40"/>
      <c r="R35" s="41"/>
    </row>
    <row r="36" spans="2:18" ht="15" customHeight="1" x14ac:dyDescent="0.25">
      <c r="B36" s="18" t="str">
        <f ca="1">IF(Tabla1[[#This Row],['#]]&lt;&gt;"", NOW(), "")</f>
        <v/>
      </c>
      <c r="C36">
        <f t="shared" si="0"/>
        <v>32</v>
      </c>
      <c r="D36" t="s">
        <v>149</v>
      </c>
      <c r="E36">
        <v>1</v>
      </c>
      <c r="F36">
        <v>20</v>
      </c>
      <c r="G36" t="s">
        <v>28</v>
      </c>
      <c r="H36" s="5">
        <f>IF(Tabla114[[#This Row],[Cantidad]] &gt; 0,CEILING(( Tabla114[[#This Row],[Cantidad]]*Tabla114[[#This Row],[Precio]]) - IF(ISNUMBER(FIND("x", LOWER(G36))), ( Tabla114[[#This Row],[Cantidad]]* Tabla114[[#This Row],[Precio]] * IF(ISNUMBER(FIND("aceite", LOWER(Tabla114[[#This Row],[Producto]]))), 0.05, 0.1)), 0), 0.5), "")</f>
        <v>18</v>
      </c>
      <c r="M36" s="13"/>
      <c r="N36" s="15"/>
      <c r="O36" s="39"/>
      <c r="P36" s="40"/>
      <c r="Q36" s="40"/>
      <c r="R36" s="41"/>
    </row>
    <row r="37" spans="2:18" ht="15" customHeight="1" x14ac:dyDescent="0.25">
      <c r="B37" s="18" t="str">
        <f ca="1">IF(Tabla1[[#This Row],['#]]&lt;&gt;"", NOW(), "")</f>
        <v/>
      </c>
      <c r="C37">
        <f t="shared" si="0"/>
        <v>33</v>
      </c>
      <c r="D37" t="s">
        <v>136</v>
      </c>
      <c r="E37">
        <v>1</v>
      </c>
      <c r="F37">
        <v>20</v>
      </c>
      <c r="G37" t="s">
        <v>28</v>
      </c>
      <c r="H37" s="5">
        <f>IF(Tabla114[[#This Row],[Cantidad]] &gt; 0,CEILING(( Tabla114[[#This Row],[Cantidad]]*Tabla114[[#This Row],[Precio]]) - IF(ISNUMBER(FIND("x", LOWER(G37))), ( Tabla114[[#This Row],[Cantidad]]* Tabla114[[#This Row],[Precio]] * IF(ISNUMBER(FIND("aceite", LOWER(Tabla114[[#This Row],[Producto]]))), 0.05, 0.1)), 0), 0.5), "")</f>
        <v>18</v>
      </c>
      <c r="M37" s="13"/>
      <c r="N37" s="15"/>
      <c r="O37" s="39"/>
      <c r="P37" s="40"/>
      <c r="Q37" s="40"/>
      <c r="R37" s="41"/>
    </row>
    <row r="38" spans="2:18" ht="15" customHeight="1" x14ac:dyDescent="0.25">
      <c r="B38" s="18" t="str">
        <f ca="1">IF(Tabla1[[#This Row],['#]]&lt;&gt;"", NOW(), "")</f>
        <v/>
      </c>
      <c r="C38">
        <f t="shared" si="0"/>
        <v>34</v>
      </c>
      <c r="D38" t="s">
        <v>150</v>
      </c>
      <c r="E38">
        <v>1</v>
      </c>
      <c r="F38">
        <v>1120</v>
      </c>
      <c r="H38" s="5">
        <f>IF(Tabla114[[#This Row],[Cantidad]] &gt; 0,CEILING(( Tabla114[[#This Row],[Cantidad]]*Tabla114[[#This Row],[Precio]]) - IF(ISNUMBER(FIND("x", LOWER(G38))), ( Tabla114[[#This Row],[Cantidad]]* Tabla114[[#This Row],[Precio]] * IF(ISNUMBER(FIND("aceite", LOWER(Tabla114[[#This Row],[Producto]]))), 0.05, 0.1)), 0), 0.5), "")</f>
        <v>1120</v>
      </c>
      <c r="M38" s="13"/>
      <c r="N38" s="15"/>
      <c r="O38" s="39"/>
      <c r="P38" s="40"/>
      <c r="Q38" s="40"/>
      <c r="R38" s="41"/>
    </row>
    <row r="39" spans="2:18" ht="15" customHeight="1" x14ac:dyDescent="0.25">
      <c r="B39" s="18" t="str">
        <f ca="1">IF(Tabla1[[#This Row],['#]]&lt;&gt;"", NOW(), "")</f>
        <v/>
      </c>
      <c r="C39">
        <f t="shared" si="0"/>
        <v>35</v>
      </c>
      <c r="D39" t="s">
        <v>144</v>
      </c>
      <c r="E39">
        <v>3</v>
      </c>
      <c r="F39">
        <v>5</v>
      </c>
      <c r="H39" s="5">
        <f>IF(Tabla114[[#This Row],[Cantidad]] &gt; 0,CEILING(( Tabla114[[#This Row],[Cantidad]]*Tabla114[[#This Row],[Precio]]) - IF(ISNUMBER(FIND("x", LOWER(G39))), ( Tabla114[[#This Row],[Cantidad]]* Tabla114[[#This Row],[Precio]] * IF(ISNUMBER(FIND("aceite", LOWER(Tabla114[[#This Row],[Producto]]))), 0.05, 0.1)), 0), 0.5), "")</f>
        <v>15</v>
      </c>
      <c r="M39" s="13"/>
      <c r="N39" s="15"/>
      <c r="O39" s="39"/>
      <c r="P39" s="40"/>
      <c r="Q39" s="40"/>
      <c r="R39" s="41"/>
    </row>
    <row r="40" spans="2:18" ht="15" customHeight="1" x14ac:dyDescent="0.25">
      <c r="B40" s="18" t="str">
        <f ca="1">IF(Tabla1[[#This Row],['#]]&lt;&gt;"", NOW(), "")</f>
        <v/>
      </c>
      <c r="C40">
        <f t="shared" si="0"/>
        <v>36</v>
      </c>
      <c r="D40" t="s">
        <v>151</v>
      </c>
      <c r="E40">
        <v>1</v>
      </c>
      <c r="F40">
        <v>55</v>
      </c>
      <c r="H40" s="5">
        <f>IF(Tabla114[[#This Row],[Cantidad]] &gt; 0,CEILING(( Tabla114[[#This Row],[Cantidad]]*Tabla114[[#This Row],[Precio]]) - IF(ISNUMBER(FIND("x", LOWER(G40))), ( Tabla114[[#This Row],[Cantidad]]* Tabla114[[#This Row],[Precio]] * IF(ISNUMBER(FIND("aceite", LOWER(Tabla114[[#This Row],[Producto]]))), 0.05, 0.1)), 0), 0.5), "")</f>
        <v>55</v>
      </c>
      <c r="M40" s="13"/>
      <c r="N40" s="15"/>
      <c r="O40" s="39"/>
      <c r="P40" s="40"/>
      <c r="Q40" s="40"/>
      <c r="R40" s="41"/>
    </row>
    <row r="41" spans="2:18" ht="15" customHeight="1" x14ac:dyDescent="0.25">
      <c r="B41" s="18" t="str">
        <f ca="1">IF(Tabla1[[#This Row],['#]]&lt;&gt;"", NOW(), "")</f>
        <v/>
      </c>
      <c r="C41">
        <f t="shared" si="0"/>
        <v>37</v>
      </c>
      <c r="D41" t="s">
        <v>152</v>
      </c>
      <c r="E41">
        <v>1</v>
      </c>
      <c r="F41">
        <v>70</v>
      </c>
      <c r="H41" s="5">
        <f>IF(Tabla114[[#This Row],[Cantidad]] &gt; 0,CEILING(( Tabla114[[#This Row],[Cantidad]]*Tabla114[[#This Row],[Precio]]) - IF(ISNUMBER(FIND("x", LOWER(G41))), ( Tabla114[[#This Row],[Cantidad]]* Tabla114[[#This Row],[Precio]] * IF(ISNUMBER(FIND("aceite", LOWER(Tabla114[[#This Row],[Producto]]))), 0.05, 0.1)), 0), 0.5), "")</f>
        <v>70</v>
      </c>
      <c r="M41" s="13"/>
      <c r="N41" s="15"/>
      <c r="O41" s="39"/>
      <c r="P41" s="40"/>
      <c r="Q41" s="40"/>
      <c r="R41" s="41"/>
    </row>
    <row r="42" spans="2:18" ht="15" customHeight="1" x14ac:dyDescent="0.25">
      <c r="B42" s="18" t="str">
        <f ca="1">IF(Tabla1[[#This Row],['#]]&lt;&gt;"", NOW(), "")</f>
        <v/>
      </c>
      <c r="C42" t="str">
        <f t="shared" si="0"/>
        <v/>
      </c>
      <c r="H42" s="5" t="str">
        <f>IF(Tabla114[[#This Row],[Cantidad]] &gt; 0,CEILING(( Tabla114[[#This Row],[Cantidad]]*Tabla114[[#This Row],[Precio]]) - IF(ISNUMBER(FIND("x", LOWER(G42))), ( Tabla114[[#This Row],[Cantidad]]* Tabla114[[#This Row],[Precio]] * IF(ISNUMBER(FIND("aceite", LOWER(Tabla114[[#This Row],[Producto]]))), 0.05, 0.1)), 0), 0.5), "")</f>
        <v/>
      </c>
      <c r="M42" s="13"/>
      <c r="N42" s="15"/>
      <c r="O42" s="39"/>
      <c r="P42" s="40"/>
      <c r="Q42" s="40"/>
      <c r="R42" s="41"/>
    </row>
    <row r="43" spans="2:18" ht="15" customHeight="1" x14ac:dyDescent="0.25">
      <c r="B43" s="18" t="str">
        <f ca="1">IF(Tabla1[[#This Row],['#]]&lt;&gt;"", NOW(), "")</f>
        <v/>
      </c>
      <c r="C43" t="str">
        <f t="shared" si="0"/>
        <v/>
      </c>
      <c r="H43" s="5" t="str">
        <f>IF(Tabla114[[#This Row],[Cantidad]] &gt; 0,CEILING(( Tabla114[[#This Row],[Cantidad]]*Tabla114[[#This Row],[Precio]]) - IF(ISNUMBER(FIND("x", LOWER(G43))), ( Tabla114[[#This Row],[Cantidad]]* Tabla114[[#This Row],[Precio]] * IF(ISNUMBER(FIND("aceite", LOWER(Tabla114[[#This Row],[Producto]]))), 0.05, 0.1)), 0), 0.5), "")</f>
        <v/>
      </c>
      <c r="M43" s="13"/>
      <c r="N43" s="15"/>
      <c r="O43" s="39"/>
      <c r="P43" s="40"/>
      <c r="Q43" s="40"/>
      <c r="R43" s="41"/>
    </row>
    <row r="44" spans="2:18" ht="15" customHeight="1" x14ac:dyDescent="0.25">
      <c r="B44" s="18" t="str">
        <f ca="1">IF(Tabla1[[#This Row],['#]]&lt;&gt;"", NOW(), "")</f>
        <v/>
      </c>
      <c r="C44" t="str">
        <f t="shared" si="0"/>
        <v/>
      </c>
      <c r="H44" s="5" t="str">
        <f>IF(Tabla114[[#This Row],[Cantidad]] &gt; 0,CEILING(( Tabla114[[#This Row],[Cantidad]]*Tabla114[[#This Row],[Precio]]) - IF(ISNUMBER(FIND("x", LOWER(G44))), ( Tabla114[[#This Row],[Cantidad]]* Tabla114[[#This Row],[Precio]] * IF(ISNUMBER(FIND("aceite", LOWER(Tabla114[[#This Row],[Producto]]))), 0.05, 0.1)), 0), 0.5), "")</f>
        <v/>
      </c>
      <c r="M44" s="13"/>
      <c r="N44" s="15"/>
      <c r="O44" s="39"/>
      <c r="P44" s="40"/>
      <c r="Q44" s="40"/>
      <c r="R44" s="41"/>
    </row>
    <row r="45" spans="2:18" x14ac:dyDescent="0.25">
      <c r="B45" s="18" t="str">
        <f ca="1">IF(Tabla1[[#This Row],['#]]&lt;&gt;"", NOW(), "")</f>
        <v/>
      </c>
      <c r="C45" t="str">
        <f t="shared" si="0"/>
        <v/>
      </c>
      <c r="H45" s="5" t="str">
        <f>IF(Tabla114[[#This Row],[Cantidad]] &gt; 0,CEILING(( Tabla114[[#This Row],[Cantidad]]*Tabla114[[#This Row],[Precio]]) - IF(ISNUMBER(FIND("x", LOWER(G45))), ( Tabla114[[#This Row],[Cantidad]]* Tabla114[[#This Row],[Precio]] * IF(ISNUMBER(FIND("aceite", LOWER(Tabla114[[#This Row],[Producto]]))), 0.05, 0.1)), 0), 0.5), "")</f>
        <v/>
      </c>
    </row>
    <row r="46" spans="2:18" x14ac:dyDescent="0.25">
      <c r="B46" s="18" t="str">
        <f ca="1">IF(Tabla1[[#This Row],['#]]&lt;&gt;"", NOW(), "")</f>
        <v/>
      </c>
      <c r="C46" t="str">
        <f t="shared" si="0"/>
        <v/>
      </c>
      <c r="H46" s="5" t="str">
        <f>IF(Tabla114[[#This Row],[Cantidad]] &gt; 0,CEILING(( Tabla114[[#This Row],[Cantidad]]*Tabla114[[#This Row],[Precio]]) - IF(ISNUMBER(FIND("x", LOWER(G46))), ( Tabla114[[#This Row],[Cantidad]]* Tabla114[[#This Row],[Precio]] * IF(ISNUMBER(FIND("aceite", LOWER(Tabla114[[#This Row],[Producto]]))), 0.05, 0.1)), 0), 0.5), "")</f>
        <v/>
      </c>
    </row>
    <row r="47" spans="2:18" x14ac:dyDescent="0.25">
      <c r="B47" s="18" t="str">
        <f ca="1">IF(Tabla1[[#This Row],['#]]&lt;&gt;"", NOW(), "")</f>
        <v/>
      </c>
      <c r="C47" t="str">
        <f t="shared" si="0"/>
        <v/>
      </c>
      <c r="H47" s="5" t="str">
        <f>IF(Tabla114[[#This Row],[Cantidad]] &gt; 0,CEILING(( Tabla114[[#This Row],[Cantidad]]*Tabla114[[#This Row],[Precio]]) - IF(ISNUMBER(FIND("x", LOWER(G47))), ( Tabla114[[#This Row],[Cantidad]]* Tabla114[[#This Row],[Precio]] * IF(ISNUMBER(FIND("aceite", LOWER(Tabla114[[#This Row],[Producto]]))), 0.05, 0.1)), 0), 0.5), "")</f>
        <v/>
      </c>
    </row>
    <row r="48" spans="2:18" x14ac:dyDescent="0.25">
      <c r="B48" s="18" t="str">
        <f ca="1">IF(Tabla1[[#This Row],['#]]&lt;&gt;"", NOW(), "")</f>
        <v/>
      </c>
      <c r="C48" t="str">
        <f t="shared" si="0"/>
        <v/>
      </c>
      <c r="H48" s="5" t="str">
        <f>IF(Tabla114[[#This Row],[Cantidad]] &gt; 0,CEILING(( Tabla114[[#This Row],[Cantidad]]*Tabla114[[#This Row],[Precio]]) - IF(ISNUMBER(FIND("x", LOWER(G48))), ( Tabla114[[#This Row],[Cantidad]]* Tabla114[[#This Row],[Precio]] * IF(ISNUMBER(FIND("aceite", LOWER(Tabla114[[#This Row],[Producto]]))), 0.05, 0.1)), 0), 0.5), "")</f>
        <v/>
      </c>
    </row>
    <row r="49" spans="2:8" x14ac:dyDescent="0.25">
      <c r="B49" s="18" t="str">
        <f ca="1">IF(Tabla1[[#This Row],['#]]&lt;&gt;"", NOW(), "")</f>
        <v/>
      </c>
      <c r="C49" t="str">
        <f t="shared" si="0"/>
        <v/>
      </c>
      <c r="H49" s="5" t="str">
        <f>IF(Tabla114[[#This Row],[Cantidad]] &gt; 0,CEILING(( Tabla114[[#This Row],[Cantidad]]*Tabla114[[#This Row],[Precio]]) - IF(ISNUMBER(FIND("x", LOWER(G49))), ( Tabla114[[#This Row],[Cantidad]]* Tabla114[[#This Row],[Precio]] * IF(ISNUMBER(FIND("aceite", LOWER(Tabla114[[#This Row],[Producto]]))), 0.05, 0.1)), 0), 0.5), "")</f>
        <v/>
      </c>
    </row>
    <row r="50" spans="2:8" x14ac:dyDescent="0.25">
      <c r="B50" s="18" t="str">
        <f ca="1">IF(Tabla1[[#This Row],['#]]&lt;&gt;"", NOW(), "")</f>
        <v/>
      </c>
      <c r="C50" t="str">
        <f t="shared" si="0"/>
        <v/>
      </c>
      <c r="H50" s="5" t="str">
        <f>IF(Tabla114[[#This Row],[Cantidad]] &gt; 0,CEILING(( Tabla114[[#This Row],[Cantidad]]*Tabla114[[#This Row],[Precio]]) - IF(ISNUMBER(FIND("x", LOWER(G50))), ( Tabla114[[#This Row],[Cantidad]]* Tabla114[[#This Row],[Precio]] * IF(ISNUMBER(FIND("aceite", LOWER(Tabla114[[#This Row],[Producto]]))), 0.05, 0.1)), 0), 0.5), "")</f>
        <v/>
      </c>
    </row>
    <row r="51" spans="2:8" x14ac:dyDescent="0.25">
      <c r="B51" s="18" t="str">
        <f ca="1">IF(Tabla1[[#This Row],['#]]&lt;&gt;"", NOW(), "")</f>
        <v/>
      </c>
      <c r="C51" t="str">
        <f t="shared" si="0"/>
        <v/>
      </c>
      <c r="H51" s="5" t="str">
        <f>IF(Tabla114[[#This Row],[Cantidad]] &gt; 0,CEILING(( Tabla114[[#This Row],[Cantidad]]*Tabla114[[#This Row],[Precio]]) - IF(ISNUMBER(FIND("x", LOWER(G51))), ( Tabla114[[#This Row],[Cantidad]]* Tabla114[[#This Row],[Precio]] * IF(ISNUMBER(FIND("aceite", LOWER(Tabla114[[#This Row],[Producto]]))), 0.05, 0.1)), 0), 0.5), "")</f>
        <v/>
      </c>
    </row>
    <row r="52" spans="2:8" x14ac:dyDescent="0.25">
      <c r="B52" s="18" t="str">
        <f ca="1">IF(Tabla1[[#This Row],['#]]&lt;&gt;"", NOW(), "")</f>
        <v/>
      </c>
      <c r="C52" t="str">
        <f t="shared" si="0"/>
        <v/>
      </c>
      <c r="H52" s="5" t="str">
        <f>IF(Tabla114[[#This Row],[Cantidad]] &gt; 0,CEILING(( Tabla114[[#This Row],[Cantidad]]*Tabla114[[#This Row],[Precio]]) - IF(ISNUMBER(FIND("x", LOWER(G52))), ( Tabla114[[#This Row],[Cantidad]]* Tabla114[[#This Row],[Precio]] * IF(ISNUMBER(FIND("aceite", LOWER(Tabla114[[#This Row],[Producto]]))), 0.05, 0.1)), 0), 0.5), "")</f>
        <v/>
      </c>
    </row>
    <row r="53" spans="2:8" x14ac:dyDescent="0.25">
      <c r="B53" s="18" t="str">
        <f ca="1">IF(Tabla1[[#This Row],['#]]&lt;&gt;"", NOW(), "")</f>
        <v/>
      </c>
      <c r="C53" t="str">
        <f t="shared" si="0"/>
        <v/>
      </c>
      <c r="H53" s="5" t="str">
        <f>IF(Tabla114[[#This Row],[Cantidad]] &gt; 0,CEILING(( Tabla114[[#This Row],[Cantidad]]*Tabla114[[#This Row],[Precio]]) - IF(ISNUMBER(FIND("x", LOWER(G53))), ( Tabla114[[#This Row],[Cantidad]]* Tabla114[[#This Row],[Precio]] * IF(ISNUMBER(FIND("aceite", LOWER(Tabla114[[#This Row],[Producto]]))), 0.05, 0.1)), 0), 0.5), "")</f>
        <v/>
      </c>
    </row>
    <row r="54" spans="2:8" x14ac:dyDescent="0.25">
      <c r="B54" s="18" t="str">
        <f ca="1">IF(Tabla1[[#This Row],['#]]&lt;&gt;"", NOW(), "")</f>
        <v/>
      </c>
      <c r="C54" t="str">
        <f t="shared" si="0"/>
        <v/>
      </c>
      <c r="H54" s="5" t="str">
        <f>IF(Tabla114[[#This Row],[Cantidad]] &gt; 0,CEILING(( Tabla114[[#This Row],[Cantidad]]*Tabla114[[#This Row],[Precio]]) - IF(ISNUMBER(FIND("x", LOWER(G54))), ( Tabla114[[#This Row],[Cantidad]]* Tabla114[[#This Row],[Precio]] * IF(ISNUMBER(FIND("aceite", LOWER(Tabla114[[#This Row],[Producto]]))), 0.05, 0.1)), 0), 0.5), "")</f>
        <v/>
      </c>
    </row>
    <row r="55" spans="2:8" x14ac:dyDescent="0.25">
      <c r="B55" s="18" t="str">
        <f ca="1">IF(Tabla1[[#This Row],['#]]&lt;&gt;"", NOW(), "")</f>
        <v/>
      </c>
      <c r="C55" t="str">
        <f t="shared" si="0"/>
        <v/>
      </c>
      <c r="H55" s="5" t="str">
        <f>IF(Tabla114[[#This Row],[Cantidad]] &gt; 0,CEILING(( Tabla114[[#This Row],[Cantidad]]*Tabla114[[#This Row],[Precio]]) - IF(ISNUMBER(FIND("x", LOWER(G55))), ( Tabla114[[#This Row],[Cantidad]]* Tabla114[[#This Row],[Precio]] * IF(ISNUMBER(FIND("aceite", LOWER(Tabla114[[#This Row],[Producto]]))), 0.05, 0.1)), 0), 0.5), "")</f>
        <v/>
      </c>
    </row>
    <row r="56" spans="2:8" x14ac:dyDescent="0.25">
      <c r="B56" s="18" t="str">
        <f ca="1">IF(Tabla1[[#This Row],['#]]&lt;&gt;"", NOW(), "")</f>
        <v/>
      </c>
      <c r="C56" t="str">
        <f t="shared" si="0"/>
        <v/>
      </c>
      <c r="H56" s="5" t="str">
        <f>IF(Tabla114[[#This Row],[Cantidad]] &gt; 0,CEILING(( Tabla114[[#This Row],[Cantidad]]*Tabla114[[#This Row],[Precio]]) - IF(ISNUMBER(FIND("x", LOWER(G56))), ( Tabla114[[#This Row],[Cantidad]]* Tabla114[[#This Row],[Precio]] * IF(ISNUMBER(FIND("aceite", LOWER(Tabla114[[#This Row],[Producto]]))), 0.05, 0.1)), 0), 0.5), "")</f>
        <v/>
      </c>
    </row>
    <row r="57" spans="2:8" x14ac:dyDescent="0.25">
      <c r="B57" s="18" t="str">
        <f ca="1">IF(Tabla1[[#This Row],['#]]&lt;&gt;"", NOW(), "")</f>
        <v/>
      </c>
      <c r="C57" t="str">
        <f t="shared" si="0"/>
        <v/>
      </c>
      <c r="H57" s="5" t="str">
        <f>IF(Tabla114[[#This Row],[Cantidad]] &gt; 0,CEILING(( Tabla114[[#This Row],[Cantidad]]*Tabla114[[#This Row],[Precio]]) - IF(ISNUMBER(FIND("x", LOWER(G57))), ( Tabla114[[#This Row],[Cantidad]]* Tabla114[[#This Row],[Precio]] * IF(ISNUMBER(FIND("aceite", LOWER(Tabla114[[#This Row],[Producto]]))), 0.05, 0.1)), 0), 0.5), "")</f>
        <v/>
      </c>
    </row>
    <row r="58" spans="2:8" x14ac:dyDescent="0.25">
      <c r="B58" s="18" t="str">
        <f ca="1">IF(Tabla1[[#This Row],['#]]&lt;&gt;"", NOW(), "")</f>
        <v/>
      </c>
      <c r="C58" t="str">
        <f t="shared" si="0"/>
        <v/>
      </c>
      <c r="H58" s="5" t="str">
        <f>IF(Tabla114[[#This Row],[Cantidad]] &gt; 0,CEILING(( Tabla114[[#This Row],[Cantidad]]*Tabla114[[#This Row],[Precio]]) - IF(ISNUMBER(FIND("x", LOWER(G58))), ( Tabla114[[#This Row],[Cantidad]]* Tabla114[[#This Row],[Precio]] * IF(ISNUMBER(FIND("aceite", LOWER(Tabla114[[#This Row],[Producto]]))), 0.05, 0.1)), 0), 0.5), "")</f>
        <v/>
      </c>
    </row>
    <row r="59" spans="2:8" x14ac:dyDescent="0.25">
      <c r="B59" s="18" t="str">
        <f ca="1">IF(Tabla1[[#This Row],['#]]&lt;&gt;"", NOW(), "")</f>
        <v/>
      </c>
      <c r="C59" t="str">
        <f t="shared" si="0"/>
        <v/>
      </c>
      <c r="H59" s="5" t="str">
        <f>IF(Tabla114[[#This Row],[Cantidad]] &gt; 0,CEILING(( Tabla114[[#This Row],[Cantidad]]*Tabla114[[#This Row],[Precio]]) - IF(ISNUMBER(FIND("x", LOWER(G59))), ( Tabla114[[#This Row],[Cantidad]]* Tabla114[[#This Row],[Precio]] * IF(ISNUMBER(FIND("aceite", LOWER(Tabla114[[#This Row],[Producto]]))), 0.05, 0.1)), 0), 0.5), "")</f>
        <v/>
      </c>
    </row>
    <row r="60" spans="2:8" x14ac:dyDescent="0.25">
      <c r="B60" s="18" t="str">
        <f ca="1">IF(Tabla1[[#This Row],['#]]&lt;&gt;"", NOW(), "")</f>
        <v/>
      </c>
      <c r="C60" t="str">
        <f t="shared" si="0"/>
        <v/>
      </c>
      <c r="H60" s="5" t="str">
        <f>IF(Tabla114[[#This Row],[Cantidad]] &gt; 0,CEILING(( Tabla114[[#This Row],[Cantidad]]*Tabla114[[#This Row],[Precio]]) - IF(ISNUMBER(FIND("x", LOWER(G60))), ( Tabla114[[#This Row],[Cantidad]]* Tabla114[[#This Row],[Precio]] * IF(ISNUMBER(FIND("aceite", LOWER(Tabla114[[#This Row],[Producto]]))), 0.05, 0.1)), 0), 0.5), "")</f>
        <v/>
      </c>
    </row>
    <row r="61" spans="2:8" x14ac:dyDescent="0.25">
      <c r="B61" s="18" t="str">
        <f ca="1">IF(Tabla1[[#This Row],['#]]&lt;&gt;"", NOW(), "")</f>
        <v/>
      </c>
      <c r="C61" t="str">
        <f t="shared" si="0"/>
        <v/>
      </c>
      <c r="H61" s="5" t="str">
        <f>IF(Tabla114[[#This Row],[Cantidad]] &gt; 0,CEILING(( Tabla114[[#This Row],[Cantidad]]*Tabla114[[#This Row],[Precio]]) - IF(ISNUMBER(FIND("x", LOWER(G61))), ( Tabla114[[#This Row],[Cantidad]]* Tabla114[[#This Row],[Precio]] * IF(ISNUMBER(FIND("aceite", LOWER(Tabla114[[#This Row],[Producto]]))), 0.05, 0.1)), 0), 0.5), "")</f>
        <v/>
      </c>
    </row>
    <row r="62" spans="2:8" x14ac:dyDescent="0.25">
      <c r="B62" s="18" t="str">
        <f ca="1">IF(Tabla1[[#This Row],['#]]&lt;&gt;"", NOW(), "")</f>
        <v/>
      </c>
      <c r="C62" t="str">
        <f t="shared" si="0"/>
        <v/>
      </c>
      <c r="H62" s="5" t="str">
        <f>IF(Tabla114[[#This Row],[Cantidad]] &gt; 0,CEILING(( Tabla114[[#This Row],[Cantidad]]*Tabla114[[#This Row],[Precio]]) - IF(ISNUMBER(FIND("x", LOWER(G62))), ( Tabla114[[#This Row],[Cantidad]]* Tabla114[[#This Row],[Precio]] * IF(ISNUMBER(FIND("aceite", LOWER(Tabla114[[#This Row],[Producto]]))), 0.05, 0.1)), 0), 0.5), "")</f>
        <v/>
      </c>
    </row>
    <row r="63" spans="2:8" x14ac:dyDescent="0.25">
      <c r="B63" s="18" t="str">
        <f ca="1">IF(Tabla1[[#This Row],['#]]&lt;&gt;"", NOW(), "")</f>
        <v/>
      </c>
      <c r="C63" t="str">
        <f t="shared" si="0"/>
        <v/>
      </c>
      <c r="H63" s="5" t="str">
        <f>IF(Tabla114[[#This Row],[Cantidad]] &gt; 0,CEILING(( Tabla114[[#This Row],[Cantidad]]*Tabla114[[#This Row],[Precio]]) - IF(ISNUMBER(FIND("x", LOWER(G63))), ( Tabla114[[#This Row],[Cantidad]]* Tabla114[[#This Row],[Precio]] * IF(ISNUMBER(FIND("aceite", LOWER(Tabla114[[#This Row],[Producto]]))), 0.05, 0.1)), 0), 0.5), "")</f>
        <v/>
      </c>
    </row>
    <row r="64" spans="2:8" x14ac:dyDescent="0.25">
      <c r="B64" s="18" t="str">
        <f ca="1">IF(Tabla1[[#This Row],['#]]&lt;&gt;"", NOW(), "")</f>
        <v/>
      </c>
      <c r="C64" t="str">
        <f t="shared" si="0"/>
        <v/>
      </c>
      <c r="H64" s="5" t="str">
        <f>IF(Tabla114[[#This Row],[Cantidad]] &gt; 0,CEILING(( Tabla114[[#This Row],[Cantidad]]*Tabla114[[#This Row],[Precio]]) - IF(ISNUMBER(FIND("x", LOWER(G64))), ( Tabla114[[#This Row],[Cantidad]]* Tabla114[[#This Row],[Precio]] * IF(ISNUMBER(FIND("aceite", LOWER(Tabla114[[#This Row],[Producto]]))), 0.05, 0.1)), 0), 0.5), "")</f>
        <v/>
      </c>
    </row>
    <row r="65" spans="2:8" x14ac:dyDescent="0.25">
      <c r="B65" s="18" t="str">
        <f ca="1">IF(Tabla1[[#This Row],['#]]&lt;&gt;"", NOW(), "")</f>
        <v/>
      </c>
      <c r="C65" t="str">
        <f t="shared" si="0"/>
        <v/>
      </c>
      <c r="H65" s="5" t="str">
        <f>IF(Tabla114[[#This Row],[Cantidad]] &gt; 0,CEILING(( Tabla114[[#This Row],[Cantidad]]*Tabla114[[#This Row],[Precio]]) - IF(ISNUMBER(FIND("x", LOWER(G65))), ( Tabla114[[#This Row],[Cantidad]]* Tabla114[[#This Row],[Precio]] * IF(ISNUMBER(FIND("aceite", LOWER(Tabla114[[#This Row],[Producto]]))), 0.05, 0.1)), 0), 0.5), "")</f>
        <v/>
      </c>
    </row>
    <row r="66" spans="2:8" x14ac:dyDescent="0.25">
      <c r="B66" s="18" t="str">
        <f ca="1">IF(Tabla1[[#This Row],['#]]&lt;&gt;"", NOW(), "")</f>
        <v/>
      </c>
      <c r="C66" t="str">
        <f t="shared" si="0"/>
        <v/>
      </c>
      <c r="H66" s="5" t="str">
        <f>IF(Tabla114[[#This Row],[Cantidad]] &gt; 0,CEILING(( Tabla114[[#This Row],[Cantidad]]*Tabla114[[#This Row],[Precio]]) - IF(ISNUMBER(FIND("x", LOWER(G66))), ( Tabla114[[#This Row],[Cantidad]]* Tabla114[[#This Row],[Precio]] * IF(ISNUMBER(FIND("aceite", LOWER(Tabla114[[#This Row],[Producto]]))), 0.05, 0.1)), 0), 0.5), "")</f>
        <v/>
      </c>
    </row>
    <row r="67" spans="2:8" x14ac:dyDescent="0.25">
      <c r="B67" s="18" t="str">
        <f ca="1">IF(Tabla1[[#This Row],['#]]&lt;&gt;"", NOW(), "")</f>
        <v/>
      </c>
      <c r="C67" t="str">
        <f t="shared" si="0"/>
        <v/>
      </c>
      <c r="H67" s="5" t="str">
        <f>IF(Tabla114[[#This Row],[Cantidad]] &gt; 0,CEILING(( Tabla114[[#This Row],[Cantidad]]*Tabla114[[#This Row],[Precio]]) - IF(ISNUMBER(FIND("x", LOWER(G67))), ( Tabla114[[#This Row],[Cantidad]]* Tabla114[[#This Row],[Precio]] * IF(ISNUMBER(FIND("aceite", LOWER(Tabla114[[#This Row],[Producto]]))), 0.05, 0.1)), 0), 0.5), "")</f>
        <v/>
      </c>
    </row>
    <row r="68" spans="2:8" x14ac:dyDescent="0.25">
      <c r="B68" s="18" t="str">
        <f ca="1">IF(Tabla1[[#This Row],['#]]&lt;&gt;"", NOW(), "")</f>
        <v/>
      </c>
      <c r="C68" t="str">
        <f t="shared" si="0"/>
        <v/>
      </c>
      <c r="H68" s="5" t="str">
        <f>IF(Tabla114[[#This Row],[Cantidad]] &gt; 0,CEILING(( Tabla114[[#This Row],[Cantidad]]*Tabla114[[#This Row],[Precio]]) - IF(ISNUMBER(FIND("x", LOWER(G68))), ( Tabla114[[#This Row],[Cantidad]]* Tabla114[[#This Row],[Precio]] * IF(ISNUMBER(FIND("aceite", LOWER(Tabla114[[#This Row],[Producto]]))), 0.05, 0.1)), 0), 0.5), "")</f>
        <v/>
      </c>
    </row>
    <row r="69" spans="2:8" x14ac:dyDescent="0.25">
      <c r="B69" s="18" t="str">
        <f ca="1">IF(Tabla1[[#This Row],['#]]&lt;&gt;"", NOW(), "")</f>
        <v/>
      </c>
      <c r="C69" t="str">
        <f t="shared" ref="C69:C103" si="1">IF(ISNUMBER(E69), IF(ISNUMBER(C68), C68+1, 1), "")</f>
        <v/>
      </c>
      <c r="H69" s="5" t="str">
        <f>IF(Tabla114[[#This Row],[Cantidad]] &gt; 0,CEILING(( Tabla114[[#This Row],[Cantidad]]*Tabla114[[#This Row],[Precio]]) - IF(ISNUMBER(FIND("x", LOWER(G69))), ( Tabla114[[#This Row],[Cantidad]]* Tabla114[[#This Row],[Precio]] * IF(ISNUMBER(FIND("aceite", LOWER(Tabla114[[#This Row],[Producto]]))), 0.05, 0.1)), 0), 0.5), "")</f>
        <v/>
      </c>
    </row>
    <row r="70" spans="2:8" x14ac:dyDescent="0.25">
      <c r="B70" s="18" t="str">
        <f ca="1">IF(Tabla1[[#This Row],['#]]&lt;&gt;"", NOW(), "")</f>
        <v/>
      </c>
      <c r="C70" t="str">
        <f t="shared" si="1"/>
        <v/>
      </c>
      <c r="H70" s="5" t="str">
        <f>IF(Tabla114[[#This Row],[Cantidad]] &gt; 0,CEILING(( Tabla114[[#This Row],[Cantidad]]*Tabla114[[#This Row],[Precio]]) - IF(ISNUMBER(FIND("x", LOWER(G70))), ( Tabla114[[#This Row],[Cantidad]]* Tabla114[[#This Row],[Precio]] * IF(ISNUMBER(FIND("aceite", LOWER(Tabla114[[#This Row],[Producto]]))), 0.05, 0.1)), 0), 0.5), "")</f>
        <v/>
      </c>
    </row>
    <row r="71" spans="2:8" x14ac:dyDescent="0.25">
      <c r="B71" s="18" t="str">
        <f ca="1">IF(Tabla1[[#This Row],['#]]&lt;&gt;"", NOW(), "")</f>
        <v/>
      </c>
      <c r="C71" t="str">
        <f t="shared" si="1"/>
        <v/>
      </c>
      <c r="H71" s="5" t="str">
        <f>IF(Tabla114[[#This Row],[Cantidad]] &gt; 0,CEILING(( Tabla114[[#This Row],[Cantidad]]*Tabla114[[#This Row],[Precio]]) - IF(ISNUMBER(FIND("x", LOWER(G71))), ( Tabla114[[#This Row],[Cantidad]]* Tabla114[[#This Row],[Precio]] * IF(ISNUMBER(FIND("aceite", LOWER(Tabla114[[#This Row],[Producto]]))), 0.05, 0.1)), 0), 0.5), "")</f>
        <v/>
      </c>
    </row>
    <row r="72" spans="2:8" x14ac:dyDescent="0.25">
      <c r="B72" s="18" t="str">
        <f ca="1">IF(Tabla1[[#This Row],['#]]&lt;&gt;"", NOW(), "")</f>
        <v/>
      </c>
      <c r="C72" t="str">
        <f t="shared" si="1"/>
        <v/>
      </c>
      <c r="H72" s="5" t="str">
        <f>IF(Tabla114[[#This Row],[Cantidad]] &gt; 0,CEILING(( Tabla114[[#This Row],[Cantidad]]*Tabla114[[#This Row],[Precio]]) - IF(ISNUMBER(FIND("x", LOWER(G72))), ( Tabla114[[#This Row],[Cantidad]]* Tabla114[[#This Row],[Precio]] * IF(ISNUMBER(FIND("aceite", LOWER(Tabla114[[#This Row],[Producto]]))), 0.05, 0.1)), 0), 0.5), "")</f>
        <v/>
      </c>
    </row>
    <row r="73" spans="2:8" x14ac:dyDescent="0.25">
      <c r="B73" s="18" t="str">
        <f ca="1">IF(Tabla1[[#This Row],['#]]&lt;&gt;"", NOW(), "")</f>
        <v/>
      </c>
      <c r="C73" t="str">
        <f t="shared" si="1"/>
        <v/>
      </c>
      <c r="H73" s="5" t="str">
        <f>IF(Tabla114[[#This Row],[Cantidad]] &gt; 0,CEILING(( Tabla114[[#This Row],[Cantidad]]*Tabla114[[#This Row],[Precio]]) - IF(ISNUMBER(FIND("x", LOWER(G73))), ( Tabla114[[#This Row],[Cantidad]]* Tabla114[[#This Row],[Precio]] * IF(ISNUMBER(FIND("aceite", LOWER(Tabla114[[#This Row],[Producto]]))), 0.05, 0.1)), 0), 0.5), "")</f>
        <v/>
      </c>
    </row>
    <row r="74" spans="2:8" x14ac:dyDescent="0.25">
      <c r="B74" s="18" t="str">
        <f ca="1">IF(Tabla1[[#This Row],['#]]&lt;&gt;"", NOW(), "")</f>
        <v/>
      </c>
      <c r="C74" t="str">
        <f t="shared" si="1"/>
        <v/>
      </c>
      <c r="H74" s="5" t="str">
        <f>IF(Tabla114[[#This Row],[Cantidad]] &gt; 0,CEILING(( Tabla114[[#This Row],[Cantidad]]*Tabla114[[#This Row],[Precio]]) - IF(ISNUMBER(FIND("x", LOWER(G74))), ( Tabla114[[#This Row],[Cantidad]]* Tabla114[[#This Row],[Precio]] * IF(ISNUMBER(FIND("aceite", LOWER(Tabla114[[#This Row],[Producto]]))), 0.05, 0.1)), 0), 0.5), "")</f>
        <v/>
      </c>
    </row>
    <row r="75" spans="2:8" x14ac:dyDescent="0.25">
      <c r="B75" s="18" t="str">
        <f ca="1">IF(Tabla1[[#This Row],['#]]&lt;&gt;"", NOW(), "")</f>
        <v/>
      </c>
      <c r="C75" t="str">
        <f t="shared" si="1"/>
        <v/>
      </c>
      <c r="H75" s="5" t="str">
        <f>IF(Tabla114[[#This Row],[Cantidad]] &gt; 0,CEILING(( Tabla114[[#This Row],[Cantidad]]*Tabla114[[#This Row],[Precio]]) - IF(ISNUMBER(FIND("x", LOWER(G75))), ( Tabla114[[#This Row],[Cantidad]]* Tabla114[[#This Row],[Precio]] * IF(ISNUMBER(FIND("aceite", LOWER(Tabla114[[#This Row],[Producto]]))), 0.05, 0.1)), 0), 0.5), "")</f>
        <v/>
      </c>
    </row>
    <row r="76" spans="2:8" x14ac:dyDescent="0.25">
      <c r="B76" s="18" t="str">
        <f ca="1">IF(Tabla1[[#This Row],['#]]&lt;&gt;"", NOW(), "")</f>
        <v/>
      </c>
      <c r="C76" t="str">
        <f t="shared" si="1"/>
        <v/>
      </c>
      <c r="H76" s="5" t="str">
        <f>IF(Tabla114[[#This Row],[Cantidad]] &gt; 0,CEILING(( Tabla114[[#This Row],[Cantidad]]*Tabla114[[#This Row],[Precio]]) - IF(ISNUMBER(FIND("x", LOWER(G76))), ( Tabla114[[#This Row],[Cantidad]]* Tabla114[[#This Row],[Precio]] * IF(ISNUMBER(FIND("aceite", LOWER(Tabla114[[#This Row],[Producto]]))), 0.05, 0.1)), 0), 0.5), "")</f>
        <v/>
      </c>
    </row>
    <row r="77" spans="2:8" x14ac:dyDescent="0.25">
      <c r="B77" s="18" t="str">
        <f ca="1">IF(Tabla1[[#This Row],['#]]&lt;&gt;"", NOW(), "")</f>
        <v/>
      </c>
      <c r="C77" t="str">
        <f t="shared" si="1"/>
        <v/>
      </c>
      <c r="H77" s="5" t="str">
        <f>IF(Tabla114[[#This Row],[Cantidad]] &gt; 0,CEILING(( Tabla114[[#This Row],[Cantidad]]*Tabla114[[#This Row],[Precio]]) - IF(ISNUMBER(FIND("x", LOWER(G77))), ( Tabla114[[#This Row],[Cantidad]]* Tabla114[[#This Row],[Precio]] * IF(ISNUMBER(FIND("aceite", LOWER(Tabla114[[#This Row],[Producto]]))), 0.05, 0.1)), 0), 0.5), "")</f>
        <v/>
      </c>
    </row>
    <row r="78" spans="2:8" x14ac:dyDescent="0.25">
      <c r="B78" s="18" t="str">
        <f ca="1">IF(Tabla1[[#This Row],['#]]&lt;&gt;"", NOW(), "")</f>
        <v/>
      </c>
      <c r="C78" t="str">
        <f t="shared" si="1"/>
        <v/>
      </c>
      <c r="H78" s="5" t="str">
        <f>IF(Tabla114[[#This Row],[Cantidad]] &gt; 0,CEILING(( Tabla114[[#This Row],[Cantidad]]*Tabla114[[#This Row],[Precio]]) - IF(ISNUMBER(FIND("x", LOWER(G78))), ( Tabla114[[#This Row],[Cantidad]]* Tabla114[[#This Row],[Precio]] * IF(ISNUMBER(FIND("aceite", LOWER(Tabla114[[#This Row],[Producto]]))), 0.05, 0.1)), 0), 0.5), "")</f>
        <v/>
      </c>
    </row>
    <row r="79" spans="2:8" x14ac:dyDescent="0.25">
      <c r="B79" s="18" t="str">
        <f ca="1">IF(Tabla1[[#This Row],['#]]&lt;&gt;"", NOW(), "")</f>
        <v/>
      </c>
      <c r="C79" t="str">
        <f t="shared" si="1"/>
        <v/>
      </c>
      <c r="H79" s="5" t="str">
        <f>IF(Tabla114[[#This Row],[Cantidad]] &gt; 0,CEILING(( Tabla114[[#This Row],[Cantidad]]*Tabla114[[#This Row],[Precio]]) - IF(ISNUMBER(FIND("x", LOWER(G79))), ( Tabla114[[#This Row],[Cantidad]]* Tabla114[[#This Row],[Precio]] * IF(ISNUMBER(FIND("aceite", LOWER(Tabla114[[#This Row],[Producto]]))), 0.05, 0.1)), 0), 0.5), "")</f>
        <v/>
      </c>
    </row>
    <row r="80" spans="2:8" x14ac:dyDescent="0.25">
      <c r="B80" s="18" t="str">
        <f ca="1">IF(Tabla1[[#This Row],['#]]&lt;&gt;"", NOW(), "")</f>
        <v/>
      </c>
      <c r="C80" t="str">
        <f t="shared" si="1"/>
        <v/>
      </c>
      <c r="H80" s="5" t="str">
        <f>IF(Tabla114[[#This Row],[Cantidad]] &gt; 0,CEILING(( Tabla114[[#This Row],[Cantidad]]*Tabla114[[#This Row],[Precio]]) - IF(ISNUMBER(FIND("x", LOWER(G80))), ( Tabla114[[#This Row],[Cantidad]]* Tabla114[[#This Row],[Precio]] * IF(ISNUMBER(FIND("aceite", LOWER(Tabla114[[#This Row],[Producto]]))), 0.05, 0.1)), 0), 0.5), "")</f>
        <v/>
      </c>
    </row>
    <row r="81" spans="2:8" x14ac:dyDescent="0.25">
      <c r="B81" s="18" t="str">
        <f ca="1">IF(Tabla1[[#This Row],['#]]&lt;&gt;"", NOW(), "")</f>
        <v/>
      </c>
      <c r="C81" t="str">
        <f t="shared" si="1"/>
        <v/>
      </c>
      <c r="H81" s="5" t="str">
        <f>IF(Tabla114[[#This Row],[Cantidad]] &gt; 0,CEILING(( Tabla114[[#This Row],[Cantidad]]*Tabla114[[#This Row],[Precio]]) - IF(ISNUMBER(FIND("x", LOWER(G81))), ( Tabla114[[#This Row],[Cantidad]]* Tabla114[[#This Row],[Precio]] * IF(ISNUMBER(FIND("aceite", LOWER(Tabla114[[#This Row],[Producto]]))), 0.05, 0.1)), 0), 0.5), "")</f>
        <v/>
      </c>
    </row>
    <row r="82" spans="2:8" x14ac:dyDescent="0.25">
      <c r="B82" s="18" t="str">
        <f ca="1">IF(Tabla1[[#This Row],['#]]&lt;&gt;"", NOW(), "")</f>
        <v/>
      </c>
      <c r="C82" t="str">
        <f t="shared" si="1"/>
        <v/>
      </c>
      <c r="H82" s="5" t="str">
        <f>IF(Tabla114[[#This Row],[Cantidad]] &gt; 0,CEILING(( Tabla114[[#This Row],[Cantidad]]*Tabla114[[#This Row],[Precio]]) - IF(ISNUMBER(FIND("x", LOWER(G82))), ( Tabla114[[#This Row],[Cantidad]]* Tabla114[[#This Row],[Precio]] * IF(ISNUMBER(FIND("aceite", LOWER(Tabla114[[#This Row],[Producto]]))), 0.05, 0.1)), 0), 0.5), "")</f>
        <v/>
      </c>
    </row>
    <row r="83" spans="2:8" x14ac:dyDescent="0.25">
      <c r="B83" s="18" t="str">
        <f ca="1">IF(Tabla1[[#This Row],['#]]&lt;&gt;"", NOW(), "")</f>
        <v/>
      </c>
      <c r="C83" t="str">
        <f t="shared" si="1"/>
        <v/>
      </c>
      <c r="H83" s="5" t="str">
        <f>IF(Tabla114[[#This Row],[Cantidad]] &gt; 0,CEILING(( Tabla114[[#This Row],[Cantidad]]*Tabla114[[#This Row],[Precio]]) - IF(ISNUMBER(FIND("x", LOWER(G83))), ( Tabla114[[#This Row],[Cantidad]]* Tabla114[[#This Row],[Precio]] * IF(ISNUMBER(FIND("aceite", LOWER(Tabla114[[#This Row],[Producto]]))), 0.05, 0.1)), 0), 0.5), "")</f>
        <v/>
      </c>
    </row>
    <row r="84" spans="2:8" x14ac:dyDescent="0.25">
      <c r="B84" s="18" t="str">
        <f ca="1">IF(Tabla1[[#This Row],['#]]&lt;&gt;"", NOW(), "")</f>
        <v/>
      </c>
      <c r="C84" t="str">
        <f t="shared" si="1"/>
        <v/>
      </c>
      <c r="H84" s="5" t="str">
        <f>IF(Tabla114[[#This Row],[Cantidad]] &gt; 0,CEILING(( Tabla114[[#This Row],[Cantidad]]*Tabla114[[#This Row],[Precio]]) - IF(ISNUMBER(FIND("x", LOWER(G84))), ( Tabla114[[#This Row],[Cantidad]]* Tabla114[[#This Row],[Precio]] * IF(ISNUMBER(FIND("aceite", LOWER(Tabla114[[#This Row],[Producto]]))), 0.05, 0.1)), 0), 0.5), "")</f>
        <v/>
      </c>
    </row>
    <row r="85" spans="2:8" x14ac:dyDescent="0.25">
      <c r="B85" s="18" t="str">
        <f ca="1">IF(Tabla1[[#This Row],['#]]&lt;&gt;"", NOW(), "")</f>
        <v/>
      </c>
      <c r="C85" t="str">
        <f t="shared" si="1"/>
        <v/>
      </c>
      <c r="H85" s="5" t="str">
        <f>IF(Tabla114[[#This Row],[Cantidad]] &gt; 0,CEILING(( Tabla114[[#This Row],[Cantidad]]*Tabla114[[#This Row],[Precio]]) - IF(ISNUMBER(FIND("x", LOWER(G85))), ( Tabla114[[#This Row],[Cantidad]]* Tabla114[[#This Row],[Precio]] * IF(ISNUMBER(FIND("aceite", LOWER(Tabla114[[#This Row],[Producto]]))), 0.05, 0.1)), 0), 0.5), "")</f>
        <v/>
      </c>
    </row>
    <row r="86" spans="2:8" x14ac:dyDescent="0.25">
      <c r="B86" s="18" t="str">
        <f ca="1">IF(Tabla1[[#This Row],['#]]&lt;&gt;"", NOW(), "")</f>
        <v/>
      </c>
      <c r="C86" t="str">
        <f t="shared" si="1"/>
        <v/>
      </c>
      <c r="H86" s="5" t="str">
        <f>IF(Tabla114[[#This Row],[Cantidad]] &gt; 0,CEILING(( Tabla114[[#This Row],[Cantidad]]*Tabla114[[#This Row],[Precio]]) - IF(ISNUMBER(FIND("x", LOWER(G86))), ( Tabla114[[#This Row],[Cantidad]]* Tabla114[[#This Row],[Precio]] * IF(ISNUMBER(FIND("aceite", LOWER(Tabla114[[#This Row],[Producto]]))), 0.05, 0.1)), 0), 0.5), "")</f>
        <v/>
      </c>
    </row>
    <row r="87" spans="2:8" x14ac:dyDescent="0.25">
      <c r="B87" s="18" t="str">
        <f ca="1">IF(Tabla1[[#This Row],['#]]&lt;&gt;"", NOW(), "")</f>
        <v/>
      </c>
      <c r="C87" t="str">
        <f t="shared" si="1"/>
        <v/>
      </c>
      <c r="H87" s="5" t="str">
        <f>IF(Tabla114[[#This Row],[Cantidad]] &gt; 0,CEILING(( Tabla114[[#This Row],[Cantidad]]*Tabla114[[#This Row],[Precio]]) - IF(ISNUMBER(FIND("x", LOWER(G87))), ( Tabla114[[#This Row],[Cantidad]]* Tabla114[[#This Row],[Precio]] * IF(ISNUMBER(FIND("aceite", LOWER(Tabla114[[#This Row],[Producto]]))), 0.05, 0.1)), 0), 0.5), "")</f>
        <v/>
      </c>
    </row>
    <row r="88" spans="2:8" x14ac:dyDescent="0.25">
      <c r="B88" s="18" t="str">
        <f ca="1">IF(Tabla1[[#This Row],['#]]&lt;&gt;"", NOW(), "")</f>
        <v/>
      </c>
      <c r="C88" t="str">
        <f t="shared" si="1"/>
        <v/>
      </c>
      <c r="H88" s="5" t="str">
        <f>IF(Tabla114[[#This Row],[Cantidad]] &gt; 0,CEILING(( Tabla114[[#This Row],[Cantidad]]*Tabla114[[#This Row],[Precio]]) - IF(ISNUMBER(FIND("x", LOWER(G88))), ( Tabla114[[#This Row],[Cantidad]]* Tabla114[[#This Row],[Precio]] * IF(ISNUMBER(FIND("aceite", LOWER(Tabla114[[#This Row],[Producto]]))), 0.05, 0.1)), 0), 0.5), "")</f>
        <v/>
      </c>
    </row>
    <row r="89" spans="2:8" x14ac:dyDescent="0.25">
      <c r="B89" s="18" t="str">
        <f ca="1">IF(Tabla1[[#This Row],['#]]&lt;&gt;"", NOW(), "")</f>
        <v/>
      </c>
      <c r="C89" t="str">
        <f t="shared" si="1"/>
        <v/>
      </c>
      <c r="H89" s="5" t="str">
        <f>IF(Tabla114[[#This Row],[Cantidad]] &gt; 0,CEILING(( Tabla114[[#This Row],[Cantidad]]*Tabla114[[#This Row],[Precio]]) - IF(ISNUMBER(FIND("x", LOWER(G89))), ( Tabla114[[#This Row],[Cantidad]]* Tabla114[[#This Row],[Precio]] * IF(ISNUMBER(FIND("aceite", LOWER(Tabla114[[#This Row],[Producto]]))), 0.05, 0.1)), 0), 0.5), "")</f>
        <v/>
      </c>
    </row>
    <row r="90" spans="2:8" x14ac:dyDescent="0.25">
      <c r="B90" s="18" t="str">
        <f ca="1">IF(Tabla1[[#This Row],['#]]&lt;&gt;"", NOW(), "")</f>
        <v/>
      </c>
      <c r="C90" t="str">
        <f t="shared" si="1"/>
        <v/>
      </c>
      <c r="H90" s="5" t="str">
        <f>IF(Tabla114[[#This Row],[Cantidad]] &gt; 0,CEILING(( Tabla114[[#This Row],[Cantidad]]*Tabla114[[#This Row],[Precio]]) - IF(ISNUMBER(FIND("x", LOWER(G90))), ( Tabla114[[#This Row],[Cantidad]]* Tabla114[[#This Row],[Precio]] * IF(ISNUMBER(FIND("aceite", LOWER(Tabla114[[#This Row],[Producto]]))), 0.05, 0.1)), 0), 0.5), "")</f>
        <v/>
      </c>
    </row>
    <row r="91" spans="2:8" x14ac:dyDescent="0.25">
      <c r="B91" s="18" t="str">
        <f ca="1">IF(Tabla1[[#This Row],['#]]&lt;&gt;"", NOW(), "")</f>
        <v/>
      </c>
      <c r="C91" t="str">
        <f t="shared" si="1"/>
        <v/>
      </c>
      <c r="H91" s="5" t="str">
        <f>IF(Tabla114[[#This Row],[Cantidad]] &gt; 0,CEILING(( Tabla114[[#This Row],[Cantidad]]*Tabla114[[#This Row],[Precio]]) - IF(ISNUMBER(FIND("x", LOWER(G91))), ( Tabla114[[#This Row],[Cantidad]]* Tabla114[[#This Row],[Precio]] * IF(ISNUMBER(FIND("aceite", LOWER(Tabla114[[#This Row],[Producto]]))), 0.05, 0.1)), 0), 0.5), "")</f>
        <v/>
      </c>
    </row>
    <row r="92" spans="2:8" x14ac:dyDescent="0.25">
      <c r="B92" s="18" t="str">
        <f ca="1">IF(Tabla1[[#This Row],['#]]&lt;&gt;"", NOW(), "")</f>
        <v/>
      </c>
      <c r="C92" t="str">
        <f t="shared" si="1"/>
        <v/>
      </c>
      <c r="H92" s="5" t="str">
        <f>IF(Tabla114[[#This Row],[Cantidad]] &gt; 0,CEILING(( Tabla114[[#This Row],[Cantidad]]*Tabla114[[#This Row],[Precio]]) - IF(ISNUMBER(FIND("x", LOWER(G92))), ( Tabla114[[#This Row],[Cantidad]]* Tabla114[[#This Row],[Precio]] * IF(ISNUMBER(FIND("aceite", LOWER(Tabla114[[#This Row],[Producto]]))), 0.05, 0.1)), 0), 0.5), "")</f>
        <v/>
      </c>
    </row>
    <row r="93" spans="2:8" x14ac:dyDescent="0.25">
      <c r="B93" s="18" t="str">
        <f ca="1">IF(Tabla1[[#This Row],['#]]&lt;&gt;"", NOW(), "")</f>
        <v/>
      </c>
      <c r="C93" t="str">
        <f t="shared" si="1"/>
        <v/>
      </c>
      <c r="H93" s="5" t="str">
        <f>IF(Tabla114[[#This Row],[Cantidad]] &gt; 0,CEILING(( Tabla114[[#This Row],[Cantidad]]*Tabla114[[#This Row],[Precio]]) - IF(ISNUMBER(FIND("x", LOWER(G93))), ( Tabla114[[#This Row],[Cantidad]]* Tabla114[[#This Row],[Precio]] * IF(ISNUMBER(FIND("aceite", LOWER(Tabla114[[#This Row],[Producto]]))), 0.05, 0.1)), 0), 0.5), "")</f>
        <v/>
      </c>
    </row>
    <row r="94" spans="2:8" x14ac:dyDescent="0.25">
      <c r="B94" s="18" t="str">
        <f ca="1">IF(Tabla1[[#This Row],['#]]&lt;&gt;"", NOW(), "")</f>
        <v/>
      </c>
      <c r="C94" t="str">
        <f t="shared" si="1"/>
        <v/>
      </c>
      <c r="H94" s="5" t="str">
        <f>IF(Tabla114[[#This Row],[Cantidad]] &gt; 0,CEILING(( Tabla114[[#This Row],[Cantidad]]*Tabla114[[#This Row],[Precio]]) - IF(ISNUMBER(FIND("x", LOWER(G94))), ( Tabla114[[#This Row],[Cantidad]]* Tabla114[[#This Row],[Precio]] * IF(ISNUMBER(FIND("aceite", LOWER(Tabla114[[#This Row],[Producto]]))), 0.05, 0.1)), 0), 0.5), "")</f>
        <v/>
      </c>
    </row>
    <row r="95" spans="2:8" x14ac:dyDescent="0.25">
      <c r="B95" s="18" t="str">
        <f ca="1">IF(Tabla1[[#This Row],['#]]&lt;&gt;"", NOW(), "")</f>
        <v/>
      </c>
      <c r="C95" t="str">
        <f t="shared" si="1"/>
        <v/>
      </c>
      <c r="H95" s="5" t="str">
        <f>IF(Tabla114[[#This Row],[Cantidad]] &gt; 0,CEILING(( Tabla114[[#This Row],[Cantidad]]*Tabla114[[#This Row],[Precio]]) - IF(ISNUMBER(FIND("x", LOWER(G95))), ( Tabla114[[#This Row],[Cantidad]]* Tabla114[[#This Row],[Precio]] * IF(ISNUMBER(FIND("aceite", LOWER(Tabla114[[#This Row],[Producto]]))), 0.05, 0.1)), 0), 0.5), "")</f>
        <v/>
      </c>
    </row>
    <row r="96" spans="2:8" x14ac:dyDescent="0.25">
      <c r="B96" s="18" t="str">
        <f ca="1">IF(Tabla1[[#This Row],['#]]&lt;&gt;"", NOW(), "")</f>
        <v/>
      </c>
      <c r="C96" t="str">
        <f t="shared" si="1"/>
        <v/>
      </c>
      <c r="H96" s="5" t="str">
        <f>IF(Tabla114[[#This Row],[Cantidad]] &gt; 0,CEILING(( Tabla114[[#This Row],[Cantidad]]*Tabla114[[#This Row],[Precio]]) - IF(ISNUMBER(FIND("x", LOWER(G96))), ( Tabla114[[#This Row],[Cantidad]]* Tabla114[[#This Row],[Precio]] * IF(ISNUMBER(FIND("aceite", LOWER(Tabla114[[#This Row],[Producto]]))), 0.05, 0.1)), 0), 0.5), "")</f>
        <v/>
      </c>
    </row>
    <row r="97" spans="2:8" x14ac:dyDescent="0.25">
      <c r="B97" s="18" t="str">
        <f ca="1">IF(Tabla1[[#This Row],['#]]&lt;&gt;"", NOW(), "")</f>
        <v/>
      </c>
      <c r="C97" t="str">
        <f t="shared" si="1"/>
        <v/>
      </c>
      <c r="H97" s="5" t="str">
        <f>IF(Tabla114[[#This Row],[Cantidad]] &gt; 0,CEILING(( Tabla114[[#This Row],[Cantidad]]*Tabla114[[#This Row],[Precio]]) - IF(ISNUMBER(FIND("x", LOWER(G97))), ( Tabla114[[#This Row],[Cantidad]]* Tabla114[[#This Row],[Precio]] * IF(ISNUMBER(FIND("aceite", LOWER(Tabla114[[#This Row],[Producto]]))), 0.05, 0.1)), 0), 0.5), "")</f>
        <v/>
      </c>
    </row>
    <row r="98" spans="2:8" x14ac:dyDescent="0.25">
      <c r="B98" s="18" t="str">
        <f ca="1">IF(Tabla1[[#This Row],['#]]&lt;&gt;"", NOW(), "")</f>
        <v/>
      </c>
      <c r="C98" t="str">
        <f t="shared" si="1"/>
        <v/>
      </c>
      <c r="H98" s="5" t="str">
        <f>IF(Tabla114[[#This Row],[Cantidad]] &gt; 0,CEILING(( Tabla114[[#This Row],[Cantidad]]*Tabla114[[#This Row],[Precio]]) - IF(ISNUMBER(FIND("x", LOWER(G98))), ( Tabla114[[#This Row],[Cantidad]]* Tabla114[[#This Row],[Precio]] * IF(ISNUMBER(FIND("aceite", LOWER(Tabla114[[#This Row],[Producto]]))), 0.05, 0.1)), 0), 0.5), "")</f>
        <v/>
      </c>
    </row>
    <row r="99" spans="2:8" x14ac:dyDescent="0.25">
      <c r="B99" s="18" t="str">
        <f ca="1">IF(Tabla1[[#This Row],['#]]&lt;&gt;"", NOW(), "")</f>
        <v/>
      </c>
      <c r="C99" t="str">
        <f t="shared" si="1"/>
        <v/>
      </c>
      <c r="H99" s="5" t="str">
        <f>IF(Tabla114[[#This Row],[Cantidad]] &gt; 0,CEILING(( Tabla114[[#This Row],[Cantidad]]*Tabla114[[#This Row],[Precio]]) - IF(ISNUMBER(FIND("x", LOWER(G99))), ( Tabla114[[#This Row],[Cantidad]]* Tabla114[[#This Row],[Precio]] * IF(ISNUMBER(FIND("aceite", LOWER(Tabla114[[#This Row],[Producto]]))), 0.05, 0.1)), 0), 0.5), "")</f>
        <v/>
      </c>
    </row>
    <row r="100" spans="2:8" x14ac:dyDescent="0.25">
      <c r="B100" s="18" t="str">
        <f ca="1">IF(Tabla1[[#This Row],['#]]&lt;&gt;"", NOW(), "")</f>
        <v/>
      </c>
      <c r="C100" t="str">
        <f t="shared" si="1"/>
        <v/>
      </c>
      <c r="H100" s="5" t="str">
        <f>IF(Tabla114[[#This Row],[Cantidad]] &gt; 0,CEILING(( Tabla114[[#This Row],[Cantidad]]*Tabla114[[#This Row],[Precio]]) - IF(ISNUMBER(FIND("x", LOWER(G100))), ( Tabla114[[#This Row],[Cantidad]]* Tabla114[[#This Row],[Precio]] * IF(ISNUMBER(FIND("aceite", LOWER(Tabla114[[#This Row],[Producto]]))), 0.05, 0.1)), 0), 0.5), "")</f>
        <v/>
      </c>
    </row>
    <row r="101" spans="2:8" x14ac:dyDescent="0.25">
      <c r="B101" s="18" t="str">
        <f ca="1">IF(Tabla1[[#This Row],['#]]&lt;&gt;"", NOW(), "")</f>
        <v/>
      </c>
      <c r="C101" t="str">
        <f t="shared" si="1"/>
        <v/>
      </c>
      <c r="H101" s="5" t="str">
        <f>IF(Tabla114[[#This Row],[Cantidad]] &gt; 0,CEILING(( Tabla114[[#This Row],[Cantidad]]*Tabla114[[#This Row],[Precio]]) - IF(ISNUMBER(FIND("x", LOWER(G101))), ( Tabla114[[#This Row],[Cantidad]]* Tabla114[[#This Row],[Precio]] * IF(ISNUMBER(FIND("aceite", LOWER(Tabla114[[#This Row],[Producto]]))), 0.05, 0.1)), 0), 0.5), "")</f>
        <v/>
      </c>
    </row>
    <row r="102" spans="2:8" x14ac:dyDescent="0.25">
      <c r="B102" s="18" t="str">
        <f ca="1">IF(Tabla1[[#This Row],['#]]&lt;&gt;"", NOW(), "")</f>
        <v/>
      </c>
      <c r="C102" t="str">
        <f t="shared" si="1"/>
        <v/>
      </c>
      <c r="H102" s="5" t="str">
        <f>IF(Tabla114[[#This Row],[Cantidad]] &gt; 0,CEILING(( Tabla114[[#This Row],[Cantidad]]*Tabla114[[#This Row],[Precio]]) - IF(ISNUMBER(FIND("x", LOWER(G102))), ( Tabla114[[#This Row],[Cantidad]]* Tabla114[[#This Row],[Precio]] * IF(ISNUMBER(FIND("aceite", LOWER(Tabla114[[#This Row],[Producto]]))), 0.05, 0.1)), 0), 0.5), "")</f>
        <v/>
      </c>
    </row>
    <row r="103" spans="2:8" x14ac:dyDescent="0.25">
      <c r="B103" s="18" t="str">
        <f ca="1">IF(Tabla1[[#This Row],['#]]&lt;&gt;"", NOW(), "")</f>
        <v/>
      </c>
      <c r="C103" t="str">
        <f t="shared" si="1"/>
        <v/>
      </c>
      <c r="H103" s="5" t="str">
        <f>IF(Tabla114[[#This Row],[Cantidad]] &gt; 0,CEILING(( Tabla114[[#This Row],[Cantidad]]*Tabla114[[#This Row],[Precio]]) - IF(ISNUMBER(FIND("x", LOWER(G103))), ( Tabla114[[#This Row],[Cantidad]]* Tabla114[[#This Row],[Precio]] * IF(ISNUMBER(FIND("aceite", LOWER(Tabla114[[#This Row],[Producto]]))), 0.05, 0.1)), 0), 0.5), "")</f>
        <v/>
      </c>
    </row>
  </sheetData>
  <mergeCells count="26">
    <mergeCell ref="C2:H2"/>
    <mergeCell ref="M2:R2"/>
    <mergeCell ref="M3:R3"/>
    <mergeCell ref="M4:R22"/>
    <mergeCell ref="J5:K14"/>
    <mergeCell ref="M24:R24"/>
    <mergeCell ref="M25:R25"/>
    <mergeCell ref="O26:R26"/>
    <mergeCell ref="O27:R27"/>
    <mergeCell ref="O28:R28"/>
    <mergeCell ref="O29:R29"/>
    <mergeCell ref="O30:R30"/>
    <mergeCell ref="O31:R31"/>
    <mergeCell ref="O32:R32"/>
    <mergeCell ref="O33:R33"/>
    <mergeCell ref="O34:R34"/>
    <mergeCell ref="O35:R35"/>
    <mergeCell ref="O36:R36"/>
    <mergeCell ref="O37:R37"/>
    <mergeCell ref="O38:R38"/>
    <mergeCell ref="O44:R44"/>
    <mergeCell ref="O39:R39"/>
    <mergeCell ref="O40:R40"/>
    <mergeCell ref="O41:R41"/>
    <mergeCell ref="O42:R42"/>
    <mergeCell ref="O43:R43"/>
  </mergeCells>
  <conditionalFormatting sqref="B5:B103">
    <cfRule type="expression" dxfId="3" priority="1">
      <formula>C5&gt;0&amp;ISBLANK(B5)</formula>
    </cfRule>
  </conditionalFormatting>
  <conditionalFormatting sqref="D5:D6">
    <cfRule type="expression" dxfId="2" priority="2">
      <formula>E5&gt;0&amp;ISBLANK(D5)</formula>
    </cfRule>
  </conditionalFormatting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R103"/>
  <sheetViews>
    <sheetView workbookViewId="0">
      <selection activeCell="H14" sqref="H14"/>
    </sheetView>
  </sheetViews>
  <sheetFormatPr baseColWidth="10" defaultColWidth="9.140625" defaultRowHeight="15" x14ac:dyDescent="0.25"/>
  <cols>
    <col min="1" max="1" width="4.7109375" customWidth="1"/>
    <col min="2" max="2" width="8.7109375" style="16" customWidth="1"/>
    <col min="3" max="3" width="4.7109375" customWidth="1"/>
    <col min="4" max="4" width="36.140625" customWidth="1"/>
    <col min="5" max="5" width="11" customWidth="1"/>
    <col min="7" max="7" width="12.5703125" customWidth="1"/>
    <col min="8" max="8" width="11.85546875" bestFit="1" customWidth="1"/>
    <col min="9" max="9" width="3.7109375" customWidth="1"/>
    <col min="10" max="10" width="12.140625" customWidth="1"/>
    <col min="11" max="11" width="19.140625" customWidth="1"/>
    <col min="12" max="12" width="3.42578125" customWidth="1"/>
  </cols>
  <sheetData>
    <row r="2" spans="2:18" ht="28.5" x14ac:dyDescent="0.45">
      <c r="C2" s="34" t="s">
        <v>14</v>
      </c>
      <c r="D2" s="34"/>
      <c r="E2" s="35"/>
      <c r="F2" s="35"/>
      <c r="G2" s="35"/>
      <c r="H2" s="35"/>
      <c r="L2" s="8"/>
      <c r="M2" s="34" t="s">
        <v>5</v>
      </c>
      <c r="N2" s="35"/>
      <c r="O2" s="35"/>
      <c r="P2" s="35"/>
      <c r="Q2" s="35"/>
      <c r="R2" s="35"/>
    </row>
    <row r="3" spans="2:18" ht="26.25" x14ac:dyDescent="0.4">
      <c r="G3" t="s">
        <v>7</v>
      </c>
      <c r="J3" s="1" t="s">
        <v>17</v>
      </c>
      <c r="K3" s="6">
        <f>SUM(Tabla115[Importa])</f>
        <v>0</v>
      </c>
      <c r="M3" s="37" t="s">
        <v>6</v>
      </c>
      <c r="N3" s="37"/>
      <c r="O3" s="37"/>
      <c r="P3" s="37"/>
      <c r="Q3" s="37"/>
      <c r="R3" s="37"/>
    </row>
    <row r="4" spans="2:18" ht="33.75" x14ac:dyDescent="0.5">
      <c r="B4" s="17" t="s">
        <v>23</v>
      </c>
      <c r="C4" t="s">
        <v>15</v>
      </c>
      <c r="D4" t="s">
        <v>0</v>
      </c>
      <c r="E4" t="s">
        <v>1</v>
      </c>
      <c r="F4" t="s">
        <v>2</v>
      </c>
      <c r="G4" t="s">
        <v>3</v>
      </c>
      <c r="H4" t="s">
        <v>4</v>
      </c>
      <c r="J4" s="9" t="s">
        <v>18</v>
      </c>
      <c r="K4" s="10">
        <f>COUNTIF(C5:C103,"&gt;0")</f>
        <v>0</v>
      </c>
      <c r="M4" s="36"/>
      <c r="N4" s="36"/>
      <c r="O4" s="36"/>
      <c r="P4" s="36"/>
      <c r="Q4" s="36"/>
      <c r="R4" s="36"/>
    </row>
    <row r="5" spans="2:18" x14ac:dyDescent="0.25">
      <c r="B5" s="18" t="str">
        <f ca="1">IF(Tabla115[[#This Row],['#]]&lt;&gt;"", NOW(), "")</f>
        <v/>
      </c>
      <c r="C5" t="str">
        <f t="shared" ref="C5:C68" si="0">IF(ISNUMBER(E5), IF(ISNUMBER(C4), C4+1, 1), "")</f>
        <v/>
      </c>
      <c r="H5" s="5" t="str">
        <f>IF(Tabla115[[#This Row],[Cantidad]] &gt; 0,CEILING(( Tabla115[[#This Row],[Cantidad]]*Tabla115[[#This Row],[Precio]]) - IF(ISNUMBER(FIND("x", LOWER(G5))), ( Tabla115[[#This Row],[Cantidad]]* Tabla115[[#This Row],[Precio]] * IF(ISNUMBER(FIND("aceite", LOWER(Tabla115[[#This Row],[Producto]]))), 0.05, 0.1)), 0), 0.5), "")</f>
        <v/>
      </c>
      <c r="J5" s="38" t="s">
        <v>11</v>
      </c>
      <c r="K5" s="38"/>
      <c r="M5" s="36"/>
      <c r="N5" s="36"/>
      <c r="O5" s="36"/>
      <c r="P5" s="36"/>
      <c r="Q5" s="36"/>
      <c r="R5" s="36"/>
    </row>
    <row r="6" spans="2:18" ht="15" customHeight="1" x14ac:dyDescent="0.25">
      <c r="B6" s="18">
        <f ca="1">IF(Tabla1[[#This Row],['#]]&lt;&gt;"", NOW(), "")</f>
        <v>45892.79297372685</v>
      </c>
      <c r="C6" t="str">
        <f t="shared" si="0"/>
        <v/>
      </c>
      <c r="H6" s="5" t="str">
        <f>IF(Tabla115[[#This Row],[Cantidad]] &gt; 0,CEILING(( Tabla115[[#This Row],[Cantidad]]*Tabla115[[#This Row],[Precio]]) - IF(ISNUMBER(FIND("x", LOWER(G6))), ( Tabla115[[#This Row],[Cantidad]]* Tabla115[[#This Row],[Precio]] * IF(ISNUMBER(FIND("aceite", LOWER(Tabla115[[#This Row],[Producto]]))), 0.05, 0.1)), 0), 0.5), "")</f>
        <v/>
      </c>
      <c r="J6" s="38"/>
      <c r="K6" s="38"/>
      <c r="M6" s="36"/>
      <c r="N6" s="36"/>
      <c r="O6" s="36"/>
      <c r="P6" s="36"/>
      <c r="Q6" s="36"/>
      <c r="R6" s="36"/>
    </row>
    <row r="7" spans="2:18" x14ac:dyDescent="0.25">
      <c r="B7" s="18">
        <f ca="1">IF(Tabla1[[#This Row],['#]]&lt;&gt;"", NOW(), "")</f>
        <v>45892.79297372685</v>
      </c>
      <c r="C7" t="str">
        <f t="shared" si="0"/>
        <v/>
      </c>
      <c r="H7" s="5" t="str">
        <f>IF(Tabla115[[#This Row],[Cantidad]] &gt; 0,CEILING(( Tabla115[[#This Row],[Cantidad]]*Tabla115[[#This Row],[Precio]]) - IF(ISNUMBER(FIND("x", LOWER(G7))), ( Tabla115[[#This Row],[Cantidad]]* Tabla115[[#This Row],[Precio]] * IF(ISNUMBER(FIND("aceite", LOWER(Tabla115[[#This Row],[Producto]]))), 0.05, 0.1)), 0), 0.5), "")</f>
        <v/>
      </c>
      <c r="J7" s="38"/>
      <c r="K7" s="38"/>
      <c r="M7" s="36"/>
      <c r="N7" s="36"/>
      <c r="O7" s="36"/>
      <c r="P7" s="36"/>
      <c r="Q7" s="36"/>
      <c r="R7" s="36"/>
    </row>
    <row r="8" spans="2:18" x14ac:dyDescent="0.25">
      <c r="B8" s="18">
        <f ca="1">IF(Tabla1[[#This Row],['#]]&lt;&gt;"", NOW(), "")</f>
        <v>45892.79297372685</v>
      </c>
      <c r="C8" t="str">
        <f t="shared" si="0"/>
        <v/>
      </c>
      <c r="H8" s="5" t="str">
        <f>IF(Tabla115[[#This Row],[Cantidad]] &gt; 0,CEILING(( Tabla115[[#This Row],[Cantidad]]*Tabla115[[#This Row],[Precio]]) - IF(ISNUMBER(FIND("x", LOWER(G8))), ( Tabla115[[#This Row],[Cantidad]]* Tabla115[[#This Row],[Precio]] * IF(ISNUMBER(FIND("aceite", LOWER(Tabla115[[#This Row],[Producto]]))), 0.05, 0.1)), 0), 0.5), "")</f>
        <v/>
      </c>
      <c r="J8" s="38"/>
      <c r="K8" s="38"/>
      <c r="M8" s="36"/>
      <c r="N8" s="36"/>
      <c r="O8" s="36"/>
      <c r="P8" s="36"/>
      <c r="Q8" s="36"/>
      <c r="R8" s="36"/>
    </row>
    <row r="9" spans="2:18" x14ac:dyDescent="0.25">
      <c r="B9" s="18">
        <f ca="1">IF(Tabla1[[#This Row],['#]]&lt;&gt;"", NOW(), "")</f>
        <v>45892.79297372685</v>
      </c>
      <c r="C9" t="str">
        <f t="shared" si="0"/>
        <v/>
      </c>
      <c r="H9" s="5" t="str">
        <f>IF(Tabla115[[#This Row],[Cantidad]] &gt; 0,CEILING(( Tabla115[[#This Row],[Cantidad]]*Tabla115[[#This Row],[Precio]]) - IF(ISNUMBER(FIND("x", LOWER(G9))), ( Tabla115[[#This Row],[Cantidad]]* Tabla115[[#This Row],[Precio]] * IF(ISNUMBER(FIND("aceite", LOWER(Tabla115[[#This Row],[Producto]]))), 0.05, 0.1)), 0), 0.5), "")</f>
        <v/>
      </c>
      <c r="J9" s="38"/>
      <c r="K9" s="38"/>
      <c r="M9" s="36"/>
      <c r="N9" s="36"/>
      <c r="O9" s="36"/>
      <c r="P9" s="36"/>
      <c r="Q9" s="36"/>
      <c r="R9" s="36"/>
    </row>
    <row r="10" spans="2:18" x14ac:dyDescent="0.25">
      <c r="B10" s="18">
        <f ca="1">IF(Tabla1[[#This Row],['#]]&lt;&gt;"", NOW(), "")</f>
        <v>45892.79297372685</v>
      </c>
      <c r="C10" t="str">
        <f t="shared" si="0"/>
        <v/>
      </c>
      <c r="H10" s="5" t="str">
        <f>IF(Tabla115[[#This Row],[Cantidad]] &gt; 0,CEILING(( Tabla115[[#This Row],[Cantidad]]*Tabla115[[#This Row],[Precio]]) - IF(ISNUMBER(FIND("x", LOWER(G10))), ( Tabla115[[#This Row],[Cantidad]]* Tabla115[[#This Row],[Precio]] * IF(ISNUMBER(FIND("aceite", LOWER(Tabla115[[#This Row],[Producto]]))), 0.05, 0.1)), 0), 0.5), "")</f>
        <v/>
      </c>
      <c r="J10" s="38"/>
      <c r="K10" s="38"/>
      <c r="M10" s="36"/>
      <c r="N10" s="36"/>
      <c r="O10" s="36"/>
      <c r="P10" s="36"/>
      <c r="Q10" s="36"/>
      <c r="R10" s="36"/>
    </row>
    <row r="11" spans="2:18" x14ac:dyDescent="0.25">
      <c r="B11" s="18">
        <f ca="1">IF(Tabla1[[#This Row],['#]]&lt;&gt;"", NOW(), "")</f>
        <v>45892.79297372685</v>
      </c>
      <c r="C11" t="str">
        <f t="shared" si="0"/>
        <v/>
      </c>
      <c r="H11" s="5" t="str">
        <f>IF(Tabla115[[#This Row],[Cantidad]] &gt; 0,CEILING(( Tabla115[[#This Row],[Cantidad]]*Tabla115[[#This Row],[Precio]]) - IF(ISNUMBER(FIND("x", LOWER(G11))), ( Tabla115[[#This Row],[Cantidad]]* Tabla115[[#This Row],[Precio]] * IF(ISNUMBER(FIND("aceite", LOWER(Tabla115[[#This Row],[Producto]]))), 0.05, 0.1)), 0), 0.5), "")</f>
        <v/>
      </c>
      <c r="J11" s="38"/>
      <c r="K11" s="38"/>
      <c r="M11" s="36"/>
      <c r="N11" s="36"/>
      <c r="O11" s="36"/>
      <c r="P11" s="36"/>
      <c r="Q11" s="36"/>
      <c r="R11" s="36"/>
    </row>
    <row r="12" spans="2:18" x14ac:dyDescent="0.25">
      <c r="B12" s="18">
        <f ca="1">IF(Tabla1[[#This Row],['#]]&lt;&gt;"", NOW(), "")</f>
        <v>45892.79297372685</v>
      </c>
      <c r="C12" t="str">
        <f t="shared" si="0"/>
        <v/>
      </c>
      <c r="H12" s="5" t="str">
        <f>IF(Tabla115[[#This Row],[Cantidad]] &gt; 0,CEILING(( Tabla115[[#This Row],[Cantidad]]*Tabla115[[#This Row],[Precio]]) - IF(ISNUMBER(FIND("x", LOWER(G12))), ( Tabla115[[#This Row],[Cantidad]]* Tabla115[[#This Row],[Precio]] * IF(ISNUMBER(FIND("aceite", LOWER(Tabla115[[#This Row],[Producto]]))), 0.05, 0.1)), 0), 0.5), "")</f>
        <v/>
      </c>
      <c r="J12" s="38"/>
      <c r="K12" s="38"/>
      <c r="M12" s="36"/>
      <c r="N12" s="36"/>
      <c r="O12" s="36"/>
      <c r="P12" s="36"/>
      <c r="Q12" s="36"/>
      <c r="R12" s="36"/>
    </row>
    <row r="13" spans="2:18" x14ac:dyDescent="0.25">
      <c r="B13" s="18">
        <f ca="1">IF(Tabla1[[#This Row],['#]]&lt;&gt;"", NOW(), "")</f>
        <v>45892.79297372685</v>
      </c>
      <c r="C13" t="str">
        <f t="shared" si="0"/>
        <v/>
      </c>
      <c r="H13" s="5" t="str">
        <f>IF(Tabla115[[#This Row],[Cantidad]] &gt; 0,CEILING(( Tabla115[[#This Row],[Cantidad]]*Tabla115[[#This Row],[Precio]]) - IF(ISNUMBER(FIND("x", LOWER(G13))), ( Tabla115[[#This Row],[Cantidad]]* Tabla115[[#This Row],[Precio]] * IF(ISNUMBER(FIND("aceite", LOWER(Tabla115[[#This Row],[Producto]]))), 0.05, 0.1)), 0), 0.5), "")</f>
        <v/>
      </c>
      <c r="J13" s="38"/>
      <c r="K13" s="38"/>
      <c r="M13" s="36"/>
      <c r="N13" s="36"/>
      <c r="O13" s="36"/>
      <c r="P13" s="36"/>
      <c r="Q13" s="36"/>
      <c r="R13" s="36"/>
    </row>
    <row r="14" spans="2:18" x14ac:dyDescent="0.25">
      <c r="B14" s="18">
        <f ca="1">IF(Tabla1[[#This Row],['#]]&lt;&gt;"", NOW(), "")</f>
        <v>45892.79297372685</v>
      </c>
      <c r="C14" t="str">
        <f t="shared" si="0"/>
        <v/>
      </c>
      <c r="H14" s="5" t="str">
        <f>IF(Tabla115[[#This Row],[Cantidad]] &gt; 0,CEILING(( Tabla115[[#This Row],[Cantidad]]*Tabla115[[#This Row],[Precio]]) - IF(ISNUMBER(FIND("x", LOWER(G14))), ( Tabla115[[#This Row],[Cantidad]]* Tabla115[[#This Row],[Precio]] * IF(ISNUMBER(FIND("aceite", LOWER(Tabla115[[#This Row],[Producto]]))), 0.05, 0.1)), 0), 0.5), "")</f>
        <v/>
      </c>
      <c r="J14" s="38"/>
      <c r="K14" s="38"/>
      <c r="M14" s="36"/>
      <c r="N14" s="36"/>
      <c r="O14" s="36"/>
      <c r="P14" s="36"/>
      <c r="Q14" s="36"/>
      <c r="R14" s="36"/>
    </row>
    <row r="15" spans="2:18" x14ac:dyDescent="0.25">
      <c r="B15" s="18">
        <f ca="1">IF(Tabla1[[#This Row],['#]]&lt;&gt;"", NOW(), "")</f>
        <v>45892.79297372685</v>
      </c>
      <c r="C15" t="str">
        <f t="shared" si="0"/>
        <v/>
      </c>
      <c r="H15" s="5" t="str">
        <f>IF(Tabla115[[#This Row],[Cantidad]] &gt; 0,CEILING(( Tabla115[[#This Row],[Cantidad]]*Tabla115[[#This Row],[Precio]]) - IF(ISNUMBER(FIND("x", LOWER(G15))), ( Tabla115[[#This Row],[Cantidad]]* Tabla115[[#This Row],[Precio]] * IF(ISNUMBER(FIND("aceite", LOWER(Tabla115[[#This Row],[Producto]]))), 0.05, 0.1)), 0), 0.5), "")</f>
        <v/>
      </c>
      <c r="M15" s="36"/>
      <c r="N15" s="36"/>
      <c r="O15" s="36"/>
      <c r="P15" s="36"/>
      <c r="Q15" s="36"/>
      <c r="R15" s="36"/>
    </row>
    <row r="16" spans="2:18" x14ac:dyDescent="0.25">
      <c r="B16" s="18">
        <f ca="1">IF(Tabla1[[#This Row],['#]]&lt;&gt;"", NOW(), "")</f>
        <v>45892.79297372685</v>
      </c>
      <c r="C16" t="str">
        <f t="shared" si="0"/>
        <v/>
      </c>
      <c r="H16" s="5" t="str">
        <f>IF(Tabla115[[#This Row],[Cantidad]] &gt; 0,CEILING(( Tabla115[[#This Row],[Cantidad]]*Tabla115[[#This Row],[Precio]]) - IF(ISNUMBER(FIND("x", LOWER(G16))), ( Tabla115[[#This Row],[Cantidad]]* Tabla115[[#This Row],[Precio]] * IF(ISNUMBER(FIND("aceite", LOWER(Tabla115[[#This Row],[Producto]]))), 0.05, 0.1)), 0), 0.5), "")</f>
        <v/>
      </c>
      <c r="M16" s="36"/>
      <c r="N16" s="36"/>
      <c r="O16" s="36"/>
      <c r="P16" s="36"/>
      <c r="Q16" s="36"/>
      <c r="R16" s="36"/>
    </row>
    <row r="17" spans="2:18" x14ac:dyDescent="0.25">
      <c r="B17" s="18">
        <f ca="1">IF(Tabla1[[#This Row],['#]]&lt;&gt;"", NOW(), "")</f>
        <v>45892.79297372685</v>
      </c>
      <c r="C17" t="str">
        <f t="shared" si="0"/>
        <v/>
      </c>
      <c r="H17" s="5" t="str">
        <f>IF(Tabla115[[#This Row],[Cantidad]] &gt; 0,CEILING(( Tabla115[[#This Row],[Cantidad]]*Tabla115[[#This Row],[Precio]]) - IF(ISNUMBER(FIND("x", LOWER(G17))), ( Tabla115[[#This Row],[Cantidad]]* Tabla115[[#This Row],[Precio]] * IF(ISNUMBER(FIND("aceite", LOWER(Tabla115[[#This Row],[Producto]]))), 0.05, 0.1)), 0), 0.5), "")</f>
        <v/>
      </c>
      <c r="M17" s="36"/>
      <c r="N17" s="36"/>
      <c r="O17" s="36"/>
      <c r="P17" s="36"/>
      <c r="Q17" s="36"/>
      <c r="R17" s="36"/>
    </row>
    <row r="18" spans="2:18" x14ac:dyDescent="0.25">
      <c r="B18" s="18">
        <f ca="1">IF(Tabla1[[#This Row],['#]]&lt;&gt;"", NOW(), "")</f>
        <v>45892.79297372685</v>
      </c>
      <c r="C18" t="str">
        <f t="shared" si="0"/>
        <v/>
      </c>
      <c r="H18" s="5" t="str">
        <f>IF(Tabla115[[#This Row],[Cantidad]] &gt; 0,CEILING(( Tabla115[[#This Row],[Cantidad]]*Tabla115[[#This Row],[Precio]]) - IF(ISNUMBER(FIND("x", LOWER(G18))), ( Tabla115[[#This Row],[Cantidad]]* Tabla115[[#This Row],[Precio]] * IF(ISNUMBER(FIND("aceite", LOWER(Tabla115[[#This Row],[Producto]]))), 0.05, 0.1)), 0), 0.5), "")</f>
        <v/>
      </c>
      <c r="M18" s="36"/>
      <c r="N18" s="36"/>
      <c r="O18" s="36"/>
      <c r="P18" s="36"/>
      <c r="Q18" s="36"/>
      <c r="R18" s="36"/>
    </row>
    <row r="19" spans="2:18" x14ac:dyDescent="0.25">
      <c r="B19" s="18">
        <f ca="1">IF(Tabla1[[#This Row],['#]]&lt;&gt;"", NOW(), "")</f>
        <v>45892.79297372685</v>
      </c>
      <c r="C19" t="str">
        <f t="shared" si="0"/>
        <v/>
      </c>
      <c r="H19" s="5" t="str">
        <f>IF(Tabla115[[#This Row],[Cantidad]] &gt; 0,CEILING(( Tabla115[[#This Row],[Cantidad]]*Tabla115[[#This Row],[Precio]]) - IF(ISNUMBER(FIND("x", LOWER(G19))), ( Tabla115[[#This Row],[Cantidad]]* Tabla115[[#This Row],[Precio]] * IF(ISNUMBER(FIND("aceite", LOWER(Tabla115[[#This Row],[Producto]]))), 0.05, 0.1)), 0), 0.5), "")</f>
        <v/>
      </c>
      <c r="M19" s="36"/>
      <c r="N19" s="36"/>
      <c r="O19" s="36"/>
      <c r="P19" s="36"/>
      <c r="Q19" s="36"/>
      <c r="R19" s="36"/>
    </row>
    <row r="20" spans="2:18" x14ac:dyDescent="0.25">
      <c r="B20" s="18">
        <f ca="1">IF(Tabla1[[#This Row],['#]]&lt;&gt;"", NOW(), "")</f>
        <v>45892.79297372685</v>
      </c>
      <c r="C20" t="str">
        <f t="shared" si="0"/>
        <v/>
      </c>
      <c r="H20" s="5" t="str">
        <f>IF(Tabla115[[#This Row],[Cantidad]] &gt; 0,CEILING(( Tabla115[[#This Row],[Cantidad]]*Tabla115[[#This Row],[Precio]]) - IF(ISNUMBER(FIND("x", LOWER(G20))), ( Tabla115[[#This Row],[Cantidad]]* Tabla115[[#This Row],[Precio]] * IF(ISNUMBER(FIND("aceite", LOWER(Tabla115[[#This Row],[Producto]]))), 0.05, 0.1)), 0), 0.5), "")</f>
        <v/>
      </c>
      <c r="M20" s="36"/>
      <c r="N20" s="36"/>
      <c r="O20" s="36"/>
      <c r="P20" s="36"/>
      <c r="Q20" s="36"/>
      <c r="R20" s="36"/>
    </row>
    <row r="21" spans="2:18" x14ac:dyDescent="0.25">
      <c r="B21" s="18">
        <f ca="1">IF(Tabla1[[#This Row],['#]]&lt;&gt;"", NOW(), "")</f>
        <v>45892.79297372685</v>
      </c>
      <c r="C21" t="str">
        <f t="shared" si="0"/>
        <v/>
      </c>
      <c r="H21" s="5" t="str">
        <f>IF(Tabla115[[#This Row],[Cantidad]] &gt; 0,CEILING(( Tabla115[[#This Row],[Cantidad]]*Tabla115[[#This Row],[Precio]]) - IF(ISNUMBER(FIND("x", LOWER(G21))), ( Tabla115[[#This Row],[Cantidad]]* Tabla115[[#This Row],[Precio]] * IF(ISNUMBER(FIND("aceite", LOWER(Tabla115[[#This Row],[Producto]]))), 0.05, 0.1)), 0), 0.5), "")</f>
        <v/>
      </c>
      <c r="M21" s="36"/>
      <c r="N21" s="36"/>
      <c r="O21" s="36"/>
      <c r="P21" s="36"/>
      <c r="Q21" s="36"/>
      <c r="R21" s="36"/>
    </row>
    <row r="22" spans="2:18" x14ac:dyDescent="0.25">
      <c r="B22" s="18">
        <f ca="1">IF(Tabla1[[#This Row],['#]]&lt;&gt;"", NOW(), "")</f>
        <v>45892.79297372685</v>
      </c>
      <c r="C22" t="str">
        <f t="shared" si="0"/>
        <v/>
      </c>
      <c r="H22" s="5" t="str">
        <f>IF(Tabla115[[#This Row],[Cantidad]] &gt; 0,CEILING(( Tabla115[[#This Row],[Cantidad]]*Tabla115[[#This Row],[Precio]]) - IF(ISNUMBER(FIND("x", LOWER(G22))), ( Tabla115[[#This Row],[Cantidad]]* Tabla115[[#This Row],[Precio]] * IF(ISNUMBER(FIND("aceite", LOWER(Tabla115[[#This Row],[Producto]]))), 0.05, 0.1)), 0), 0.5), "")</f>
        <v/>
      </c>
      <c r="M22" s="36"/>
      <c r="N22" s="36"/>
      <c r="O22" s="36"/>
      <c r="P22" s="36"/>
      <c r="Q22" s="36"/>
      <c r="R22" s="36"/>
    </row>
    <row r="23" spans="2:18" x14ac:dyDescent="0.25">
      <c r="B23" s="18">
        <f ca="1">IF(Tabla1[[#This Row],['#]]&lt;&gt;"", NOW(), "")</f>
        <v>45892.79297372685</v>
      </c>
      <c r="C23" t="str">
        <f t="shared" si="0"/>
        <v/>
      </c>
      <c r="H23" s="5" t="str">
        <f>IF(Tabla115[[#This Row],[Cantidad]] &gt; 0,CEILING(( Tabla115[[#This Row],[Cantidad]]*Tabla115[[#This Row],[Precio]]) - IF(ISNUMBER(FIND("x", LOWER(G23))), ( Tabla115[[#This Row],[Cantidad]]* Tabla115[[#This Row],[Precio]] * IF(ISNUMBER(FIND("aceite", LOWER(Tabla115[[#This Row],[Producto]]))), 0.05, 0.1)), 0), 0.5), "")</f>
        <v/>
      </c>
    </row>
    <row r="24" spans="2:18" ht="15" customHeight="1" x14ac:dyDescent="0.25">
      <c r="B24" s="18" t="str">
        <f ca="1">IF(Tabla1[[#This Row],['#]]&lt;&gt;"", NOW(), "")</f>
        <v/>
      </c>
      <c r="C24" t="str">
        <f t="shared" si="0"/>
        <v/>
      </c>
      <c r="H24" s="5" t="str">
        <f>IF(Tabla115[[#This Row],[Cantidad]] &gt; 0,CEILING(( Tabla115[[#This Row],[Cantidad]]*Tabla115[[#This Row],[Precio]]) - IF(ISNUMBER(FIND("x", LOWER(G24))), ( Tabla115[[#This Row],[Cantidad]]* Tabla115[[#This Row],[Precio]] * IF(ISNUMBER(FIND("aceite", LOWER(Tabla115[[#This Row],[Producto]]))), 0.05, 0.1)), 0), 0.5), "")</f>
        <v/>
      </c>
      <c r="M24" s="32" t="s">
        <v>19</v>
      </c>
      <c r="N24" s="42"/>
      <c r="O24" s="42"/>
      <c r="P24" s="42"/>
      <c r="Q24" s="42"/>
      <c r="R24" s="42"/>
    </row>
    <row r="25" spans="2:18" ht="15" customHeight="1" x14ac:dyDescent="0.25">
      <c r="B25" s="18" t="str">
        <f ca="1">IF(Tabla1[[#This Row],['#]]&lt;&gt;"", NOW(), "")</f>
        <v/>
      </c>
      <c r="C25" t="str">
        <f t="shared" si="0"/>
        <v/>
      </c>
      <c r="H25" s="5" t="str">
        <f>IF(Tabla115[[#This Row],[Cantidad]] &gt; 0,CEILING(( Tabla115[[#This Row],[Cantidad]]*Tabla115[[#This Row],[Precio]]) - IF(ISNUMBER(FIND("x", LOWER(G25))), ( Tabla115[[#This Row],[Cantidad]]* Tabla115[[#This Row],[Precio]] * IF(ISNUMBER(FIND("aceite", LOWER(Tabla115[[#This Row],[Producto]]))), 0.05, 0.1)), 0), 0.5), "")</f>
        <v/>
      </c>
      <c r="M25" s="37"/>
      <c r="N25" s="37"/>
      <c r="O25" s="37"/>
      <c r="P25" s="37"/>
      <c r="Q25" s="37"/>
      <c r="R25" s="37"/>
    </row>
    <row r="26" spans="2:18" ht="15" customHeight="1" x14ac:dyDescent="0.25">
      <c r="B26" s="18" t="str">
        <f ca="1">IF(Tabla1[[#This Row],['#]]&lt;&gt;"", NOW(), "")</f>
        <v/>
      </c>
      <c r="C26" t="str">
        <f t="shared" si="0"/>
        <v/>
      </c>
      <c r="H26" s="5" t="str">
        <f>IF(Tabla115[[#This Row],[Cantidad]] &gt; 0,CEILING(( Tabla115[[#This Row],[Cantidad]]*Tabla115[[#This Row],[Precio]]) - IF(ISNUMBER(FIND("x", LOWER(G26))), ( Tabla115[[#This Row],[Cantidad]]* Tabla115[[#This Row],[Precio]] * IF(ISNUMBER(FIND("aceite", LOWER(Tabla115[[#This Row],[Producto]]))), 0.05, 0.1)), 0), 0.5), "")</f>
        <v/>
      </c>
      <c r="M26" s="14" t="s">
        <v>20</v>
      </c>
      <c r="N26" s="14" t="s">
        <v>21</v>
      </c>
      <c r="O26" s="31" t="s">
        <v>22</v>
      </c>
      <c r="P26" s="31"/>
      <c r="Q26" s="31"/>
      <c r="R26" s="31"/>
    </row>
    <row r="27" spans="2:18" ht="15" customHeight="1" x14ac:dyDescent="0.25">
      <c r="B27" s="18" t="str">
        <f ca="1">IF(Tabla1[[#This Row],['#]]&lt;&gt;"", NOW(), "")</f>
        <v/>
      </c>
      <c r="C27" t="str">
        <f t="shared" si="0"/>
        <v/>
      </c>
      <c r="H27" s="5" t="str">
        <f>IF(Tabla115[[#This Row],[Cantidad]] &gt; 0,CEILING(( Tabla115[[#This Row],[Cantidad]]*Tabla115[[#This Row],[Precio]]) - IF(ISNUMBER(FIND("x", LOWER(G27))), ( Tabla115[[#This Row],[Cantidad]]* Tabla115[[#This Row],[Precio]] * IF(ISNUMBER(FIND("aceite", LOWER(Tabla115[[#This Row],[Producto]]))), 0.05, 0.1)), 0), 0.5), "")</f>
        <v/>
      </c>
      <c r="M27" s="13"/>
      <c r="N27" s="15"/>
      <c r="O27" s="39"/>
      <c r="P27" s="40"/>
      <c r="Q27" s="40"/>
      <c r="R27" s="41"/>
    </row>
    <row r="28" spans="2:18" ht="15" customHeight="1" x14ac:dyDescent="0.25">
      <c r="B28" s="18" t="str">
        <f ca="1">IF(Tabla1[[#This Row],['#]]&lt;&gt;"", NOW(), "")</f>
        <v/>
      </c>
      <c r="C28" t="str">
        <f t="shared" si="0"/>
        <v/>
      </c>
      <c r="H28" s="5" t="str">
        <f>IF(Tabla115[[#This Row],[Cantidad]] &gt; 0,CEILING(( Tabla115[[#This Row],[Cantidad]]*Tabla115[[#This Row],[Precio]]) - IF(ISNUMBER(FIND("x", LOWER(G28))), ( Tabla115[[#This Row],[Cantidad]]* Tabla115[[#This Row],[Precio]] * IF(ISNUMBER(FIND("aceite", LOWER(Tabla115[[#This Row],[Producto]]))), 0.05, 0.1)), 0), 0.5), "")</f>
        <v/>
      </c>
      <c r="M28" s="13"/>
      <c r="N28" s="15"/>
      <c r="O28" s="39"/>
      <c r="P28" s="40"/>
      <c r="Q28" s="40"/>
      <c r="R28" s="41"/>
    </row>
    <row r="29" spans="2:18" ht="15" customHeight="1" x14ac:dyDescent="0.25">
      <c r="B29" s="18" t="str">
        <f ca="1">IF(Tabla1[[#This Row],['#]]&lt;&gt;"", NOW(), "")</f>
        <v/>
      </c>
      <c r="C29" t="str">
        <f t="shared" si="0"/>
        <v/>
      </c>
      <c r="H29" s="5" t="str">
        <f>IF(Tabla115[[#This Row],[Cantidad]] &gt; 0,CEILING(( Tabla115[[#This Row],[Cantidad]]*Tabla115[[#This Row],[Precio]]) - IF(ISNUMBER(FIND("x", LOWER(G29))), ( Tabla115[[#This Row],[Cantidad]]* Tabla115[[#This Row],[Precio]] * IF(ISNUMBER(FIND("aceite", LOWER(Tabla115[[#This Row],[Producto]]))), 0.05, 0.1)), 0), 0.5), "")</f>
        <v/>
      </c>
      <c r="M29" s="13"/>
      <c r="N29" s="15"/>
      <c r="O29" s="39"/>
      <c r="P29" s="40"/>
      <c r="Q29" s="40"/>
      <c r="R29" s="41"/>
    </row>
    <row r="30" spans="2:18" ht="15" customHeight="1" x14ac:dyDescent="0.25">
      <c r="B30" s="18" t="str">
        <f ca="1">IF(Tabla1[[#This Row],['#]]&lt;&gt;"", NOW(), "")</f>
        <v/>
      </c>
      <c r="C30" t="str">
        <f t="shared" si="0"/>
        <v/>
      </c>
      <c r="H30" s="5" t="str">
        <f>IF(Tabla115[[#This Row],[Cantidad]] &gt; 0,CEILING(( Tabla115[[#This Row],[Cantidad]]*Tabla115[[#This Row],[Precio]]) - IF(ISNUMBER(FIND("x", LOWER(G30))), ( Tabla115[[#This Row],[Cantidad]]* Tabla115[[#This Row],[Precio]] * IF(ISNUMBER(FIND("aceite", LOWER(Tabla115[[#This Row],[Producto]]))), 0.05, 0.1)), 0), 0.5), "")</f>
        <v/>
      </c>
      <c r="M30" s="13"/>
      <c r="N30" s="15"/>
      <c r="O30" s="39"/>
      <c r="P30" s="40"/>
      <c r="Q30" s="40"/>
      <c r="R30" s="41"/>
    </row>
    <row r="31" spans="2:18" ht="15" customHeight="1" x14ac:dyDescent="0.25">
      <c r="B31" s="18" t="str">
        <f ca="1">IF(Tabla1[[#This Row],['#]]&lt;&gt;"", NOW(), "")</f>
        <v/>
      </c>
      <c r="C31" t="str">
        <f t="shared" si="0"/>
        <v/>
      </c>
      <c r="H31" s="5" t="str">
        <f>IF(Tabla115[[#This Row],[Cantidad]] &gt; 0,CEILING(( Tabla115[[#This Row],[Cantidad]]*Tabla115[[#This Row],[Precio]]) - IF(ISNUMBER(FIND("x", LOWER(G31))), ( Tabla115[[#This Row],[Cantidad]]* Tabla115[[#This Row],[Precio]] * IF(ISNUMBER(FIND("aceite", LOWER(Tabla115[[#This Row],[Producto]]))), 0.05, 0.1)), 0), 0.5), "")</f>
        <v/>
      </c>
      <c r="M31" s="13"/>
      <c r="N31" s="15"/>
      <c r="O31" s="39"/>
      <c r="P31" s="40"/>
      <c r="Q31" s="40"/>
      <c r="R31" s="41"/>
    </row>
    <row r="32" spans="2:18" ht="15" customHeight="1" x14ac:dyDescent="0.25">
      <c r="B32" s="18" t="str">
        <f ca="1">IF(Tabla1[[#This Row],['#]]&lt;&gt;"", NOW(), "")</f>
        <v/>
      </c>
      <c r="C32" t="str">
        <f t="shared" si="0"/>
        <v/>
      </c>
      <c r="H32" s="5" t="str">
        <f>IF(Tabla115[[#This Row],[Cantidad]] &gt; 0,CEILING(( Tabla115[[#This Row],[Cantidad]]*Tabla115[[#This Row],[Precio]]) - IF(ISNUMBER(FIND("x", LOWER(G32))), ( Tabla115[[#This Row],[Cantidad]]* Tabla115[[#This Row],[Precio]] * IF(ISNUMBER(FIND("aceite", LOWER(Tabla115[[#This Row],[Producto]]))), 0.05, 0.1)), 0), 0.5), "")</f>
        <v/>
      </c>
      <c r="M32" s="13"/>
      <c r="N32" s="15"/>
      <c r="O32" s="39"/>
      <c r="P32" s="40"/>
      <c r="Q32" s="40"/>
      <c r="R32" s="41"/>
    </row>
    <row r="33" spans="2:18" ht="15" customHeight="1" x14ac:dyDescent="0.25">
      <c r="B33" s="18" t="str">
        <f ca="1">IF(Tabla1[[#This Row],['#]]&lt;&gt;"", NOW(), "")</f>
        <v/>
      </c>
      <c r="C33" t="str">
        <f t="shared" si="0"/>
        <v/>
      </c>
      <c r="H33" s="5" t="str">
        <f>IF(Tabla115[[#This Row],[Cantidad]] &gt; 0,CEILING(( Tabla115[[#This Row],[Cantidad]]*Tabla115[[#This Row],[Precio]]) - IF(ISNUMBER(FIND("x", LOWER(G33))), ( Tabla115[[#This Row],[Cantidad]]* Tabla115[[#This Row],[Precio]] * IF(ISNUMBER(FIND("aceite", LOWER(Tabla115[[#This Row],[Producto]]))), 0.05, 0.1)), 0), 0.5), "")</f>
        <v/>
      </c>
      <c r="M33" s="13"/>
      <c r="N33" s="15"/>
      <c r="O33" s="39"/>
      <c r="P33" s="40"/>
      <c r="Q33" s="40"/>
      <c r="R33" s="41"/>
    </row>
    <row r="34" spans="2:18" ht="15" customHeight="1" x14ac:dyDescent="0.25">
      <c r="B34" s="18" t="str">
        <f ca="1">IF(Tabla1[[#This Row],['#]]&lt;&gt;"", NOW(), "")</f>
        <v/>
      </c>
      <c r="C34" t="str">
        <f t="shared" si="0"/>
        <v/>
      </c>
      <c r="H34" s="5" t="str">
        <f>IF(Tabla115[[#This Row],[Cantidad]] &gt; 0,CEILING(( Tabla115[[#This Row],[Cantidad]]*Tabla115[[#This Row],[Precio]]) - IF(ISNUMBER(FIND("x", LOWER(G34))), ( Tabla115[[#This Row],[Cantidad]]* Tabla115[[#This Row],[Precio]] * IF(ISNUMBER(FIND("aceite", LOWER(Tabla115[[#This Row],[Producto]]))), 0.05, 0.1)), 0), 0.5), "")</f>
        <v/>
      </c>
      <c r="M34" s="13"/>
      <c r="N34" s="15"/>
      <c r="O34" s="39"/>
      <c r="P34" s="40"/>
      <c r="Q34" s="40"/>
      <c r="R34" s="41"/>
    </row>
    <row r="35" spans="2:18" ht="15" customHeight="1" x14ac:dyDescent="0.25">
      <c r="B35" s="18" t="str">
        <f ca="1">IF(Tabla1[[#This Row],['#]]&lt;&gt;"", NOW(), "")</f>
        <v/>
      </c>
      <c r="C35" t="str">
        <f t="shared" si="0"/>
        <v/>
      </c>
      <c r="H35" s="5" t="str">
        <f>IF(Tabla115[[#This Row],[Cantidad]] &gt; 0,CEILING(( Tabla115[[#This Row],[Cantidad]]*Tabla115[[#This Row],[Precio]]) - IF(ISNUMBER(FIND("x", LOWER(G35))), ( Tabla115[[#This Row],[Cantidad]]* Tabla115[[#This Row],[Precio]] * IF(ISNUMBER(FIND("aceite", LOWER(Tabla115[[#This Row],[Producto]]))), 0.05, 0.1)), 0), 0.5), "")</f>
        <v/>
      </c>
      <c r="M35" s="13"/>
      <c r="N35" s="15"/>
      <c r="O35" s="39"/>
      <c r="P35" s="40"/>
      <c r="Q35" s="40"/>
      <c r="R35" s="41"/>
    </row>
    <row r="36" spans="2:18" ht="15" customHeight="1" x14ac:dyDescent="0.25">
      <c r="B36" s="18" t="str">
        <f ca="1">IF(Tabla1[[#This Row],['#]]&lt;&gt;"", NOW(), "")</f>
        <v/>
      </c>
      <c r="C36" t="str">
        <f t="shared" si="0"/>
        <v/>
      </c>
      <c r="H36" s="5" t="str">
        <f>IF(Tabla115[[#This Row],[Cantidad]] &gt; 0,CEILING(( Tabla115[[#This Row],[Cantidad]]*Tabla115[[#This Row],[Precio]]) - IF(ISNUMBER(FIND("x", LOWER(G36))), ( Tabla115[[#This Row],[Cantidad]]* Tabla115[[#This Row],[Precio]] * IF(ISNUMBER(FIND("aceite", LOWER(Tabla115[[#This Row],[Producto]]))), 0.05, 0.1)), 0), 0.5), "")</f>
        <v/>
      </c>
      <c r="M36" s="13"/>
      <c r="N36" s="15"/>
      <c r="O36" s="39"/>
      <c r="P36" s="40"/>
      <c r="Q36" s="40"/>
      <c r="R36" s="41"/>
    </row>
    <row r="37" spans="2:18" ht="15" customHeight="1" x14ac:dyDescent="0.25">
      <c r="B37" s="18" t="str">
        <f ca="1">IF(Tabla1[[#This Row],['#]]&lt;&gt;"", NOW(), "")</f>
        <v/>
      </c>
      <c r="C37" t="str">
        <f t="shared" si="0"/>
        <v/>
      </c>
      <c r="H37" s="5" t="str">
        <f>IF(Tabla115[[#This Row],[Cantidad]] &gt; 0,CEILING(( Tabla115[[#This Row],[Cantidad]]*Tabla115[[#This Row],[Precio]]) - IF(ISNUMBER(FIND("x", LOWER(G37))), ( Tabla115[[#This Row],[Cantidad]]* Tabla115[[#This Row],[Precio]] * IF(ISNUMBER(FIND("aceite", LOWER(Tabla115[[#This Row],[Producto]]))), 0.05, 0.1)), 0), 0.5), "")</f>
        <v/>
      </c>
      <c r="M37" s="13"/>
      <c r="N37" s="15"/>
      <c r="O37" s="39"/>
      <c r="P37" s="40"/>
      <c r="Q37" s="40"/>
      <c r="R37" s="41"/>
    </row>
    <row r="38" spans="2:18" ht="15" customHeight="1" x14ac:dyDescent="0.25">
      <c r="B38" s="18" t="str">
        <f ca="1">IF(Tabla1[[#This Row],['#]]&lt;&gt;"", NOW(), "")</f>
        <v/>
      </c>
      <c r="C38" t="str">
        <f t="shared" si="0"/>
        <v/>
      </c>
      <c r="H38" s="5" t="str">
        <f>IF(Tabla115[[#This Row],[Cantidad]] &gt; 0,CEILING(( Tabla115[[#This Row],[Cantidad]]*Tabla115[[#This Row],[Precio]]) - IF(ISNUMBER(FIND("x", LOWER(G38))), ( Tabla115[[#This Row],[Cantidad]]* Tabla115[[#This Row],[Precio]] * IF(ISNUMBER(FIND("aceite", LOWER(Tabla115[[#This Row],[Producto]]))), 0.05, 0.1)), 0), 0.5), "")</f>
        <v/>
      </c>
      <c r="M38" s="13"/>
      <c r="N38" s="15"/>
      <c r="O38" s="39"/>
      <c r="P38" s="40"/>
      <c r="Q38" s="40"/>
      <c r="R38" s="41"/>
    </row>
    <row r="39" spans="2:18" ht="15" customHeight="1" x14ac:dyDescent="0.25">
      <c r="B39" s="18" t="str">
        <f ca="1">IF(Tabla1[[#This Row],['#]]&lt;&gt;"", NOW(), "")</f>
        <v/>
      </c>
      <c r="C39" t="str">
        <f t="shared" si="0"/>
        <v/>
      </c>
      <c r="H39" s="5" t="str">
        <f>IF(Tabla115[[#This Row],[Cantidad]] &gt; 0,CEILING(( Tabla115[[#This Row],[Cantidad]]*Tabla115[[#This Row],[Precio]]) - IF(ISNUMBER(FIND("x", LOWER(G39))), ( Tabla115[[#This Row],[Cantidad]]* Tabla115[[#This Row],[Precio]] * IF(ISNUMBER(FIND("aceite", LOWER(Tabla115[[#This Row],[Producto]]))), 0.05, 0.1)), 0), 0.5), "")</f>
        <v/>
      </c>
      <c r="M39" s="13"/>
      <c r="N39" s="15"/>
      <c r="O39" s="39"/>
      <c r="P39" s="40"/>
      <c r="Q39" s="40"/>
      <c r="R39" s="41"/>
    </row>
    <row r="40" spans="2:18" ht="15" customHeight="1" x14ac:dyDescent="0.25">
      <c r="B40" s="18" t="str">
        <f ca="1">IF(Tabla1[[#This Row],['#]]&lt;&gt;"", NOW(), "")</f>
        <v/>
      </c>
      <c r="C40" t="str">
        <f t="shared" si="0"/>
        <v/>
      </c>
      <c r="H40" s="5" t="str">
        <f>IF(Tabla115[[#This Row],[Cantidad]] &gt; 0,CEILING(( Tabla115[[#This Row],[Cantidad]]*Tabla115[[#This Row],[Precio]]) - IF(ISNUMBER(FIND("x", LOWER(G40))), ( Tabla115[[#This Row],[Cantidad]]* Tabla115[[#This Row],[Precio]] * IF(ISNUMBER(FIND("aceite", LOWER(Tabla115[[#This Row],[Producto]]))), 0.05, 0.1)), 0), 0.5), "")</f>
        <v/>
      </c>
      <c r="M40" s="13"/>
      <c r="N40" s="15"/>
      <c r="O40" s="39"/>
      <c r="P40" s="40"/>
      <c r="Q40" s="40"/>
      <c r="R40" s="41"/>
    </row>
    <row r="41" spans="2:18" ht="15" customHeight="1" x14ac:dyDescent="0.25">
      <c r="B41" s="18" t="str">
        <f ca="1">IF(Tabla1[[#This Row],['#]]&lt;&gt;"", NOW(), "")</f>
        <v/>
      </c>
      <c r="C41" t="str">
        <f t="shared" si="0"/>
        <v/>
      </c>
      <c r="H41" s="5" t="str">
        <f>IF(Tabla115[[#This Row],[Cantidad]] &gt; 0,CEILING(( Tabla115[[#This Row],[Cantidad]]*Tabla115[[#This Row],[Precio]]) - IF(ISNUMBER(FIND("x", LOWER(G41))), ( Tabla115[[#This Row],[Cantidad]]* Tabla115[[#This Row],[Precio]] * IF(ISNUMBER(FIND("aceite", LOWER(Tabla115[[#This Row],[Producto]]))), 0.05, 0.1)), 0), 0.5), "")</f>
        <v/>
      </c>
      <c r="M41" s="13"/>
      <c r="N41" s="15"/>
      <c r="O41" s="39"/>
      <c r="P41" s="40"/>
      <c r="Q41" s="40"/>
      <c r="R41" s="41"/>
    </row>
    <row r="42" spans="2:18" ht="15" customHeight="1" x14ac:dyDescent="0.25">
      <c r="B42" s="18" t="str">
        <f ca="1">IF(Tabla1[[#This Row],['#]]&lt;&gt;"", NOW(), "")</f>
        <v/>
      </c>
      <c r="C42" t="str">
        <f t="shared" si="0"/>
        <v/>
      </c>
      <c r="H42" s="5" t="str">
        <f>IF(Tabla115[[#This Row],[Cantidad]] &gt; 0,CEILING(( Tabla115[[#This Row],[Cantidad]]*Tabla115[[#This Row],[Precio]]) - IF(ISNUMBER(FIND("x", LOWER(G42))), ( Tabla115[[#This Row],[Cantidad]]* Tabla115[[#This Row],[Precio]] * IF(ISNUMBER(FIND("aceite", LOWER(Tabla115[[#This Row],[Producto]]))), 0.05, 0.1)), 0), 0.5), "")</f>
        <v/>
      </c>
      <c r="M42" s="13"/>
      <c r="N42" s="15"/>
      <c r="O42" s="39"/>
      <c r="P42" s="40"/>
      <c r="Q42" s="40"/>
      <c r="R42" s="41"/>
    </row>
    <row r="43" spans="2:18" ht="15" customHeight="1" x14ac:dyDescent="0.25">
      <c r="B43" s="18" t="str">
        <f ca="1">IF(Tabla1[[#This Row],['#]]&lt;&gt;"", NOW(), "")</f>
        <v/>
      </c>
      <c r="C43" t="str">
        <f t="shared" si="0"/>
        <v/>
      </c>
      <c r="H43" s="5" t="str">
        <f>IF(Tabla115[[#This Row],[Cantidad]] &gt; 0,CEILING(( Tabla115[[#This Row],[Cantidad]]*Tabla115[[#This Row],[Precio]]) - IF(ISNUMBER(FIND("x", LOWER(G43))), ( Tabla115[[#This Row],[Cantidad]]* Tabla115[[#This Row],[Precio]] * IF(ISNUMBER(FIND("aceite", LOWER(Tabla115[[#This Row],[Producto]]))), 0.05, 0.1)), 0), 0.5), "")</f>
        <v/>
      </c>
      <c r="M43" s="13"/>
      <c r="N43" s="15"/>
      <c r="O43" s="39"/>
      <c r="P43" s="40"/>
      <c r="Q43" s="40"/>
      <c r="R43" s="41"/>
    </row>
    <row r="44" spans="2:18" ht="15" customHeight="1" x14ac:dyDescent="0.25">
      <c r="B44" s="18" t="str">
        <f ca="1">IF(Tabla1[[#This Row],['#]]&lt;&gt;"", NOW(), "")</f>
        <v/>
      </c>
      <c r="C44" t="str">
        <f t="shared" si="0"/>
        <v/>
      </c>
      <c r="H44" s="5" t="str">
        <f>IF(Tabla115[[#This Row],[Cantidad]] &gt; 0,CEILING(( Tabla115[[#This Row],[Cantidad]]*Tabla115[[#This Row],[Precio]]) - IF(ISNUMBER(FIND("x", LOWER(G44))), ( Tabla115[[#This Row],[Cantidad]]* Tabla115[[#This Row],[Precio]] * IF(ISNUMBER(FIND("aceite", LOWER(Tabla115[[#This Row],[Producto]]))), 0.05, 0.1)), 0), 0.5), "")</f>
        <v/>
      </c>
      <c r="M44" s="13"/>
      <c r="N44" s="15"/>
      <c r="O44" s="39"/>
      <c r="P44" s="40"/>
      <c r="Q44" s="40"/>
      <c r="R44" s="41"/>
    </row>
    <row r="45" spans="2:18" x14ac:dyDescent="0.25">
      <c r="B45" s="18" t="str">
        <f ca="1">IF(Tabla1[[#This Row],['#]]&lt;&gt;"", NOW(), "")</f>
        <v/>
      </c>
      <c r="C45" t="str">
        <f t="shared" si="0"/>
        <v/>
      </c>
      <c r="H45" s="5" t="str">
        <f>IF(Tabla115[[#This Row],[Cantidad]] &gt; 0,CEILING(( Tabla115[[#This Row],[Cantidad]]*Tabla115[[#This Row],[Precio]]) - IF(ISNUMBER(FIND("x", LOWER(G45))), ( Tabla115[[#This Row],[Cantidad]]* Tabla115[[#This Row],[Precio]] * IF(ISNUMBER(FIND("aceite", LOWER(Tabla115[[#This Row],[Producto]]))), 0.05, 0.1)), 0), 0.5), "")</f>
        <v/>
      </c>
    </row>
    <row r="46" spans="2:18" x14ac:dyDescent="0.25">
      <c r="B46" s="18" t="str">
        <f ca="1">IF(Tabla1[[#This Row],['#]]&lt;&gt;"", NOW(), "")</f>
        <v/>
      </c>
      <c r="C46" t="str">
        <f t="shared" si="0"/>
        <v/>
      </c>
      <c r="H46" s="5" t="str">
        <f>IF(Tabla115[[#This Row],[Cantidad]] &gt; 0,CEILING(( Tabla115[[#This Row],[Cantidad]]*Tabla115[[#This Row],[Precio]]) - IF(ISNUMBER(FIND("x", LOWER(G46))), ( Tabla115[[#This Row],[Cantidad]]* Tabla115[[#This Row],[Precio]] * IF(ISNUMBER(FIND("aceite", LOWER(Tabla115[[#This Row],[Producto]]))), 0.05, 0.1)), 0), 0.5), "")</f>
        <v/>
      </c>
    </row>
    <row r="47" spans="2:18" x14ac:dyDescent="0.25">
      <c r="B47" s="18" t="str">
        <f ca="1">IF(Tabla1[[#This Row],['#]]&lt;&gt;"", NOW(), "")</f>
        <v/>
      </c>
      <c r="C47" t="str">
        <f t="shared" si="0"/>
        <v/>
      </c>
      <c r="H47" s="5" t="str">
        <f>IF(Tabla115[[#This Row],[Cantidad]] &gt; 0,CEILING(( Tabla115[[#This Row],[Cantidad]]*Tabla115[[#This Row],[Precio]]) - IF(ISNUMBER(FIND("x", LOWER(G47))), ( Tabla115[[#This Row],[Cantidad]]* Tabla115[[#This Row],[Precio]] * IF(ISNUMBER(FIND("aceite", LOWER(Tabla115[[#This Row],[Producto]]))), 0.05, 0.1)), 0), 0.5), "")</f>
        <v/>
      </c>
    </row>
    <row r="48" spans="2:18" x14ac:dyDescent="0.25">
      <c r="B48" s="18" t="str">
        <f ca="1">IF(Tabla1[[#This Row],['#]]&lt;&gt;"", NOW(), "")</f>
        <v/>
      </c>
      <c r="C48" t="str">
        <f t="shared" si="0"/>
        <v/>
      </c>
      <c r="H48" s="5" t="str">
        <f>IF(Tabla115[[#This Row],[Cantidad]] &gt; 0,CEILING(( Tabla115[[#This Row],[Cantidad]]*Tabla115[[#This Row],[Precio]]) - IF(ISNUMBER(FIND("x", LOWER(G48))), ( Tabla115[[#This Row],[Cantidad]]* Tabla115[[#This Row],[Precio]] * IF(ISNUMBER(FIND("aceite", LOWER(Tabla115[[#This Row],[Producto]]))), 0.05, 0.1)), 0), 0.5), "")</f>
        <v/>
      </c>
    </row>
    <row r="49" spans="2:8" x14ac:dyDescent="0.25">
      <c r="B49" s="18" t="str">
        <f ca="1">IF(Tabla1[[#This Row],['#]]&lt;&gt;"", NOW(), "")</f>
        <v/>
      </c>
      <c r="C49" t="str">
        <f t="shared" si="0"/>
        <v/>
      </c>
      <c r="H49" s="5" t="str">
        <f>IF(Tabla115[[#This Row],[Cantidad]] &gt; 0,CEILING(( Tabla115[[#This Row],[Cantidad]]*Tabla115[[#This Row],[Precio]]) - IF(ISNUMBER(FIND("x", LOWER(G49))), ( Tabla115[[#This Row],[Cantidad]]* Tabla115[[#This Row],[Precio]] * IF(ISNUMBER(FIND("aceite", LOWER(Tabla115[[#This Row],[Producto]]))), 0.05, 0.1)), 0), 0.5), "")</f>
        <v/>
      </c>
    </row>
    <row r="50" spans="2:8" x14ac:dyDescent="0.25">
      <c r="B50" s="18" t="str">
        <f ca="1">IF(Tabla1[[#This Row],['#]]&lt;&gt;"", NOW(), "")</f>
        <v/>
      </c>
      <c r="C50" t="str">
        <f t="shared" si="0"/>
        <v/>
      </c>
      <c r="H50" s="5" t="str">
        <f>IF(Tabla115[[#This Row],[Cantidad]] &gt; 0,CEILING(( Tabla115[[#This Row],[Cantidad]]*Tabla115[[#This Row],[Precio]]) - IF(ISNUMBER(FIND("x", LOWER(G50))), ( Tabla115[[#This Row],[Cantidad]]* Tabla115[[#This Row],[Precio]] * IF(ISNUMBER(FIND("aceite", LOWER(Tabla115[[#This Row],[Producto]]))), 0.05, 0.1)), 0), 0.5), "")</f>
        <v/>
      </c>
    </row>
    <row r="51" spans="2:8" x14ac:dyDescent="0.25">
      <c r="B51" s="18" t="str">
        <f ca="1">IF(Tabla1[[#This Row],['#]]&lt;&gt;"", NOW(), "")</f>
        <v/>
      </c>
      <c r="C51" t="str">
        <f t="shared" si="0"/>
        <v/>
      </c>
      <c r="H51" s="5" t="str">
        <f>IF(Tabla115[[#This Row],[Cantidad]] &gt; 0,CEILING(( Tabla115[[#This Row],[Cantidad]]*Tabla115[[#This Row],[Precio]]) - IF(ISNUMBER(FIND("x", LOWER(G51))), ( Tabla115[[#This Row],[Cantidad]]* Tabla115[[#This Row],[Precio]] * IF(ISNUMBER(FIND("aceite", LOWER(Tabla115[[#This Row],[Producto]]))), 0.05, 0.1)), 0), 0.5), "")</f>
        <v/>
      </c>
    </row>
    <row r="52" spans="2:8" x14ac:dyDescent="0.25">
      <c r="B52" s="18" t="str">
        <f ca="1">IF(Tabla1[[#This Row],['#]]&lt;&gt;"", NOW(), "")</f>
        <v/>
      </c>
      <c r="C52" t="str">
        <f t="shared" si="0"/>
        <v/>
      </c>
      <c r="H52" s="5" t="str">
        <f>IF(Tabla115[[#This Row],[Cantidad]] &gt; 0,CEILING(( Tabla115[[#This Row],[Cantidad]]*Tabla115[[#This Row],[Precio]]) - IF(ISNUMBER(FIND("x", LOWER(G52))), ( Tabla115[[#This Row],[Cantidad]]* Tabla115[[#This Row],[Precio]] * IF(ISNUMBER(FIND("aceite", LOWER(Tabla115[[#This Row],[Producto]]))), 0.05, 0.1)), 0), 0.5), "")</f>
        <v/>
      </c>
    </row>
    <row r="53" spans="2:8" x14ac:dyDescent="0.25">
      <c r="B53" s="18" t="str">
        <f ca="1">IF(Tabla1[[#This Row],['#]]&lt;&gt;"", NOW(), "")</f>
        <v/>
      </c>
      <c r="C53" t="str">
        <f t="shared" si="0"/>
        <v/>
      </c>
      <c r="H53" s="5" t="str">
        <f>IF(Tabla115[[#This Row],[Cantidad]] &gt; 0,CEILING(( Tabla115[[#This Row],[Cantidad]]*Tabla115[[#This Row],[Precio]]) - IF(ISNUMBER(FIND("x", LOWER(G53))), ( Tabla115[[#This Row],[Cantidad]]* Tabla115[[#This Row],[Precio]] * IF(ISNUMBER(FIND("aceite", LOWER(Tabla115[[#This Row],[Producto]]))), 0.05, 0.1)), 0), 0.5), "")</f>
        <v/>
      </c>
    </row>
    <row r="54" spans="2:8" x14ac:dyDescent="0.25">
      <c r="B54" s="18" t="str">
        <f ca="1">IF(Tabla1[[#This Row],['#]]&lt;&gt;"", NOW(), "")</f>
        <v/>
      </c>
      <c r="C54" t="str">
        <f t="shared" si="0"/>
        <v/>
      </c>
      <c r="H54" s="5" t="str">
        <f>IF(Tabla115[[#This Row],[Cantidad]] &gt; 0,CEILING(( Tabla115[[#This Row],[Cantidad]]*Tabla115[[#This Row],[Precio]]) - IF(ISNUMBER(FIND("x", LOWER(G54))), ( Tabla115[[#This Row],[Cantidad]]* Tabla115[[#This Row],[Precio]] * IF(ISNUMBER(FIND("aceite", LOWER(Tabla115[[#This Row],[Producto]]))), 0.05, 0.1)), 0), 0.5), "")</f>
        <v/>
      </c>
    </row>
    <row r="55" spans="2:8" x14ac:dyDescent="0.25">
      <c r="B55" s="18" t="str">
        <f ca="1">IF(Tabla1[[#This Row],['#]]&lt;&gt;"", NOW(), "")</f>
        <v/>
      </c>
      <c r="C55" t="str">
        <f t="shared" si="0"/>
        <v/>
      </c>
      <c r="H55" s="5" t="str">
        <f>IF(Tabla115[[#This Row],[Cantidad]] &gt; 0,CEILING(( Tabla115[[#This Row],[Cantidad]]*Tabla115[[#This Row],[Precio]]) - IF(ISNUMBER(FIND("x", LOWER(G55))), ( Tabla115[[#This Row],[Cantidad]]* Tabla115[[#This Row],[Precio]] * IF(ISNUMBER(FIND("aceite", LOWER(Tabla115[[#This Row],[Producto]]))), 0.05, 0.1)), 0), 0.5), "")</f>
        <v/>
      </c>
    </row>
    <row r="56" spans="2:8" x14ac:dyDescent="0.25">
      <c r="B56" s="18" t="str">
        <f ca="1">IF(Tabla1[[#This Row],['#]]&lt;&gt;"", NOW(), "")</f>
        <v/>
      </c>
      <c r="C56" t="str">
        <f t="shared" si="0"/>
        <v/>
      </c>
      <c r="H56" s="5" t="str">
        <f>IF(Tabla115[[#This Row],[Cantidad]] &gt; 0,CEILING(( Tabla115[[#This Row],[Cantidad]]*Tabla115[[#This Row],[Precio]]) - IF(ISNUMBER(FIND("x", LOWER(G56))), ( Tabla115[[#This Row],[Cantidad]]* Tabla115[[#This Row],[Precio]] * IF(ISNUMBER(FIND("aceite", LOWER(Tabla115[[#This Row],[Producto]]))), 0.05, 0.1)), 0), 0.5), "")</f>
        <v/>
      </c>
    </row>
    <row r="57" spans="2:8" x14ac:dyDescent="0.25">
      <c r="B57" s="18" t="str">
        <f ca="1">IF(Tabla1[[#This Row],['#]]&lt;&gt;"", NOW(), "")</f>
        <v/>
      </c>
      <c r="C57" t="str">
        <f t="shared" si="0"/>
        <v/>
      </c>
      <c r="H57" s="5" t="str">
        <f>IF(Tabla115[[#This Row],[Cantidad]] &gt; 0,CEILING(( Tabla115[[#This Row],[Cantidad]]*Tabla115[[#This Row],[Precio]]) - IF(ISNUMBER(FIND("x", LOWER(G57))), ( Tabla115[[#This Row],[Cantidad]]* Tabla115[[#This Row],[Precio]] * IF(ISNUMBER(FIND("aceite", LOWER(Tabla115[[#This Row],[Producto]]))), 0.05, 0.1)), 0), 0.5), "")</f>
        <v/>
      </c>
    </row>
    <row r="58" spans="2:8" x14ac:dyDescent="0.25">
      <c r="B58" s="18" t="str">
        <f ca="1">IF(Tabla1[[#This Row],['#]]&lt;&gt;"", NOW(), "")</f>
        <v/>
      </c>
      <c r="C58" t="str">
        <f t="shared" si="0"/>
        <v/>
      </c>
      <c r="H58" s="5" t="str">
        <f>IF(Tabla115[[#This Row],[Cantidad]] &gt; 0,CEILING(( Tabla115[[#This Row],[Cantidad]]*Tabla115[[#This Row],[Precio]]) - IF(ISNUMBER(FIND("x", LOWER(G58))), ( Tabla115[[#This Row],[Cantidad]]* Tabla115[[#This Row],[Precio]] * IF(ISNUMBER(FIND("aceite", LOWER(Tabla115[[#This Row],[Producto]]))), 0.05, 0.1)), 0), 0.5), "")</f>
        <v/>
      </c>
    </row>
    <row r="59" spans="2:8" x14ac:dyDescent="0.25">
      <c r="B59" s="18" t="str">
        <f ca="1">IF(Tabla1[[#This Row],['#]]&lt;&gt;"", NOW(), "")</f>
        <v/>
      </c>
      <c r="C59" t="str">
        <f t="shared" si="0"/>
        <v/>
      </c>
      <c r="H59" s="5" t="str">
        <f>IF(Tabla115[[#This Row],[Cantidad]] &gt; 0,CEILING(( Tabla115[[#This Row],[Cantidad]]*Tabla115[[#This Row],[Precio]]) - IF(ISNUMBER(FIND("x", LOWER(G59))), ( Tabla115[[#This Row],[Cantidad]]* Tabla115[[#This Row],[Precio]] * IF(ISNUMBER(FIND("aceite", LOWER(Tabla115[[#This Row],[Producto]]))), 0.05, 0.1)), 0), 0.5), "")</f>
        <v/>
      </c>
    </row>
    <row r="60" spans="2:8" x14ac:dyDescent="0.25">
      <c r="B60" s="18" t="str">
        <f ca="1">IF(Tabla1[[#This Row],['#]]&lt;&gt;"", NOW(), "")</f>
        <v/>
      </c>
      <c r="C60" t="str">
        <f t="shared" si="0"/>
        <v/>
      </c>
      <c r="H60" s="5" t="str">
        <f>IF(Tabla115[[#This Row],[Cantidad]] &gt; 0,CEILING(( Tabla115[[#This Row],[Cantidad]]*Tabla115[[#This Row],[Precio]]) - IF(ISNUMBER(FIND("x", LOWER(G60))), ( Tabla115[[#This Row],[Cantidad]]* Tabla115[[#This Row],[Precio]] * IF(ISNUMBER(FIND("aceite", LOWER(Tabla115[[#This Row],[Producto]]))), 0.05, 0.1)), 0), 0.5), "")</f>
        <v/>
      </c>
    </row>
    <row r="61" spans="2:8" x14ac:dyDescent="0.25">
      <c r="B61" s="18" t="str">
        <f ca="1">IF(Tabla1[[#This Row],['#]]&lt;&gt;"", NOW(), "")</f>
        <v/>
      </c>
      <c r="C61" t="str">
        <f t="shared" si="0"/>
        <v/>
      </c>
      <c r="H61" s="5" t="str">
        <f>IF(Tabla115[[#This Row],[Cantidad]] &gt; 0,CEILING(( Tabla115[[#This Row],[Cantidad]]*Tabla115[[#This Row],[Precio]]) - IF(ISNUMBER(FIND("x", LOWER(G61))), ( Tabla115[[#This Row],[Cantidad]]* Tabla115[[#This Row],[Precio]] * IF(ISNUMBER(FIND("aceite", LOWER(Tabla115[[#This Row],[Producto]]))), 0.05, 0.1)), 0), 0.5), "")</f>
        <v/>
      </c>
    </row>
    <row r="62" spans="2:8" x14ac:dyDescent="0.25">
      <c r="B62" s="18" t="str">
        <f ca="1">IF(Tabla1[[#This Row],['#]]&lt;&gt;"", NOW(), "")</f>
        <v/>
      </c>
      <c r="C62" t="str">
        <f t="shared" si="0"/>
        <v/>
      </c>
      <c r="H62" s="5" t="str">
        <f>IF(Tabla115[[#This Row],[Cantidad]] &gt; 0,CEILING(( Tabla115[[#This Row],[Cantidad]]*Tabla115[[#This Row],[Precio]]) - IF(ISNUMBER(FIND("x", LOWER(G62))), ( Tabla115[[#This Row],[Cantidad]]* Tabla115[[#This Row],[Precio]] * IF(ISNUMBER(FIND("aceite", LOWER(Tabla115[[#This Row],[Producto]]))), 0.05, 0.1)), 0), 0.5), "")</f>
        <v/>
      </c>
    </row>
    <row r="63" spans="2:8" x14ac:dyDescent="0.25">
      <c r="B63" s="18" t="str">
        <f ca="1">IF(Tabla1[[#This Row],['#]]&lt;&gt;"", NOW(), "")</f>
        <v/>
      </c>
      <c r="C63" t="str">
        <f t="shared" si="0"/>
        <v/>
      </c>
      <c r="H63" s="5" t="str">
        <f>IF(Tabla115[[#This Row],[Cantidad]] &gt; 0,CEILING(( Tabla115[[#This Row],[Cantidad]]*Tabla115[[#This Row],[Precio]]) - IF(ISNUMBER(FIND("x", LOWER(G63))), ( Tabla115[[#This Row],[Cantidad]]* Tabla115[[#This Row],[Precio]] * IF(ISNUMBER(FIND("aceite", LOWER(Tabla115[[#This Row],[Producto]]))), 0.05, 0.1)), 0), 0.5), "")</f>
        <v/>
      </c>
    </row>
    <row r="64" spans="2:8" x14ac:dyDescent="0.25">
      <c r="B64" s="18" t="str">
        <f ca="1">IF(Tabla1[[#This Row],['#]]&lt;&gt;"", NOW(), "")</f>
        <v/>
      </c>
      <c r="C64" t="str">
        <f t="shared" si="0"/>
        <v/>
      </c>
      <c r="H64" s="5" t="str">
        <f>IF(Tabla115[[#This Row],[Cantidad]] &gt; 0,CEILING(( Tabla115[[#This Row],[Cantidad]]*Tabla115[[#This Row],[Precio]]) - IF(ISNUMBER(FIND("x", LOWER(G64))), ( Tabla115[[#This Row],[Cantidad]]* Tabla115[[#This Row],[Precio]] * IF(ISNUMBER(FIND("aceite", LOWER(Tabla115[[#This Row],[Producto]]))), 0.05, 0.1)), 0), 0.5), "")</f>
        <v/>
      </c>
    </row>
    <row r="65" spans="2:8" x14ac:dyDescent="0.25">
      <c r="B65" s="18" t="str">
        <f ca="1">IF(Tabla1[[#This Row],['#]]&lt;&gt;"", NOW(), "")</f>
        <v/>
      </c>
      <c r="C65" t="str">
        <f t="shared" si="0"/>
        <v/>
      </c>
      <c r="H65" s="5" t="str">
        <f>IF(Tabla115[[#This Row],[Cantidad]] &gt; 0,CEILING(( Tabla115[[#This Row],[Cantidad]]*Tabla115[[#This Row],[Precio]]) - IF(ISNUMBER(FIND("x", LOWER(G65))), ( Tabla115[[#This Row],[Cantidad]]* Tabla115[[#This Row],[Precio]] * IF(ISNUMBER(FIND("aceite", LOWER(Tabla115[[#This Row],[Producto]]))), 0.05, 0.1)), 0), 0.5), "")</f>
        <v/>
      </c>
    </row>
    <row r="66" spans="2:8" x14ac:dyDescent="0.25">
      <c r="B66" s="18" t="str">
        <f ca="1">IF(Tabla1[[#This Row],['#]]&lt;&gt;"", NOW(), "")</f>
        <v/>
      </c>
      <c r="C66" t="str">
        <f t="shared" si="0"/>
        <v/>
      </c>
      <c r="H66" s="5" t="str">
        <f>IF(Tabla115[[#This Row],[Cantidad]] &gt; 0,CEILING(( Tabla115[[#This Row],[Cantidad]]*Tabla115[[#This Row],[Precio]]) - IF(ISNUMBER(FIND("x", LOWER(G66))), ( Tabla115[[#This Row],[Cantidad]]* Tabla115[[#This Row],[Precio]] * IF(ISNUMBER(FIND("aceite", LOWER(Tabla115[[#This Row],[Producto]]))), 0.05, 0.1)), 0), 0.5), "")</f>
        <v/>
      </c>
    </row>
    <row r="67" spans="2:8" x14ac:dyDescent="0.25">
      <c r="B67" s="18" t="str">
        <f ca="1">IF(Tabla1[[#This Row],['#]]&lt;&gt;"", NOW(), "")</f>
        <v/>
      </c>
      <c r="C67" t="str">
        <f t="shared" si="0"/>
        <v/>
      </c>
      <c r="H67" s="5" t="str">
        <f>IF(Tabla115[[#This Row],[Cantidad]] &gt; 0,CEILING(( Tabla115[[#This Row],[Cantidad]]*Tabla115[[#This Row],[Precio]]) - IF(ISNUMBER(FIND("x", LOWER(G67))), ( Tabla115[[#This Row],[Cantidad]]* Tabla115[[#This Row],[Precio]] * IF(ISNUMBER(FIND("aceite", LOWER(Tabla115[[#This Row],[Producto]]))), 0.05, 0.1)), 0), 0.5), "")</f>
        <v/>
      </c>
    </row>
    <row r="68" spans="2:8" x14ac:dyDescent="0.25">
      <c r="B68" s="18" t="str">
        <f ca="1">IF(Tabla1[[#This Row],['#]]&lt;&gt;"", NOW(), "")</f>
        <v/>
      </c>
      <c r="C68" t="str">
        <f t="shared" si="0"/>
        <v/>
      </c>
      <c r="H68" s="5" t="str">
        <f>IF(Tabla115[[#This Row],[Cantidad]] &gt; 0,CEILING(( Tabla115[[#This Row],[Cantidad]]*Tabla115[[#This Row],[Precio]]) - IF(ISNUMBER(FIND("x", LOWER(G68))), ( Tabla115[[#This Row],[Cantidad]]* Tabla115[[#This Row],[Precio]] * IF(ISNUMBER(FIND("aceite", LOWER(Tabla115[[#This Row],[Producto]]))), 0.05, 0.1)), 0), 0.5), "")</f>
        <v/>
      </c>
    </row>
    <row r="69" spans="2:8" x14ac:dyDescent="0.25">
      <c r="B69" s="18" t="str">
        <f ca="1">IF(Tabla1[[#This Row],['#]]&lt;&gt;"", NOW(), "")</f>
        <v/>
      </c>
      <c r="C69" t="str">
        <f t="shared" ref="C69:C103" si="1">IF(ISNUMBER(E69), IF(ISNUMBER(C68), C68+1, 1), "")</f>
        <v/>
      </c>
      <c r="H69" s="5" t="str">
        <f>IF(Tabla115[[#This Row],[Cantidad]] &gt; 0,CEILING(( Tabla115[[#This Row],[Cantidad]]*Tabla115[[#This Row],[Precio]]) - IF(ISNUMBER(FIND("x", LOWER(G69))), ( Tabla115[[#This Row],[Cantidad]]* Tabla115[[#This Row],[Precio]] * IF(ISNUMBER(FIND("aceite", LOWER(Tabla115[[#This Row],[Producto]]))), 0.05, 0.1)), 0), 0.5), "")</f>
        <v/>
      </c>
    </row>
    <row r="70" spans="2:8" x14ac:dyDescent="0.25">
      <c r="B70" s="18" t="str">
        <f ca="1">IF(Tabla1[[#This Row],['#]]&lt;&gt;"", NOW(), "")</f>
        <v/>
      </c>
      <c r="C70" t="str">
        <f t="shared" si="1"/>
        <v/>
      </c>
      <c r="H70" s="5" t="str">
        <f>IF(Tabla115[[#This Row],[Cantidad]] &gt; 0,CEILING(( Tabla115[[#This Row],[Cantidad]]*Tabla115[[#This Row],[Precio]]) - IF(ISNUMBER(FIND("x", LOWER(G70))), ( Tabla115[[#This Row],[Cantidad]]* Tabla115[[#This Row],[Precio]] * IF(ISNUMBER(FIND("aceite", LOWER(Tabla115[[#This Row],[Producto]]))), 0.05, 0.1)), 0), 0.5), "")</f>
        <v/>
      </c>
    </row>
    <row r="71" spans="2:8" x14ac:dyDescent="0.25">
      <c r="B71" s="18" t="str">
        <f ca="1">IF(Tabla1[[#This Row],['#]]&lt;&gt;"", NOW(), "")</f>
        <v/>
      </c>
      <c r="C71" t="str">
        <f t="shared" si="1"/>
        <v/>
      </c>
      <c r="H71" s="5" t="str">
        <f>IF(Tabla115[[#This Row],[Cantidad]] &gt; 0,CEILING(( Tabla115[[#This Row],[Cantidad]]*Tabla115[[#This Row],[Precio]]) - IF(ISNUMBER(FIND("x", LOWER(G71))), ( Tabla115[[#This Row],[Cantidad]]* Tabla115[[#This Row],[Precio]] * IF(ISNUMBER(FIND("aceite", LOWER(Tabla115[[#This Row],[Producto]]))), 0.05, 0.1)), 0), 0.5), "")</f>
        <v/>
      </c>
    </row>
    <row r="72" spans="2:8" x14ac:dyDescent="0.25">
      <c r="B72" s="18" t="str">
        <f ca="1">IF(Tabla1[[#This Row],['#]]&lt;&gt;"", NOW(), "")</f>
        <v/>
      </c>
      <c r="C72" t="str">
        <f t="shared" si="1"/>
        <v/>
      </c>
      <c r="H72" s="5" t="str">
        <f>IF(Tabla115[[#This Row],[Cantidad]] &gt; 0,CEILING(( Tabla115[[#This Row],[Cantidad]]*Tabla115[[#This Row],[Precio]]) - IF(ISNUMBER(FIND("x", LOWER(G72))), ( Tabla115[[#This Row],[Cantidad]]* Tabla115[[#This Row],[Precio]] * IF(ISNUMBER(FIND("aceite", LOWER(Tabla115[[#This Row],[Producto]]))), 0.05, 0.1)), 0), 0.5), "")</f>
        <v/>
      </c>
    </row>
    <row r="73" spans="2:8" x14ac:dyDescent="0.25">
      <c r="B73" s="18" t="str">
        <f ca="1">IF(Tabla1[[#This Row],['#]]&lt;&gt;"", NOW(), "")</f>
        <v/>
      </c>
      <c r="C73" t="str">
        <f t="shared" si="1"/>
        <v/>
      </c>
      <c r="H73" s="5" t="str">
        <f>IF(Tabla115[[#This Row],[Cantidad]] &gt; 0,CEILING(( Tabla115[[#This Row],[Cantidad]]*Tabla115[[#This Row],[Precio]]) - IF(ISNUMBER(FIND("x", LOWER(G73))), ( Tabla115[[#This Row],[Cantidad]]* Tabla115[[#This Row],[Precio]] * IF(ISNUMBER(FIND("aceite", LOWER(Tabla115[[#This Row],[Producto]]))), 0.05, 0.1)), 0), 0.5), "")</f>
        <v/>
      </c>
    </row>
    <row r="74" spans="2:8" x14ac:dyDescent="0.25">
      <c r="B74" s="18" t="str">
        <f ca="1">IF(Tabla1[[#This Row],['#]]&lt;&gt;"", NOW(), "")</f>
        <v/>
      </c>
      <c r="C74" t="str">
        <f t="shared" si="1"/>
        <v/>
      </c>
      <c r="H74" s="5" t="str">
        <f>IF(Tabla115[[#This Row],[Cantidad]] &gt; 0,CEILING(( Tabla115[[#This Row],[Cantidad]]*Tabla115[[#This Row],[Precio]]) - IF(ISNUMBER(FIND("x", LOWER(G74))), ( Tabla115[[#This Row],[Cantidad]]* Tabla115[[#This Row],[Precio]] * IF(ISNUMBER(FIND("aceite", LOWER(Tabla115[[#This Row],[Producto]]))), 0.05, 0.1)), 0), 0.5), "")</f>
        <v/>
      </c>
    </row>
    <row r="75" spans="2:8" x14ac:dyDescent="0.25">
      <c r="B75" s="18" t="str">
        <f ca="1">IF(Tabla1[[#This Row],['#]]&lt;&gt;"", NOW(), "")</f>
        <v/>
      </c>
      <c r="C75" t="str">
        <f t="shared" si="1"/>
        <v/>
      </c>
      <c r="H75" s="5" t="str">
        <f>IF(Tabla115[[#This Row],[Cantidad]] &gt; 0,CEILING(( Tabla115[[#This Row],[Cantidad]]*Tabla115[[#This Row],[Precio]]) - IF(ISNUMBER(FIND("x", LOWER(G75))), ( Tabla115[[#This Row],[Cantidad]]* Tabla115[[#This Row],[Precio]] * IF(ISNUMBER(FIND("aceite", LOWER(Tabla115[[#This Row],[Producto]]))), 0.05, 0.1)), 0), 0.5), "")</f>
        <v/>
      </c>
    </row>
    <row r="76" spans="2:8" x14ac:dyDescent="0.25">
      <c r="B76" s="18" t="str">
        <f ca="1">IF(Tabla1[[#This Row],['#]]&lt;&gt;"", NOW(), "")</f>
        <v/>
      </c>
      <c r="C76" t="str">
        <f t="shared" si="1"/>
        <v/>
      </c>
      <c r="H76" s="5" t="str">
        <f>IF(Tabla115[[#This Row],[Cantidad]] &gt; 0,CEILING(( Tabla115[[#This Row],[Cantidad]]*Tabla115[[#This Row],[Precio]]) - IF(ISNUMBER(FIND("x", LOWER(G76))), ( Tabla115[[#This Row],[Cantidad]]* Tabla115[[#This Row],[Precio]] * IF(ISNUMBER(FIND("aceite", LOWER(Tabla115[[#This Row],[Producto]]))), 0.05, 0.1)), 0), 0.5), "")</f>
        <v/>
      </c>
    </row>
    <row r="77" spans="2:8" x14ac:dyDescent="0.25">
      <c r="B77" s="18" t="str">
        <f ca="1">IF(Tabla1[[#This Row],['#]]&lt;&gt;"", NOW(), "")</f>
        <v/>
      </c>
      <c r="C77" t="str">
        <f t="shared" si="1"/>
        <v/>
      </c>
      <c r="H77" s="5" t="str">
        <f>IF(Tabla115[[#This Row],[Cantidad]] &gt; 0,CEILING(( Tabla115[[#This Row],[Cantidad]]*Tabla115[[#This Row],[Precio]]) - IF(ISNUMBER(FIND("x", LOWER(G77))), ( Tabla115[[#This Row],[Cantidad]]* Tabla115[[#This Row],[Precio]] * IF(ISNUMBER(FIND("aceite", LOWER(Tabla115[[#This Row],[Producto]]))), 0.05, 0.1)), 0), 0.5), "")</f>
        <v/>
      </c>
    </row>
    <row r="78" spans="2:8" x14ac:dyDescent="0.25">
      <c r="B78" s="18" t="str">
        <f ca="1">IF(Tabla1[[#This Row],['#]]&lt;&gt;"", NOW(), "")</f>
        <v/>
      </c>
      <c r="C78" t="str">
        <f t="shared" si="1"/>
        <v/>
      </c>
      <c r="H78" s="5" t="str">
        <f>IF(Tabla115[[#This Row],[Cantidad]] &gt; 0,CEILING(( Tabla115[[#This Row],[Cantidad]]*Tabla115[[#This Row],[Precio]]) - IF(ISNUMBER(FIND("x", LOWER(G78))), ( Tabla115[[#This Row],[Cantidad]]* Tabla115[[#This Row],[Precio]] * IF(ISNUMBER(FIND("aceite", LOWER(Tabla115[[#This Row],[Producto]]))), 0.05, 0.1)), 0), 0.5), "")</f>
        <v/>
      </c>
    </row>
    <row r="79" spans="2:8" x14ac:dyDescent="0.25">
      <c r="B79" s="18" t="str">
        <f ca="1">IF(Tabla1[[#This Row],['#]]&lt;&gt;"", NOW(), "")</f>
        <v/>
      </c>
      <c r="C79" t="str">
        <f t="shared" si="1"/>
        <v/>
      </c>
      <c r="H79" s="5" t="str">
        <f>IF(Tabla115[[#This Row],[Cantidad]] &gt; 0,CEILING(( Tabla115[[#This Row],[Cantidad]]*Tabla115[[#This Row],[Precio]]) - IF(ISNUMBER(FIND("x", LOWER(G79))), ( Tabla115[[#This Row],[Cantidad]]* Tabla115[[#This Row],[Precio]] * IF(ISNUMBER(FIND("aceite", LOWER(Tabla115[[#This Row],[Producto]]))), 0.05, 0.1)), 0), 0.5), "")</f>
        <v/>
      </c>
    </row>
    <row r="80" spans="2:8" x14ac:dyDescent="0.25">
      <c r="B80" s="18" t="str">
        <f ca="1">IF(Tabla1[[#This Row],['#]]&lt;&gt;"", NOW(), "")</f>
        <v/>
      </c>
      <c r="C80" t="str">
        <f t="shared" si="1"/>
        <v/>
      </c>
      <c r="H80" s="5" t="str">
        <f>IF(Tabla115[[#This Row],[Cantidad]] &gt; 0,CEILING(( Tabla115[[#This Row],[Cantidad]]*Tabla115[[#This Row],[Precio]]) - IF(ISNUMBER(FIND("x", LOWER(G80))), ( Tabla115[[#This Row],[Cantidad]]* Tabla115[[#This Row],[Precio]] * IF(ISNUMBER(FIND("aceite", LOWER(Tabla115[[#This Row],[Producto]]))), 0.05, 0.1)), 0), 0.5), "")</f>
        <v/>
      </c>
    </row>
    <row r="81" spans="2:8" x14ac:dyDescent="0.25">
      <c r="B81" s="18" t="str">
        <f ca="1">IF(Tabla1[[#This Row],['#]]&lt;&gt;"", NOW(), "")</f>
        <v/>
      </c>
      <c r="C81" t="str">
        <f t="shared" si="1"/>
        <v/>
      </c>
      <c r="H81" s="5" t="str">
        <f>IF(Tabla115[[#This Row],[Cantidad]] &gt; 0,CEILING(( Tabla115[[#This Row],[Cantidad]]*Tabla115[[#This Row],[Precio]]) - IF(ISNUMBER(FIND("x", LOWER(G81))), ( Tabla115[[#This Row],[Cantidad]]* Tabla115[[#This Row],[Precio]] * IF(ISNUMBER(FIND("aceite", LOWER(Tabla115[[#This Row],[Producto]]))), 0.05, 0.1)), 0), 0.5), "")</f>
        <v/>
      </c>
    </row>
    <row r="82" spans="2:8" x14ac:dyDescent="0.25">
      <c r="B82" s="18" t="str">
        <f ca="1">IF(Tabla1[[#This Row],['#]]&lt;&gt;"", NOW(), "")</f>
        <v/>
      </c>
      <c r="C82" t="str">
        <f t="shared" si="1"/>
        <v/>
      </c>
      <c r="H82" s="5" t="str">
        <f>IF(Tabla115[[#This Row],[Cantidad]] &gt; 0,CEILING(( Tabla115[[#This Row],[Cantidad]]*Tabla115[[#This Row],[Precio]]) - IF(ISNUMBER(FIND("x", LOWER(G82))), ( Tabla115[[#This Row],[Cantidad]]* Tabla115[[#This Row],[Precio]] * IF(ISNUMBER(FIND("aceite", LOWER(Tabla115[[#This Row],[Producto]]))), 0.05, 0.1)), 0), 0.5), "")</f>
        <v/>
      </c>
    </row>
    <row r="83" spans="2:8" x14ac:dyDescent="0.25">
      <c r="B83" s="18" t="str">
        <f ca="1">IF(Tabla1[[#This Row],['#]]&lt;&gt;"", NOW(), "")</f>
        <v/>
      </c>
      <c r="C83" t="str">
        <f t="shared" si="1"/>
        <v/>
      </c>
      <c r="H83" s="5" t="str">
        <f>IF(Tabla115[[#This Row],[Cantidad]] &gt; 0,CEILING(( Tabla115[[#This Row],[Cantidad]]*Tabla115[[#This Row],[Precio]]) - IF(ISNUMBER(FIND("x", LOWER(G83))), ( Tabla115[[#This Row],[Cantidad]]* Tabla115[[#This Row],[Precio]] * IF(ISNUMBER(FIND("aceite", LOWER(Tabla115[[#This Row],[Producto]]))), 0.05, 0.1)), 0), 0.5), "")</f>
        <v/>
      </c>
    </row>
    <row r="84" spans="2:8" x14ac:dyDescent="0.25">
      <c r="B84" s="18" t="str">
        <f ca="1">IF(Tabla1[[#This Row],['#]]&lt;&gt;"", NOW(), "")</f>
        <v/>
      </c>
      <c r="C84" t="str">
        <f t="shared" si="1"/>
        <v/>
      </c>
      <c r="H84" s="5" t="str">
        <f>IF(Tabla115[[#This Row],[Cantidad]] &gt; 0,CEILING(( Tabla115[[#This Row],[Cantidad]]*Tabla115[[#This Row],[Precio]]) - IF(ISNUMBER(FIND("x", LOWER(G84))), ( Tabla115[[#This Row],[Cantidad]]* Tabla115[[#This Row],[Precio]] * IF(ISNUMBER(FIND("aceite", LOWER(Tabla115[[#This Row],[Producto]]))), 0.05, 0.1)), 0), 0.5), "")</f>
        <v/>
      </c>
    </row>
    <row r="85" spans="2:8" x14ac:dyDescent="0.25">
      <c r="B85" s="18" t="str">
        <f ca="1">IF(Tabla1[[#This Row],['#]]&lt;&gt;"", NOW(), "")</f>
        <v/>
      </c>
      <c r="C85" t="str">
        <f t="shared" si="1"/>
        <v/>
      </c>
      <c r="H85" s="5" t="str">
        <f>IF(Tabla115[[#This Row],[Cantidad]] &gt; 0,CEILING(( Tabla115[[#This Row],[Cantidad]]*Tabla115[[#This Row],[Precio]]) - IF(ISNUMBER(FIND("x", LOWER(G85))), ( Tabla115[[#This Row],[Cantidad]]* Tabla115[[#This Row],[Precio]] * IF(ISNUMBER(FIND("aceite", LOWER(Tabla115[[#This Row],[Producto]]))), 0.05, 0.1)), 0), 0.5), "")</f>
        <v/>
      </c>
    </row>
    <row r="86" spans="2:8" x14ac:dyDescent="0.25">
      <c r="B86" s="18" t="str">
        <f ca="1">IF(Tabla1[[#This Row],['#]]&lt;&gt;"", NOW(), "")</f>
        <v/>
      </c>
      <c r="C86" t="str">
        <f t="shared" si="1"/>
        <v/>
      </c>
      <c r="H86" s="5" t="str">
        <f>IF(Tabla115[[#This Row],[Cantidad]] &gt; 0,CEILING(( Tabla115[[#This Row],[Cantidad]]*Tabla115[[#This Row],[Precio]]) - IF(ISNUMBER(FIND("x", LOWER(G86))), ( Tabla115[[#This Row],[Cantidad]]* Tabla115[[#This Row],[Precio]] * IF(ISNUMBER(FIND("aceite", LOWER(Tabla115[[#This Row],[Producto]]))), 0.05, 0.1)), 0), 0.5), "")</f>
        <v/>
      </c>
    </row>
    <row r="87" spans="2:8" x14ac:dyDescent="0.25">
      <c r="B87" s="18" t="str">
        <f ca="1">IF(Tabla1[[#This Row],['#]]&lt;&gt;"", NOW(), "")</f>
        <v/>
      </c>
      <c r="C87" t="str">
        <f t="shared" si="1"/>
        <v/>
      </c>
      <c r="H87" s="5" t="str">
        <f>IF(Tabla115[[#This Row],[Cantidad]] &gt; 0,CEILING(( Tabla115[[#This Row],[Cantidad]]*Tabla115[[#This Row],[Precio]]) - IF(ISNUMBER(FIND("x", LOWER(G87))), ( Tabla115[[#This Row],[Cantidad]]* Tabla115[[#This Row],[Precio]] * IF(ISNUMBER(FIND("aceite", LOWER(Tabla115[[#This Row],[Producto]]))), 0.05, 0.1)), 0), 0.5), "")</f>
        <v/>
      </c>
    </row>
    <row r="88" spans="2:8" x14ac:dyDescent="0.25">
      <c r="B88" s="18" t="str">
        <f ca="1">IF(Tabla1[[#This Row],['#]]&lt;&gt;"", NOW(), "")</f>
        <v/>
      </c>
      <c r="C88" t="str">
        <f t="shared" si="1"/>
        <v/>
      </c>
      <c r="H88" s="5" t="str">
        <f>IF(Tabla115[[#This Row],[Cantidad]] &gt; 0,CEILING(( Tabla115[[#This Row],[Cantidad]]*Tabla115[[#This Row],[Precio]]) - IF(ISNUMBER(FIND("x", LOWER(G88))), ( Tabla115[[#This Row],[Cantidad]]* Tabla115[[#This Row],[Precio]] * IF(ISNUMBER(FIND("aceite", LOWER(Tabla115[[#This Row],[Producto]]))), 0.05, 0.1)), 0), 0.5), "")</f>
        <v/>
      </c>
    </row>
    <row r="89" spans="2:8" x14ac:dyDescent="0.25">
      <c r="B89" s="18" t="str">
        <f ca="1">IF(Tabla1[[#This Row],['#]]&lt;&gt;"", NOW(), "")</f>
        <v/>
      </c>
      <c r="C89" t="str">
        <f t="shared" si="1"/>
        <v/>
      </c>
      <c r="H89" s="5" t="str">
        <f>IF(Tabla115[[#This Row],[Cantidad]] &gt; 0,CEILING(( Tabla115[[#This Row],[Cantidad]]*Tabla115[[#This Row],[Precio]]) - IF(ISNUMBER(FIND("x", LOWER(G89))), ( Tabla115[[#This Row],[Cantidad]]* Tabla115[[#This Row],[Precio]] * IF(ISNUMBER(FIND("aceite", LOWER(Tabla115[[#This Row],[Producto]]))), 0.05, 0.1)), 0), 0.5), "")</f>
        <v/>
      </c>
    </row>
    <row r="90" spans="2:8" x14ac:dyDescent="0.25">
      <c r="B90" s="18" t="str">
        <f ca="1">IF(Tabla1[[#This Row],['#]]&lt;&gt;"", NOW(), "")</f>
        <v/>
      </c>
      <c r="C90" t="str">
        <f t="shared" si="1"/>
        <v/>
      </c>
      <c r="H90" s="5" t="str">
        <f>IF(Tabla115[[#This Row],[Cantidad]] &gt; 0,CEILING(( Tabla115[[#This Row],[Cantidad]]*Tabla115[[#This Row],[Precio]]) - IF(ISNUMBER(FIND("x", LOWER(G90))), ( Tabla115[[#This Row],[Cantidad]]* Tabla115[[#This Row],[Precio]] * IF(ISNUMBER(FIND("aceite", LOWER(Tabla115[[#This Row],[Producto]]))), 0.05, 0.1)), 0), 0.5), "")</f>
        <v/>
      </c>
    </row>
    <row r="91" spans="2:8" x14ac:dyDescent="0.25">
      <c r="B91" s="18" t="str">
        <f ca="1">IF(Tabla1[[#This Row],['#]]&lt;&gt;"", NOW(), "")</f>
        <v/>
      </c>
      <c r="C91" t="str">
        <f t="shared" si="1"/>
        <v/>
      </c>
      <c r="H91" s="5" t="str">
        <f>IF(Tabla115[[#This Row],[Cantidad]] &gt; 0,CEILING(( Tabla115[[#This Row],[Cantidad]]*Tabla115[[#This Row],[Precio]]) - IF(ISNUMBER(FIND("x", LOWER(G91))), ( Tabla115[[#This Row],[Cantidad]]* Tabla115[[#This Row],[Precio]] * IF(ISNUMBER(FIND("aceite", LOWER(Tabla115[[#This Row],[Producto]]))), 0.05, 0.1)), 0), 0.5), "")</f>
        <v/>
      </c>
    </row>
    <row r="92" spans="2:8" x14ac:dyDescent="0.25">
      <c r="B92" s="18" t="str">
        <f ca="1">IF(Tabla1[[#This Row],['#]]&lt;&gt;"", NOW(), "")</f>
        <v/>
      </c>
      <c r="C92" t="str">
        <f t="shared" si="1"/>
        <v/>
      </c>
      <c r="H92" s="5" t="str">
        <f>IF(Tabla115[[#This Row],[Cantidad]] &gt; 0,CEILING(( Tabla115[[#This Row],[Cantidad]]*Tabla115[[#This Row],[Precio]]) - IF(ISNUMBER(FIND("x", LOWER(G92))), ( Tabla115[[#This Row],[Cantidad]]* Tabla115[[#This Row],[Precio]] * IF(ISNUMBER(FIND("aceite", LOWER(Tabla115[[#This Row],[Producto]]))), 0.05, 0.1)), 0), 0.5), "")</f>
        <v/>
      </c>
    </row>
    <row r="93" spans="2:8" x14ac:dyDescent="0.25">
      <c r="B93" s="18" t="str">
        <f ca="1">IF(Tabla1[[#This Row],['#]]&lt;&gt;"", NOW(), "")</f>
        <v/>
      </c>
      <c r="C93" t="str">
        <f t="shared" si="1"/>
        <v/>
      </c>
      <c r="H93" s="5" t="str">
        <f>IF(Tabla115[[#This Row],[Cantidad]] &gt; 0,CEILING(( Tabla115[[#This Row],[Cantidad]]*Tabla115[[#This Row],[Precio]]) - IF(ISNUMBER(FIND("x", LOWER(G93))), ( Tabla115[[#This Row],[Cantidad]]* Tabla115[[#This Row],[Precio]] * IF(ISNUMBER(FIND("aceite", LOWER(Tabla115[[#This Row],[Producto]]))), 0.05, 0.1)), 0), 0.5), "")</f>
        <v/>
      </c>
    </row>
    <row r="94" spans="2:8" x14ac:dyDescent="0.25">
      <c r="B94" s="18" t="str">
        <f ca="1">IF(Tabla1[[#This Row],['#]]&lt;&gt;"", NOW(), "")</f>
        <v/>
      </c>
      <c r="C94" t="str">
        <f t="shared" si="1"/>
        <v/>
      </c>
      <c r="H94" s="5" t="str">
        <f>IF(Tabla115[[#This Row],[Cantidad]] &gt; 0,CEILING(( Tabla115[[#This Row],[Cantidad]]*Tabla115[[#This Row],[Precio]]) - IF(ISNUMBER(FIND("x", LOWER(G94))), ( Tabla115[[#This Row],[Cantidad]]* Tabla115[[#This Row],[Precio]] * IF(ISNUMBER(FIND("aceite", LOWER(Tabla115[[#This Row],[Producto]]))), 0.05, 0.1)), 0), 0.5), "")</f>
        <v/>
      </c>
    </row>
    <row r="95" spans="2:8" x14ac:dyDescent="0.25">
      <c r="B95" s="18" t="str">
        <f ca="1">IF(Tabla1[[#This Row],['#]]&lt;&gt;"", NOW(), "")</f>
        <v/>
      </c>
      <c r="C95" t="str">
        <f t="shared" si="1"/>
        <v/>
      </c>
      <c r="H95" s="5" t="str">
        <f>IF(Tabla115[[#This Row],[Cantidad]] &gt; 0,CEILING(( Tabla115[[#This Row],[Cantidad]]*Tabla115[[#This Row],[Precio]]) - IF(ISNUMBER(FIND("x", LOWER(G95))), ( Tabla115[[#This Row],[Cantidad]]* Tabla115[[#This Row],[Precio]] * IF(ISNUMBER(FIND("aceite", LOWER(Tabla115[[#This Row],[Producto]]))), 0.05, 0.1)), 0), 0.5), "")</f>
        <v/>
      </c>
    </row>
    <row r="96" spans="2:8" x14ac:dyDescent="0.25">
      <c r="B96" s="18" t="str">
        <f ca="1">IF(Tabla1[[#This Row],['#]]&lt;&gt;"", NOW(), "")</f>
        <v/>
      </c>
      <c r="C96" t="str">
        <f t="shared" si="1"/>
        <v/>
      </c>
      <c r="H96" s="5" t="str">
        <f>IF(Tabla115[[#This Row],[Cantidad]] &gt; 0,CEILING(( Tabla115[[#This Row],[Cantidad]]*Tabla115[[#This Row],[Precio]]) - IF(ISNUMBER(FIND("x", LOWER(G96))), ( Tabla115[[#This Row],[Cantidad]]* Tabla115[[#This Row],[Precio]] * IF(ISNUMBER(FIND("aceite", LOWER(Tabla115[[#This Row],[Producto]]))), 0.05, 0.1)), 0), 0.5), "")</f>
        <v/>
      </c>
    </row>
    <row r="97" spans="2:8" x14ac:dyDescent="0.25">
      <c r="B97" s="18" t="str">
        <f ca="1">IF(Tabla1[[#This Row],['#]]&lt;&gt;"", NOW(), "")</f>
        <v/>
      </c>
      <c r="C97" t="str">
        <f t="shared" si="1"/>
        <v/>
      </c>
      <c r="H97" s="5" t="str">
        <f>IF(Tabla115[[#This Row],[Cantidad]] &gt; 0,CEILING(( Tabla115[[#This Row],[Cantidad]]*Tabla115[[#This Row],[Precio]]) - IF(ISNUMBER(FIND("x", LOWER(G97))), ( Tabla115[[#This Row],[Cantidad]]* Tabla115[[#This Row],[Precio]] * IF(ISNUMBER(FIND("aceite", LOWER(Tabla115[[#This Row],[Producto]]))), 0.05, 0.1)), 0), 0.5), "")</f>
        <v/>
      </c>
    </row>
    <row r="98" spans="2:8" x14ac:dyDescent="0.25">
      <c r="B98" s="18" t="str">
        <f ca="1">IF(Tabla1[[#This Row],['#]]&lt;&gt;"", NOW(), "")</f>
        <v/>
      </c>
      <c r="C98" t="str">
        <f t="shared" si="1"/>
        <v/>
      </c>
      <c r="H98" s="5" t="str">
        <f>IF(Tabla115[[#This Row],[Cantidad]] &gt; 0,CEILING(( Tabla115[[#This Row],[Cantidad]]*Tabla115[[#This Row],[Precio]]) - IF(ISNUMBER(FIND("x", LOWER(G98))), ( Tabla115[[#This Row],[Cantidad]]* Tabla115[[#This Row],[Precio]] * IF(ISNUMBER(FIND("aceite", LOWER(Tabla115[[#This Row],[Producto]]))), 0.05, 0.1)), 0), 0.5), "")</f>
        <v/>
      </c>
    </row>
    <row r="99" spans="2:8" x14ac:dyDescent="0.25">
      <c r="B99" s="18" t="str">
        <f ca="1">IF(Tabla1[[#This Row],['#]]&lt;&gt;"", NOW(), "")</f>
        <v/>
      </c>
      <c r="C99" t="str">
        <f t="shared" si="1"/>
        <v/>
      </c>
      <c r="H99" s="5" t="str">
        <f>IF(Tabla115[[#This Row],[Cantidad]] &gt; 0,CEILING(( Tabla115[[#This Row],[Cantidad]]*Tabla115[[#This Row],[Precio]]) - IF(ISNUMBER(FIND("x", LOWER(G99))), ( Tabla115[[#This Row],[Cantidad]]* Tabla115[[#This Row],[Precio]] * IF(ISNUMBER(FIND("aceite", LOWER(Tabla115[[#This Row],[Producto]]))), 0.05, 0.1)), 0), 0.5), "")</f>
        <v/>
      </c>
    </row>
    <row r="100" spans="2:8" x14ac:dyDescent="0.25">
      <c r="B100" s="18" t="str">
        <f ca="1">IF(Tabla1[[#This Row],['#]]&lt;&gt;"", NOW(), "")</f>
        <v/>
      </c>
      <c r="C100" t="str">
        <f t="shared" si="1"/>
        <v/>
      </c>
      <c r="H100" s="5" t="str">
        <f>IF(Tabla115[[#This Row],[Cantidad]] &gt; 0,CEILING(( Tabla115[[#This Row],[Cantidad]]*Tabla115[[#This Row],[Precio]]) - IF(ISNUMBER(FIND("x", LOWER(G100))), ( Tabla115[[#This Row],[Cantidad]]* Tabla115[[#This Row],[Precio]] * IF(ISNUMBER(FIND("aceite", LOWER(Tabla115[[#This Row],[Producto]]))), 0.05, 0.1)), 0), 0.5), "")</f>
        <v/>
      </c>
    </row>
    <row r="101" spans="2:8" x14ac:dyDescent="0.25">
      <c r="B101" s="18" t="str">
        <f ca="1">IF(Tabla1[[#This Row],['#]]&lt;&gt;"", NOW(), "")</f>
        <v/>
      </c>
      <c r="C101" t="str">
        <f t="shared" si="1"/>
        <v/>
      </c>
      <c r="H101" s="5" t="str">
        <f>IF(Tabla115[[#This Row],[Cantidad]] &gt; 0,CEILING(( Tabla115[[#This Row],[Cantidad]]*Tabla115[[#This Row],[Precio]]) - IF(ISNUMBER(FIND("x", LOWER(G101))), ( Tabla115[[#This Row],[Cantidad]]* Tabla115[[#This Row],[Precio]] * IF(ISNUMBER(FIND("aceite", LOWER(Tabla115[[#This Row],[Producto]]))), 0.05, 0.1)), 0), 0.5), "")</f>
        <v/>
      </c>
    </row>
    <row r="102" spans="2:8" x14ac:dyDescent="0.25">
      <c r="B102" s="18" t="str">
        <f ca="1">IF(Tabla1[[#This Row],['#]]&lt;&gt;"", NOW(), "")</f>
        <v/>
      </c>
      <c r="C102" t="str">
        <f t="shared" si="1"/>
        <v/>
      </c>
      <c r="H102" s="5" t="str">
        <f>IF(Tabla115[[#This Row],[Cantidad]] &gt; 0,CEILING(( Tabla115[[#This Row],[Cantidad]]*Tabla115[[#This Row],[Precio]]) - IF(ISNUMBER(FIND("x", LOWER(G102))), ( Tabla115[[#This Row],[Cantidad]]* Tabla115[[#This Row],[Precio]] * IF(ISNUMBER(FIND("aceite", LOWER(Tabla115[[#This Row],[Producto]]))), 0.05, 0.1)), 0), 0.5), "")</f>
        <v/>
      </c>
    </row>
    <row r="103" spans="2:8" x14ac:dyDescent="0.25">
      <c r="B103" s="18" t="str">
        <f ca="1">IF(Tabla1[[#This Row],['#]]&lt;&gt;"", NOW(), "")</f>
        <v/>
      </c>
      <c r="C103" t="str">
        <f t="shared" si="1"/>
        <v/>
      </c>
      <c r="H103" s="5" t="str">
        <f>IF(Tabla115[[#This Row],[Cantidad]] &gt; 0,CEILING(( Tabla115[[#This Row],[Cantidad]]*Tabla115[[#This Row],[Precio]]) - IF(ISNUMBER(FIND("x", LOWER(G103))), ( Tabla115[[#This Row],[Cantidad]]* Tabla115[[#This Row],[Precio]] * IF(ISNUMBER(FIND("aceite", LOWER(Tabla115[[#This Row],[Producto]]))), 0.05, 0.1)), 0), 0.5), "")</f>
        <v/>
      </c>
    </row>
  </sheetData>
  <mergeCells count="26">
    <mergeCell ref="C2:H2"/>
    <mergeCell ref="M2:R2"/>
    <mergeCell ref="M3:R3"/>
    <mergeCell ref="M4:R22"/>
    <mergeCell ref="J5:K14"/>
    <mergeCell ref="M24:R24"/>
    <mergeCell ref="M25:R25"/>
    <mergeCell ref="O26:R26"/>
    <mergeCell ref="O27:R27"/>
    <mergeCell ref="O28:R28"/>
    <mergeCell ref="O29:R29"/>
    <mergeCell ref="O30:R30"/>
    <mergeCell ref="O31:R31"/>
    <mergeCell ref="O32:R32"/>
    <mergeCell ref="O33:R33"/>
    <mergeCell ref="O34:R34"/>
    <mergeCell ref="O35:R35"/>
    <mergeCell ref="O36:R36"/>
    <mergeCell ref="O37:R37"/>
    <mergeCell ref="O38:R38"/>
    <mergeCell ref="O44:R44"/>
    <mergeCell ref="O39:R39"/>
    <mergeCell ref="O40:R40"/>
    <mergeCell ref="O41:R41"/>
    <mergeCell ref="O42:R42"/>
    <mergeCell ref="O43:R43"/>
  </mergeCells>
  <conditionalFormatting sqref="B5:B103">
    <cfRule type="expression" dxfId="1" priority="1">
      <formula>C5&gt;0&amp;ISBLANK(B5)</formula>
    </cfRule>
  </conditionalFormatting>
  <conditionalFormatting sqref="D5:D6">
    <cfRule type="expression" dxfId="0" priority="2">
      <formula>E5&gt;0&amp;ISBLANK(D5)</formula>
    </cfRule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3:E7"/>
  <sheetViews>
    <sheetView workbookViewId="0">
      <selection activeCell="B7" sqref="B7"/>
    </sheetView>
  </sheetViews>
  <sheetFormatPr baseColWidth="10" defaultRowHeight="15" x14ac:dyDescent="0.25"/>
  <cols>
    <col min="2" max="2" width="80.5703125" customWidth="1"/>
  </cols>
  <sheetData>
    <row r="3" spans="2:5" x14ac:dyDescent="0.25">
      <c r="B3" t="s">
        <v>8</v>
      </c>
      <c r="C3" t="s">
        <v>9</v>
      </c>
      <c r="D3" t="s">
        <v>10</v>
      </c>
    </row>
    <row r="4" spans="2:5" ht="30" x14ac:dyDescent="0.25">
      <c r="B4" s="4" t="s">
        <v>12</v>
      </c>
      <c r="C4" s="2">
        <v>45576</v>
      </c>
      <c r="D4" s="3">
        <v>1.1000000000000001</v>
      </c>
      <c r="E4" s="3"/>
    </row>
    <row r="5" spans="2:5" ht="45" x14ac:dyDescent="0.25">
      <c r="B5" s="7" t="s">
        <v>16</v>
      </c>
      <c r="C5" s="3" t="s">
        <v>13</v>
      </c>
      <c r="D5" s="3">
        <v>1.2</v>
      </c>
      <c r="E5" s="3"/>
    </row>
    <row r="6" spans="2:5" ht="30" x14ac:dyDescent="0.25">
      <c r="B6" s="7" t="s">
        <v>24</v>
      </c>
      <c r="C6" s="2">
        <v>45778</v>
      </c>
      <c r="D6" s="3">
        <v>1.3</v>
      </c>
      <c r="E6" s="3"/>
    </row>
    <row r="7" spans="2:5" x14ac:dyDescent="0.25">
      <c r="C7" s="3"/>
      <c r="D7" s="3"/>
      <c r="E7" s="3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Lunes 18-08-25</vt:lpstr>
      <vt:lpstr>Martes 19-08-25</vt:lpstr>
      <vt:lpstr>Miercoles 20-05-25</vt:lpstr>
      <vt:lpstr>Jueves 21-08-25</vt:lpstr>
      <vt:lpstr>Viernes 22-08-25</vt:lpstr>
      <vt:lpstr>Sabado 23-08-25</vt:lpstr>
      <vt:lpstr>Domingo</vt:lpstr>
      <vt:lpstr>Cambios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2025-08-24T01:29:27Z</dcterms:modified>
</cp:coreProperties>
</file>