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DD99FE42-3DA3-427A-BAAE-DEC43030EB52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Lunes 08-09-25" sheetId="1" r:id="rId1"/>
    <sheet name="Martes 09-09-25" sheetId="2" r:id="rId2"/>
    <sheet name="Miercoles 10-09-25" sheetId="3" r:id="rId3"/>
    <sheet name="Jueves 11-09-25" sheetId="4" r:id="rId4"/>
    <sheet name="VIERNES -12-09-25" sheetId="5" r:id="rId5"/>
    <sheet name="Sabado" sheetId="6" r:id="rId6"/>
    <sheet name="Domingo" sheetId="8" r:id="rId7"/>
    <sheet name="Cambios" sheetId="7" r:id="rId8"/>
  </sheets>
  <definedNames>
    <definedName name="_xlnm._FilterDatabase" localSheetId="0" hidden="1">'Lunes 08-09-25'!$B$4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C7" i="1" l="1"/>
  <c r="K4" i="8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6" i="1"/>
  <c r="B6" i="6"/>
  <c r="B6" i="8"/>
  <c r="B6" i="3"/>
  <c r="B6" i="4"/>
  <c r="B6" i="5"/>
  <c r="B5" i="1"/>
  <c r="K3" i="2"/>
  <c r="K4" i="2"/>
  <c r="K3" i="6"/>
  <c r="K4" i="5"/>
  <c r="K3" i="4"/>
  <c r="K3" i="3"/>
  <c r="K4" i="3"/>
  <c r="K4" i="6"/>
  <c r="B7" i="2" l="1"/>
  <c r="C8" i="1"/>
  <c r="K3" i="1"/>
  <c r="B8" i="2" l="1"/>
  <c r="B8" i="5"/>
  <c r="B8" i="3"/>
  <c r="C9" i="1"/>
  <c r="B8" i="6"/>
  <c r="B8" i="4"/>
  <c r="B8" i="8"/>
  <c r="B8" i="1"/>
  <c r="B9" i="2" l="1"/>
  <c r="B9" i="6"/>
  <c r="C10" i="1"/>
  <c r="B9" i="8"/>
  <c r="B9" i="1"/>
  <c r="B9" i="3"/>
  <c r="B9" i="5"/>
  <c r="B9" i="4"/>
  <c r="B10" i="2" l="1"/>
  <c r="C11" i="1"/>
  <c r="B10" i="5"/>
  <c r="B10" i="1"/>
  <c r="B10" i="3"/>
  <c r="B10" i="6"/>
  <c r="B10" i="4"/>
  <c r="B10" i="8"/>
  <c r="B11" i="2" l="1"/>
  <c r="C12" i="1"/>
  <c r="B11" i="5"/>
  <c r="B11" i="3"/>
  <c r="B11" i="1"/>
  <c r="B11" i="6"/>
  <c r="B11" i="8"/>
  <c r="B11" i="4"/>
  <c r="B12" i="2" l="1"/>
  <c r="C13" i="1"/>
  <c r="B12" i="5"/>
  <c r="B12" i="3"/>
  <c r="B12" i="6"/>
  <c r="B12" i="8"/>
  <c r="B12" i="1"/>
  <c r="B12" i="4"/>
  <c r="B13" i="2" l="1"/>
  <c r="C14" i="1"/>
  <c r="B13" i="8"/>
  <c r="B13" i="1"/>
  <c r="B13" i="3"/>
  <c r="B13" i="5"/>
  <c r="B13" i="4"/>
  <c r="B13" i="6"/>
  <c r="B14" i="2" l="1"/>
  <c r="B14" i="8"/>
  <c r="B14" i="3"/>
  <c r="B14" i="1"/>
  <c r="B14" i="4"/>
  <c r="B14" i="6"/>
  <c r="B14" i="5"/>
  <c r="K4" i="1"/>
</calcChain>
</file>

<file path=xl/sharedStrings.xml><?xml version="1.0" encoding="utf-8"?>
<sst xmlns="http://schemas.openxmlformats.org/spreadsheetml/2006/main" count="266" uniqueCount="117">
  <si>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</si>
  <si>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</si>
  <si>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</si>
  <si>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</si>
  <si>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</si>
  <si>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</si>
  <si>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</si>
  <si>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</si>
  <si>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Sabado 01-02-03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</si>
  <si>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</si>
  <si>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</si>
  <si>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</si>
  <si>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</si>
  <si>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</si>
  <si>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</si>
  <si>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</si>
  <si>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</si>
  <si>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</si>
  <si>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</si>
  <si>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</si>
  <si>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</si>
  <si>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</si>
  <si>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</si>
  <si>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</si>
  <si>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</si>
  <si>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</si>
  <si>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08  DE SEPTIEMBRE -2025</t>
  </si>
  <si>
    <t xml:space="preserve">PEDAL DE FRENO FT125 YOG </t>
  </si>
  <si>
    <t>GOMAS DE IMPACTO RC200</t>
  </si>
  <si>
    <t>SWUITH UNIVERSAL PRESION</t>
  </si>
  <si>
    <t>ACEITE LUBER</t>
  </si>
  <si>
    <t>X</t>
  </si>
  <si>
    <t>PASTAS DE CLTUH FT150</t>
  </si>
  <si>
    <t xml:space="preserve">PORTA FUSIBLE </t>
  </si>
  <si>
    <t xml:space="preserve">BALATA DE ATV 150 ITALIKA </t>
  </si>
  <si>
    <t>TORNILLO DE ESCAPE DE DS150</t>
  </si>
  <si>
    <t>SELLO DE ESCAPE DS150</t>
  </si>
  <si>
    <t>PAPEL Y FABULOSO</t>
  </si>
  <si>
    <t>BOMBA DE FRENO ATV 150</t>
  </si>
  <si>
    <t>RETEN DE VALVULA FT150</t>
  </si>
  <si>
    <t>LLANTA 100-90-17</t>
  </si>
  <si>
    <t xml:space="preserve">CUENTA DE SEMANA PASADA $ 16548 MENOS $ 67 DE ROLLO Y FABULOSO QUEDA $ 16481 </t>
  </si>
  <si>
    <t>BOMBA DE FRENO TRASERA UNIVCERSA</t>
  </si>
  <si>
    <t>SENSOR DE FRENO UNIVERSAL</t>
  </si>
  <si>
    <t xml:space="preserve">JUNTA DEL CLUTH FT150 ITALIKA </t>
  </si>
  <si>
    <t>RESORTE DE LA PATA FT150</t>
  </si>
  <si>
    <t>MANIJA IZQUIERDA FT125 SOLA</t>
  </si>
  <si>
    <t>Martes 09-DE SEPTIEMBRE-2025</t>
  </si>
  <si>
    <t>CAMARA 3.00.17</t>
  </si>
  <si>
    <t>BALERO 6300</t>
  </si>
  <si>
    <t>ACEITE MOTUL 3000 MINERAL</t>
  </si>
  <si>
    <t>SWUITH COMPLETO WS150</t>
  </si>
  <si>
    <t>STIKER</t>
  </si>
  <si>
    <t>LLANATA 3.50.10 NASAKI</t>
  </si>
  <si>
    <t xml:space="preserve">CHICOTE </t>
  </si>
  <si>
    <t>BALATA DE 250Z ITALIKA</t>
  </si>
  <si>
    <t>CADENA 520 SENCILLA</t>
  </si>
  <si>
    <t>BALATA DE DISCO 170Z NASAKI</t>
  </si>
  <si>
    <t>POSAPIE DERECHO 250Z</t>
  </si>
  <si>
    <t>LUBRICANTE  DE CADENA AXPRO</t>
  </si>
  <si>
    <t xml:space="preserve">FOCO DE DIRECCIONAL </t>
  </si>
  <si>
    <t>FOCO H 4 LED</t>
  </si>
  <si>
    <t>BALATA DE DISCO FT150</t>
  </si>
  <si>
    <t>BALATA DE DISCO DS150</t>
  </si>
  <si>
    <t xml:space="preserve">RIND </t>
  </si>
  <si>
    <t xml:space="preserve">ESCAPE </t>
  </si>
  <si>
    <t>FOCO H4 LED NASAKI</t>
  </si>
  <si>
    <t>ARNES H4</t>
  </si>
  <si>
    <t xml:space="preserve"> CUENTA DE SEMANA PASADA $ 16481 MENOS $ 90 DE CHICOTES DE ACELERADOR QUEDA $ 16391 MENOS LA DEVOLUCION DE RIN 300 QUEDA$ 16091  </t>
  </si>
  <si>
    <t>Miercoles  10 DE SEOTIEMBRE -2025</t>
  </si>
  <si>
    <t>CHICOTE DE ACELERADOR FZ2.0</t>
  </si>
  <si>
    <t>ACEITE REPSOL</t>
  </si>
  <si>
    <t xml:space="preserve">PILAS </t>
  </si>
  <si>
    <t>SELLO DE ESCAPE</t>
  </si>
  <si>
    <t>NASAKI</t>
  </si>
  <si>
    <t xml:space="preserve">FOCO H6 LED </t>
  </si>
  <si>
    <t>B UJIA D8</t>
  </si>
  <si>
    <t xml:space="preserve">CUENTA DE SEMANA PASADA $ 16091 MENOS $ 965 DE PILAS QLINK QUEDA $ 15126 MENOS $ 5540 PEDIDO DE NASAKI QUEDA $9586 </t>
  </si>
  <si>
    <t>VALVULA DE RETEN FT150</t>
  </si>
  <si>
    <t>CADENA REFORZADA CON ORING 428</t>
  </si>
  <si>
    <t>CHICOTE DE ACELRADOR FT125</t>
  </si>
  <si>
    <t>PASTAS DE CLUTH FT125</t>
  </si>
  <si>
    <t>Jueves 11 DE SEPTIEMBRE-2025</t>
  </si>
  <si>
    <t xml:space="preserve">TPROTECTOR DE CADENA DM200 </t>
  </si>
  <si>
    <t>NUDILLO DE ATV IZQUIERDO ITALIKA</t>
  </si>
  <si>
    <t>NUDILLO DE ATV  DERECHO ITALIKA</t>
  </si>
  <si>
    <t>ESPEJOS MOTONETA GTS175 ITALIKA</t>
  </si>
  <si>
    <t>FILTROS DE GASOLINA CARTON</t>
  </si>
  <si>
    <t>FILTRO DE ACEITE FZ.2.0</t>
  </si>
  <si>
    <t>MANUBRIO DE DM200</t>
  </si>
  <si>
    <t>TAMBOR DE ATV DELANTERO</t>
  </si>
  <si>
    <t xml:space="preserve">DIRECCIONAL ECONOMICA </t>
  </si>
  <si>
    <t>CAMARA 3.00.31</t>
  </si>
  <si>
    <t>GOMAS DE IMPACTO FT125</t>
  </si>
  <si>
    <t>Viernes 12 DE SEPTIEMBRE -2025</t>
  </si>
  <si>
    <t>ROLLO</t>
  </si>
  <si>
    <t>LUNES 08-DE SEPTIREMBRE-25</t>
  </si>
  <si>
    <t>MARTES 09-DE SEPTIEMBRE-25</t>
  </si>
  <si>
    <t>ARO</t>
  </si>
  <si>
    <t>P.QLINK</t>
  </si>
  <si>
    <t>MIERCOLES 10 DE SEPTIEMBRE-25</t>
  </si>
  <si>
    <t>P.NASAKI</t>
  </si>
  <si>
    <t>PAGOYAS</t>
  </si>
  <si>
    <t>VIERNES 12 DE SEPTIEMBRE-25</t>
  </si>
  <si>
    <t>TOTAL</t>
  </si>
  <si>
    <t xml:space="preserve">TOTAL DE EGRESOS </t>
  </si>
  <si>
    <t>FILTRO DE GASOLINA CARTON</t>
  </si>
  <si>
    <t>CAPUCHON DE BUJIA DS150</t>
  </si>
  <si>
    <t>BUJIA C7</t>
  </si>
  <si>
    <t>BUJE UNIVERSAL TRASERO</t>
  </si>
  <si>
    <t>VALVULAS DE MOTOR FT150</t>
  </si>
  <si>
    <t>SELLOS DE VALVULA FT150</t>
  </si>
  <si>
    <t xml:space="preserve">ESCAPE SE LE VENDIO A DANIEL </t>
  </si>
  <si>
    <t>ESPEJOS WS150 ITALIKA</t>
  </si>
  <si>
    <t>CHICOTE DE ACELERADOR WS150</t>
  </si>
  <si>
    <t>MANDO IZQUIERDO 170Z</t>
  </si>
  <si>
    <r>
      <rPr>
        <b/>
        <sz val="14"/>
        <color theme="1"/>
        <rFont val="Calibri"/>
        <family val="2"/>
        <scheme val="minor"/>
      </rPr>
      <t>CORTES DE LA SEMANA              SEMANA PASADA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08 DE SEPTIEMBRE-25                    $ 16548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VENTA$ 2352                       MENOS  $ 8462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MARTES 09 DE SEPTIEMBRE-25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QUEDA$ 8086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VENTA$ 2891.5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MIERCOLES 10 DE SEPTIEMBRE-25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$ 1089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JUEVES 11 DE SEPTIEMBRE 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$ 2866.5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VIERNES 12 DE SEPTIEMBRE 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VENTA$ 1370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 xml:space="preserve">TOTAL $ 10569
TOTAL EN CAJA $ 18655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</si>
</sst>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3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3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2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19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18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15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14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1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0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3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2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D24" sqref="D2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34" t="s">
        <v>26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2" t="s">
        <v>18</v>
      </c>
      <c r="K3" s="6">
        <f>SUM(Tabla1[Importa])</f>
        <v>2352</v>
      </c>
      <c r="M3" s="37" t="s">
        <v>6</v>
      </c>
      <c r="N3" s="37"/>
      <c r="O3" s="37"/>
      <c r="P3" s="37"/>
      <c r="Q3" s="37"/>
      <c r="R3" s="37"/>
    </row>
    <row r="4" spans="2:18" ht="31.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19</v>
      </c>
      <c r="K4" s="10">
        <f>COUNTIF(C5:C103,"&gt;0")</f>
        <v>19</v>
      </c>
      <c r="M4" s="36" t="s">
        <v>41</v>
      </c>
      <c r="N4" s="36"/>
      <c r="O4" s="36"/>
      <c r="P4" s="36"/>
      <c r="Q4" s="36"/>
      <c r="R4" s="36"/>
    </row>
    <row r="5" spans="2:18" x14ac:dyDescent="0.25">
      <c r="B5" s="18">
        <f ca="1">IF(Tabla1[[#This Row],['#]]&lt;&gt;"", NOW(), "")</f>
        <v>45912.804459143517</v>
      </c>
      <c r="C5">
        <f>IF(ISNUMBER(E5), IF(ISNUMBER(C4), C4+1, 1), "")</f>
        <v>1</v>
      </c>
      <c r="D5" t="s">
        <v>27</v>
      </c>
      <c r="E5">
        <v>1</v>
      </c>
      <c r="F5">
        <v>120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120</v>
      </c>
      <c r="J5" s="38" t="s">
        <v>12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45912.804459143517</v>
      </c>
      <c r="C6">
        <f t="shared" ref="C6:C36" si="0">IF(ISNUMBER(E6), IF(ISNUMBER(C5), C5+1, 1), "")</f>
        <v>2</v>
      </c>
      <c r="D6" t="s">
        <v>28</v>
      </c>
      <c r="E6">
        <v>1</v>
      </c>
      <c r="F6">
        <v>70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70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45912.804459143517</v>
      </c>
      <c r="C7">
        <f t="shared" si="0"/>
        <v>3</v>
      </c>
      <c r="D7" t="s">
        <v>29</v>
      </c>
      <c r="E7">
        <v>1</v>
      </c>
      <c r="F7">
        <v>70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70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45912.804459143517</v>
      </c>
      <c r="C8">
        <f t="shared" si="0"/>
        <v>4</v>
      </c>
      <c r="D8" t="s">
        <v>30</v>
      </c>
      <c r="E8">
        <v>1</v>
      </c>
      <c r="F8">
        <v>90</v>
      </c>
      <c r="G8" t="s">
        <v>31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85.5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45912.804459143517</v>
      </c>
      <c r="C9">
        <f t="shared" si="0"/>
        <v>5</v>
      </c>
      <c r="D9" t="s">
        <v>30</v>
      </c>
      <c r="E9">
        <v>1</v>
      </c>
      <c r="F9">
        <v>90</v>
      </c>
      <c r="G9" t="s">
        <v>31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85.5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45912.804459143517</v>
      </c>
      <c r="C10">
        <f t="shared" si="0"/>
        <v>6</v>
      </c>
      <c r="D10" t="s">
        <v>32</v>
      </c>
      <c r="E10">
        <v>1</v>
      </c>
      <c r="F10">
        <v>70</v>
      </c>
      <c r="G10" t="s">
        <v>31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63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45912.804459143517</v>
      </c>
      <c r="C11">
        <f t="shared" si="0"/>
        <v>7</v>
      </c>
      <c r="D11" t="s">
        <v>33</v>
      </c>
      <c r="E11">
        <v>1</v>
      </c>
      <c r="F11">
        <v>12</v>
      </c>
      <c r="G11" t="s">
        <v>31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11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45912.804459143517</v>
      </c>
      <c r="C12">
        <f t="shared" si="0"/>
        <v>8</v>
      </c>
      <c r="D12" t="s">
        <v>34</v>
      </c>
      <c r="E12">
        <v>3</v>
      </c>
      <c r="F12">
        <v>42</v>
      </c>
      <c r="G12" t="s">
        <v>31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113.5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45912.804459143517</v>
      </c>
      <c r="C13">
        <f t="shared" si="0"/>
        <v>9</v>
      </c>
      <c r="D13" t="s">
        <v>35</v>
      </c>
      <c r="E13">
        <v>4</v>
      </c>
      <c r="F13">
        <v>5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20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45912.804459143517</v>
      </c>
      <c r="C14">
        <f t="shared" si="0"/>
        <v>10</v>
      </c>
      <c r="D14" t="s">
        <v>36</v>
      </c>
      <c r="E14">
        <v>1</v>
      </c>
      <c r="F14">
        <v>10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10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45912.804459143517</v>
      </c>
      <c r="C15">
        <f t="shared" si="0"/>
        <v>11</v>
      </c>
      <c r="D15" t="s">
        <v>38</v>
      </c>
      <c r="E15">
        <v>1</v>
      </c>
      <c r="F15">
        <v>580</v>
      </c>
      <c r="G15" t="s">
        <v>31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522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45912.804459143517</v>
      </c>
      <c r="C16">
        <f t="shared" si="0"/>
        <v>12</v>
      </c>
      <c r="D16" t="s">
        <v>39</v>
      </c>
      <c r="E16">
        <v>1</v>
      </c>
      <c r="F16">
        <v>10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10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45912.804459143517</v>
      </c>
      <c r="C17">
        <f t="shared" si="0"/>
        <v>13</v>
      </c>
      <c r="D17" t="s">
        <v>40</v>
      </c>
      <c r="E17">
        <v>1</v>
      </c>
      <c r="F17">
        <v>800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800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45912.804459143517</v>
      </c>
      <c r="C18">
        <f t="shared" si="0"/>
        <v>14</v>
      </c>
      <c r="D18" t="s">
        <v>42</v>
      </c>
      <c r="E18">
        <v>1</v>
      </c>
      <c r="F18">
        <v>280</v>
      </c>
      <c r="G18" t="s">
        <v>31</v>
      </c>
      <c r="H18" s="5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>252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45912.804459143517</v>
      </c>
      <c r="C19">
        <f t="shared" si="0"/>
        <v>15</v>
      </c>
      <c r="D19" t="s">
        <v>43</v>
      </c>
      <c r="E19">
        <v>1</v>
      </c>
      <c r="F19">
        <v>25</v>
      </c>
      <c r="G19" t="s">
        <v>31</v>
      </c>
      <c r="H19" s="5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>22.5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45912.804459143517</v>
      </c>
      <c r="C20">
        <f t="shared" si="0"/>
        <v>16</v>
      </c>
      <c r="D20" t="s">
        <v>33</v>
      </c>
      <c r="E20">
        <v>1</v>
      </c>
      <c r="F20">
        <v>12</v>
      </c>
      <c r="G20" t="s">
        <v>31</v>
      </c>
      <c r="H20" s="5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>11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45912.804459143517</v>
      </c>
      <c r="C21">
        <f t="shared" si="0"/>
        <v>17</v>
      </c>
      <c r="D21" t="s">
        <v>44</v>
      </c>
      <c r="E21">
        <v>1</v>
      </c>
      <c r="F21">
        <v>32</v>
      </c>
      <c r="G21" t="s">
        <v>31</v>
      </c>
      <c r="H21" s="5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>29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45912.804459143517</v>
      </c>
      <c r="C22">
        <f t="shared" si="0"/>
        <v>18</v>
      </c>
      <c r="D22" t="s">
        <v>45</v>
      </c>
      <c r="E22">
        <v>1</v>
      </c>
      <c r="F22">
        <v>20</v>
      </c>
      <c r="G22" t="s">
        <v>31</v>
      </c>
      <c r="H22" s="5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>18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45912.804459143517</v>
      </c>
      <c r="C23">
        <f t="shared" si="0"/>
        <v>19</v>
      </c>
      <c r="D23" t="s">
        <v>46</v>
      </c>
      <c r="E23">
        <v>1</v>
      </c>
      <c r="F23">
        <v>39</v>
      </c>
      <c r="H23" s="5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>39</v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/>
      </c>
      <c r="M24" s="32" t="s">
        <v>20</v>
      </c>
      <c r="N24" s="32"/>
      <c r="O24" s="32"/>
      <c r="P24" s="32"/>
      <c r="Q24" s="32"/>
      <c r="R24" s="32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/>
      </c>
      <c r="M25" s="33"/>
      <c r="N25" s="33"/>
      <c r="O25" s="33"/>
      <c r="P25" s="33"/>
      <c r="Q25" s="33"/>
      <c r="R25" s="33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/>
      </c>
      <c r="M26" s="31" t="s">
        <v>21</v>
      </c>
      <c r="N26" s="31"/>
      <c r="O26" s="14" t="s">
        <v>22</v>
      </c>
      <c r="P26" s="31" t="s">
        <v>23</v>
      </c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/>
      </c>
      <c r="M27" s="19" t="s">
        <v>37</v>
      </c>
      <c r="N27" s="20"/>
      <c r="O27" s="23">
        <v>67</v>
      </c>
      <c r="P27" s="25"/>
      <c r="Q27" s="26"/>
      <c r="R27" s="27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/>
      </c>
      <c r="M28" s="21"/>
      <c r="N28" s="22"/>
      <c r="O28" s="24"/>
      <c r="P28" s="28"/>
      <c r="Q28" s="29"/>
      <c r="R28" s="30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19"/>
      <c r="N29" s="20"/>
      <c r="O29" s="23"/>
      <c r="P29" s="25"/>
      <c r="Q29" s="26"/>
      <c r="R29" s="27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1"/>
      <c r="N30" s="22"/>
      <c r="O30" s="24"/>
      <c r="P30" s="28"/>
      <c r="Q30" s="29"/>
      <c r="R30" s="30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19"/>
      <c r="N31" s="20"/>
      <c r="O31" s="23"/>
      <c r="P31" s="25"/>
      <c r="Q31" s="26"/>
      <c r="R31" s="27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1"/>
      <c r="N32" s="22"/>
      <c r="O32" s="24"/>
      <c r="P32" s="28"/>
      <c r="Q32" s="29"/>
      <c r="R32" s="30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19"/>
      <c r="N33" s="20"/>
      <c r="O33" s="23"/>
      <c r="P33" s="25"/>
      <c r="Q33" s="26"/>
      <c r="R33" s="27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1"/>
      <c r="N34" s="22"/>
      <c r="O34" s="24"/>
      <c r="P34" s="28"/>
      <c r="Q34" s="29"/>
      <c r="R34" s="30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19"/>
      <c r="N35" s="20"/>
      <c r="O35" s="23"/>
      <c r="P35" s="25"/>
      <c r="Q35" s="26"/>
      <c r="R35" s="27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1"/>
      <c r="N36" s="22"/>
      <c r="O36" s="24"/>
      <c r="P36" s="28"/>
      <c r="Q36" s="29"/>
      <c r="R36" s="30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19"/>
      <c r="N37" s="20"/>
      <c r="O37" s="23"/>
      <c r="P37" s="25"/>
      <c r="Q37" s="26"/>
      <c r="R37" s="27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1"/>
      <c r="N38" s="22"/>
      <c r="O38" s="24"/>
      <c r="P38" s="28"/>
      <c r="Q38" s="29"/>
      <c r="R38" s="30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19"/>
      <c r="N39" s="20"/>
      <c r="O39" s="23"/>
      <c r="P39" s="25"/>
      <c r="Q39" s="26"/>
      <c r="R39" s="27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1"/>
      <c r="N40" s="22"/>
      <c r="O40" s="24"/>
      <c r="P40" s="28"/>
      <c r="Q40" s="29"/>
      <c r="R40" s="30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19"/>
      <c r="N41" s="20"/>
      <c r="O41" s="23"/>
      <c r="P41" s="25"/>
      <c r="Q41" s="26"/>
      <c r="R41" s="27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1"/>
      <c r="N42" s="22"/>
      <c r="O42" s="24"/>
      <c r="P42" s="28"/>
      <c r="Q42" s="29"/>
      <c r="R42" s="30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19"/>
      <c r="N43" s="20"/>
      <c r="O43" s="23"/>
      <c r="P43" s="25"/>
      <c r="Q43" s="26"/>
      <c r="R43" s="27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1"/>
      <c r="N44" s="22"/>
      <c r="O44" s="24"/>
      <c r="P44" s="28"/>
      <c r="Q44" s="29"/>
      <c r="R44" s="30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19"/>
      <c r="N45" s="20"/>
      <c r="O45" s="23"/>
      <c r="P45" s="25"/>
      <c r="Q45" s="26"/>
      <c r="R45" s="27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1"/>
      <c r="N46" s="22"/>
      <c r="O46" s="24"/>
      <c r="P46" s="28"/>
      <c r="Q46" s="29"/>
      <c r="R46" s="30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19"/>
      <c r="N47" s="20"/>
      <c r="O47" s="23"/>
      <c r="P47" s="25"/>
      <c r="Q47" s="26"/>
      <c r="R47" s="27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1"/>
      <c r="N48" s="22"/>
      <c r="O48" s="24"/>
      <c r="P48" s="28"/>
      <c r="Q48" s="29"/>
      <c r="R48" s="30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19"/>
      <c r="N49" s="20"/>
      <c r="O49" s="23"/>
      <c r="P49" s="25"/>
      <c r="Q49" s="26"/>
      <c r="R49" s="27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1"/>
      <c r="N50" s="22"/>
      <c r="O50" s="24"/>
      <c r="P50" s="28"/>
      <c r="Q50" s="29"/>
      <c r="R50" s="30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19"/>
      <c r="N51" s="20"/>
      <c r="O51" s="23"/>
      <c r="P51" s="25"/>
      <c r="Q51" s="26"/>
      <c r="R51" s="27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1"/>
      <c r="N52" s="22"/>
      <c r="O52" s="24"/>
      <c r="P52" s="28"/>
      <c r="Q52" s="29"/>
      <c r="R52" s="30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24:R24"/>
    <mergeCell ref="M25:R25"/>
    <mergeCell ref="C2:H2"/>
    <mergeCell ref="M4:R22"/>
    <mergeCell ref="M2:R2"/>
    <mergeCell ref="M3:R3"/>
    <mergeCell ref="J5:K14"/>
    <mergeCell ref="M41:N42"/>
    <mergeCell ref="M43:N44"/>
    <mergeCell ref="O41:O42"/>
    <mergeCell ref="O43:O44"/>
    <mergeCell ref="P41:R42"/>
    <mergeCell ref="P43:R44"/>
    <mergeCell ref="P26:R26"/>
    <mergeCell ref="M26:N26"/>
    <mergeCell ref="M27:N28"/>
    <mergeCell ref="M29:N30"/>
    <mergeCell ref="O27:O28"/>
    <mergeCell ref="O29:O30"/>
    <mergeCell ref="P27:R28"/>
    <mergeCell ref="P29:R30"/>
    <mergeCell ref="M31:N32"/>
    <mergeCell ref="M33:N34"/>
    <mergeCell ref="M35:N36"/>
    <mergeCell ref="M37:N38"/>
    <mergeCell ref="M39:N40"/>
    <mergeCell ref="O31:O32"/>
    <mergeCell ref="O33:O34"/>
    <mergeCell ref="O35:O36"/>
    <mergeCell ref="O37:O38"/>
    <mergeCell ref="O39:O40"/>
    <mergeCell ref="P31:R32"/>
    <mergeCell ref="P33:R34"/>
    <mergeCell ref="P35:R36"/>
    <mergeCell ref="P37:R38"/>
    <mergeCell ref="P39:R40"/>
    <mergeCell ref="M45:N46"/>
    <mergeCell ref="O45:O46"/>
    <mergeCell ref="P45:R46"/>
    <mergeCell ref="M47:N48"/>
    <mergeCell ref="O47:O48"/>
    <mergeCell ref="P47:R48"/>
    <mergeCell ref="M49:N50"/>
    <mergeCell ref="O49:O50"/>
    <mergeCell ref="P49:R50"/>
    <mergeCell ref="M51:N52"/>
    <mergeCell ref="O51:O52"/>
    <mergeCell ref="P51:R52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E42" sqref="E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47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18</v>
      </c>
      <c r="K3" s="6">
        <f>SUM(Tabla110[Importa])</f>
        <v>2891.5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18</v>
      </c>
      <c r="M4" s="36" t="s">
        <v>68</v>
      </c>
      <c r="N4" s="36"/>
      <c r="O4" s="36"/>
      <c r="P4" s="36"/>
      <c r="Q4" s="36"/>
      <c r="R4" s="36"/>
    </row>
    <row r="5" spans="2:18" x14ac:dyDescent="0.25">
      <c r="B5" s="18">
        <f ca="1">IF(Tabla110[[#This Row],['#]]&lt;&gt;"", NOW(), "")</f>
        <v>45912.804459143517</v>
      </c>
      <c r="C5">
        <f t="shared" ref="C5:C68" si="0">IF(ISNUMBER(E5), IF(ISNUMBER(C4), C4+1, 1), "")</f>
        <v>1</v>
      </c>
      <c r="D5" t="s">
        <v>48</v>
      </c>
      <c r="E5">
        <v>1</v>
      </c>
      <c r="F5">
        <v>60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60</v>
      </c>
      <c r="J5" s="38" t="s">
        <v>12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45912.804459143517</v>
      </c>
      <c r="C6">
        <f t="shared" si="0"/>
        <v>2</v>
      </c>
      <c r="D6" t="s">
        <v>49</v>
      </c>
      <c r="E6">
        <v>2</v>
      </c>
      <c r="F6">
        <v>30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60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45912.804459143517</v>
      </c>
      <c r="C7">
        <f t="shared" si="0"/>
        <v>3</v>
      </c>
      <c r="D7" t="s">
        <v>50</v>
      </c>
      <c r="E7">
        <v>1</v>
      </c>
      <c r="F7">
        <v>200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200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45912.804459143517</v>
      </c>
      <c r="C8">
        <f t="shared" si="0"/>
        <v>4</v>
      </c>
      <c r="D8" t="s">
        <v>51</v>
      </c>
      <c r="E8">
        <v>1</v>
      </c>
      <c r="F8">
        <v>285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285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45912.804459143517</v>
      </c>
      <c r="C9">
        <f t="shared" si="0"/>
        <v>5</v>
      </c>
      <c r="D9" t="s">
        <v>52</v>
      </c>
      <c r="E9">
        <v>1</v>
      </c>
      <c r="F9">
        <v>5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45912.804459143517</v>
      </c>
      <c r="C10">
        <f t="shared" si="0"/>
        <v>6</v>
      </c>
      <c r="D10" t="s">
        <v>53</v>
      </c>
      <c r="E10">
        <v>1</v>
      </c>
      <c r="F10">
        <v>450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450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45912.804459143517</v>
      </c>
      <c r="C11">
        <f t="shared" si="0"/>
        <v>7</v>
      </c>
      <c r="D11" t="s">
        <v>55</v>
      </c>
      <c r="E11">
        <v>1</v>
      </c>
      <c r="F11">
        <v>58</v>
      </c>
      <c r="G11" t="s">
        <v>31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52.5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45912.804459143517</v>
      </c>
      <c r="C12">
        <f t="shared" si="0"/>
        <v>8</v>
      </c>
      <c r="D12" t="s">
        <v>56</v>
      </c>
      <c r="E12">
        <v>1</v>
      </c>
      <c r="F12">
        <v>294</v>
      </c>
      <c r="G12" t="s">
        <v>31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265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45912.804459143517</v>
      </c>
      <c r="C13">
        <f t="shared" si="0"/>
        <v>9</v>
      </c>
      <c r="D13" t="s">
        <v>57</v>
      </c>
      <c r="E13">
        <v>1</v>
      </c>
      <c r="F13">
        <v>38</v>
      </c>
      <c r="G13" t="s">
        <v>31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34.5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45912.804459143517</v>
      </c>
      <c r="C14">
        <f t="shared" si="0"/>
        <v>10</v>
      </c>
      <c r="D14" t="s">
        <v>58</v>
      </c>
      <c r="E14">
        <v>1</v>
      </c>
      <c r="F14">
        <v>230</v>
      </c>
      <c r="G14" t="s">
        <v>31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207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45912.804459143517</v>
      </c>
      <c r="C15">
        <f t="shared" si="0"/>
        <v>11</v>
      </c>
      <c r="D15" t="s">
        <v>59</v>
      </c>
      <c r="E15">
        <v>1</v>
      </c>
      <c r="F15">
        <v>125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125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45912.804459143517</v>
      </c>
      <c r="C16">
        <f t="shared" si="0"/>
        <v>12</v>
      </c>
      <c r="D16" t="s">
        <v>60</v>
      </c>
      <c r="E16">
        <v>1</v>
      </c>
      <c r="F16">
        <v>12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12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45912.804459143517</v>
      </c>
      <c r="C17">
        <f t="shared" si="0"/>
        <v>13</v>
      </c>
      <c r="D17" t="s">
        <v>63</v>
      </c>
      <c r="E17">
        <v>1</v>
      </c>
      <c r="F17">
        <v>42</v>
      </c>
      <c r="G17" t="s">
        <v>31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38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45912.804459143517</v>
      </c>
      <c r="C18">
        <f t="shared" si="0"/>
        <v>14</v>
      </c>
      <c r="D18" t="s">
        <v>61</v>
      </c>
      <c r="E18">
        <v>1</v>
      </c>
      <c r="F18">
        <v>135</v>
      </c>
      <c r="G18" t="s">
        <v>31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121.5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45912.804459143517</v>
      </c>
      <c r="C19">
        <f t="shared" si="0"/>
        <v>15</v>
      </c>
      <c r="D19" t="s">
        <v>62</v>
      </c>
      <c r="E19">
        <v>1</v>
      </c>
      <c r="F19">
        <v>42</v>
      </c>
      <c r="G19" t="s">
        <v>31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38</v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45912.804459143517</v>
      </c>
      <c r="C20">
        <f t="shared" si="0"/>
        <v>16</v>
      </c>
      <c r="D20" t="s">
        <v>65</v>
      </c>
      <c r="E20">
        <v>1</v>
      </c>
      <c r="F20">
        <v>750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750</v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45912.804459143517</v>
      </c>
      <c r="C21">
        <f t="shared" si="0"/>
        <v>17</v>
      </c>
      <c r="D21" t="s">
        <v>66</v>
      </c>
      <c r="E21">
        <v>2</v>
      </c>
      <c r="F21">
        <v>80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160</v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45912.804459143517</v>
      </c>
      <c r="C22">
        <f t="shared" si="0"/>
        <v>18</v>
      </c>
      <c r="D22" t="s">
        <v>67</v>
      </c>
      <c r="E22">
        <v>1</v>
      </c>
      <c r="F22">
        <v>28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28</v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45912.804459143517</v>
      </c>
      <c r="C23" t="str">
        <f t="shared" si="0"/>
        <v/>
      </c>
      <c r="H23" s="5" t="str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/>
      </c>
      <c r="M24" s="32" t="s">
        <v>20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/>
      </c>
      <c r="M26" s="14" t="s">
        <v>21</v>
      </c>
      <c r="N26" s="14" t="s">
        <v>22</v>
      </c>
      <c r="O26" s="31" t="s">
        <v>23</v>
      </c>
      <c r="P26" s="31"/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/>
      </c>
      <c r="M27" s="13" t="s">
        <v>54</v>
      </c>
      <c r="N27" s="15">
        <v>90</v>
      </c>
      <c r="O27" s="39"/>
      <c r="P27" s="40"/>
      <c r="Q27" s="40"/>
      <c r="R27" s="41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/>
      </c>
      <c r="M28" s="13" t="s">
        <v>64</v>
      </c>
      <c r="N28" s="15">
        <v>300</v>
      </c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25" priority="1">
      <formula>C5&gt;0&amp;ISBLANK(B5)</formula>
    </cfRule>
  </conditionalFormatting>
  <conditionalFormatting sqref="D5:D6">
    <cfRule type="expression" dxfId="2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69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18</v>
      </c>
      <c r="K3" s="6">
        <f>SUM(Tabla111[Importa])</f>
        <v>1089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11</v>
      </c>
      <c r="M4" s="36" t="s">
        <v>77</v>
      </c>
      <c r="N4" s="36"/>
      <c r="O4" s="36"/>
      <c r="P4" s="36"/>
      <c r="Q4" s="36"/>
      <c r="R4" s="36"/>
    </row>
    <row r="5" spans="2:18" x14ac:dyDescent="0.25">
      <c r="B5" s="18">
        <f ca="1">IF(Tabla111[[#This Row],['#]]&lt;&gt;"", NOW(), "")</f>
        <v>45912.804459143517</v>
      </c>
      <c r="C5">
        <f>IF(ISNUMBER(E5), IF(ISNUMBER(C4), C4+1, 1), "")</f>
        <v>1</v>
      </c>
      <c r="D5" t="s">
        <v>70</v>
      </c>
      <c r="E5">
        <v>1</v>
      </c>
      <c r="F5">
        <v>50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50</v>
      </c>
      <c r="J5" s="38" t="s">
        <v>12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45912.804459143517</v>
      </c>
      <c r="C6">
        <f t="shared" ref="C6" si="0">IF(ISNUMBER(E6), IF(ISNUMBER(C5), C5+1, 1), "")</f>
        <v>2</v>
      </c>
      <c r="D6" t="s">
        <v>71</v>
      </c>
      <c r="E6">
        <v>1</v>
      </c>
      <c r="F6">
        <v>142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142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45912.804459143517</v>
      </c>
      <c r="C7">
        <f>IF(ISNUMBER(E7), IF(ISNUMBER(C6), C6+1, 1), "")</f>
        <v>3</v>
      </c>
      <c r="D7" t="s">
        <v>73</v>
      </c>
      <c r="E7">
        <v>1</v>
      </c>
      <c r="F7">
        <v>10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10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45912.804459143517</v>
      </c>
      <c r="C8">
        <f t="shared" ref="C8:C68" si="1">IF(ISNUMBER(E8), IF(ISNUMBER(C7), C7+1, 1), "")</f>
        <v>4</v>
      </c>
      <c r="D8" t="s">
        <v>75</v>
      </c>
      <c r="E8">
        <v>1</v>
      </c>
      <c r="F8">
        <v>135</v>
      </c>
      <c r="G8" t="s">
        <v>31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121.5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45912.804459143517</v>
      </c>
      <c r="C9">
        <f t="shared" si="1"/>
        <v>5</v>
      </c>
      <c r="D9" t="s">
        <v>75</v>
      </c>
      <c r="E9">
        <v>1</v>
      </c>
      <c r="F9">
        <v>135</v>
      </c>
      <c r="G9" t="s">
        <v>31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121.5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45912.804459143517</v>
      </c>
      <c r="C10">
        <f t="shared" si="1"/>
        <v>6</v>
      </c>
      <c r="D10" t="s">
        <v>76</v>
      </c>
      <c r="E10">
        <v>1</v>
      </c>
      <c r="F10">
        <v>57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57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45912.804459143517</v>
      </c>
      <c r="C11">
        <f t="shared" si="1"/>
        <v>7</v>
      </c>
      <c r="D11" t="s">
        <v>78</v>
      </c>
      <c r="E11">
        <v>1</v>
      </c>
      <c r="F11">
        <v>15</v>
      </c>
      <c r="G11" t="s">
        <v>31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13.5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45912.804459143517</v>
      </c>
      <c r="C12">
        <f t="shared" si="1"/>
        <v>8</v>
      </c>
      <c r="D12" t="s">
        <v>79</v>
      </c>
      <c r="E12">
        <v>1</v>
      </c>
      <c r="F12">
        <v>480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480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45912.804459143517</v>
      </c>
      <c r="C13">
        <f t="shared" si="1"/>
        <v>9</v>
      </c>
      <c r="D13" t="s">
        <v>52</v>
      </c>
      <c r="E13">
        <v>1</v>
      </c>
      <c r="F13">
        <v>5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45912.804459143517</v>
      </c>
      <c r="C14">
        <f t="shared" si="1"/>
        <v>10</v>
      </c>
      <c r="D14" t="s">
        <v>80</v>
      </c>
      <c r="E14">
        <v>1</v>
      </c>
      <c r="F14">
        <v>28</v>
      </c>
      <c r="G14" t="s">
        <v>31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25.5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45912.804459143517</v>
      </c>
      <c r="C15">
        <f t="shared" si="1"/>
        <v>11</v>
      </c>
      <c r="D15" t="s">
        <v>81</v>
      </c>
      <c r="E15">
        <v>1</v>
      </c>
      <c r="F15">
        <v>70</v>
      </c>
      <c r="G15" t="s">
        <v>31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63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45912.804459143517</v>
      </c>
      <c r="C16" t="str">
        <f t="shared" si="1"/>
        <v/>
      </c>
      <c r="H16" s="5" t="str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45912.804459143517</v>
      </c>
      <c r="C17" t="str">
        <f t="shared" si="1"/>
        <v/>
      </c>
      <c r="H17" s="5" t="str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45912.804459143517</v>
      </c>
      <c r="C18" t="str">
        <f t="shared" si="1"/>
        <v/>
      </c>
      <c r="H18" s="5" t="str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45912.804459143517</v>
      </c>
      <c r="C19" t="str">
        <f t="shared" si="1"/>
        <v/>
      </c>
      <c r="H19" s="5" t="str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45912.804459143517</v>
      </c>
      <c r="C20" t="str">
        <f t="shared" si="1"/>
        <v/>
      </c>
      <c r="H20" s="5" t="str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45912.804459143517</v>
      </c>
      <c r="C21" t="str">
        <f t="shared" si="1"/>
        <v/>
      </c>
      <c r="H21" s="5" t="str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45912.804459143517</v>
      </c>
      <c r="C22" t="str">
        <f t="shared" si="1"/>
        <v/>
      </c>
      <c r="H22" s="5" t="str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45912.804459143517</v>
      </c>
      <c r="C23" t="str">
        <f t="shared" si="1"/>
        <v/>
      </c>
      <c r="H23" s="5" t="str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1"/>
        <v/>
      </c>
      <c r="H24" s="5" t="str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/>
      </c>
      <c r="M24" s="32" t="s">
        <v>20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 t="str">
        <f t="shared" si="1"/>
        <v/>
      </c>
      <c r="H25" s="5" t="str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1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21</v>
      </c>
      <c r="N26" s="14" t="s">
        <v>22</v>
      </c>
      <c r="O26" s="31" t="s">
        <v>23</v>
      </c>
      <c r="P26" s="31"/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1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72</v>
      </c>
      <c r="N27" s="15">
        <v>965</v>
      </c>
      <c r="O27" s="39"/>
      <c r="P27" s="40"/>
      <c r="Q27" s="40"/>
      <c r="R27" s="41"/>
    </row>
    <row r="28" spans="2:18" x14ac:dyDescent="0.25">
      <c r="B28" s="18" t="str">
        <f ca="1">IF(Tabla1[[#This Row],['#]]&lt;&gt;"", NOW(), "")</f>
        <v/>
      </c>
      <c r="C28" t="str">
        <f t="shared" si="1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74</v>
      </c>
      <c r="N28" s="15">
        <v>5540</v>
      </c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1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1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1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1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1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1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1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1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1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21" priority="1">
      <formula>C5&gt;0&amp;ISBLANK(B5)</formula>
    </cfRule>
  </conditionalFormatting>
  <conditionalFormatting sqref="D5:D6">
    <cfRule type="expression" dxfId="2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82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18</v>
      </c>
      <c r="K3" s="6">
        <f>SUM(Tabla112[Importa])</f>
        <v>2866.5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14</v>
      </c>
      <c r="M4" s="36"/>
      <c r="N4" s="36"/>
      <c r="O4" s="36"/>
      <c r="P4" s="36"/>
      <c r="Q4" s="36"/>
      <c r="R4" s="36"/>
    </row>
    <row r="5" spans="2:18" x14ac:dyDescent="0.25">
      <c r="B5" s="18">
        <f ca="1">IF(Tabla112[[#This Row],['#]]&lt;&gt;"", NOW(), "")</f>
        <v>45912.804459143517</v>
      </c>
      <c r="C5">
        <f t="shared" ref="C5:C68" si="0">IF(ISNUMBER(E5), IF(ISNUMBER(C4), C4+1, 1), "")</f>
        <v>1</v>
      </c>
      <c r="D5" t="s">
        <v>83</v>
      </c>
      <c r="E5">
        <v>1</v>
      </c>
      <c r="F5">
        <v>110</v>
      </c>
      <c r="G5" t="s">
        <v>31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99</v>
      </c>
      <c r="J5" s="38" t="s">
        <v>12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45912.804459143517</v>
      </c>
      <c r="C6">
        <f t="shared" si="0"/>
        <v>2</v>
      </c>
      <c r="D6" t="s">
        <v>84</v>
      </c>
      <c r="E6">
        <v>1</v>
      </c>
      <c r="F6">
        <v>731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731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45912.804459143517</v>
      </c>
      <c r="C7">
        <f t="shared" si="0"/>
        <v>3</v>
      </c>
      <c r="D7" t="s">
        <v>85</v>
      </c>
      <c r="E7">
        <v>1</v>
      </c>
      <c r="F7">
        <v>731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731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45912.804459143517</v>
      </c>
      <c r="C8">
        <f t="shared" si="0"/>
        <v>4</v>
      </c>
      <c r="D8" t="s">
        <v>86</v>
      </c>
      <c r="E8">
        <v>1</v>
      </c>
      <c r="F8">
        <v>151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151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45912.804459143517</v>
      </c>
      <c r="C9">
        <f t="shared" si="0"/>
        <v>5</v>
      </c>
      <c r="D9" t="s">
        <v>87</v>
      </c>
      <c r="E9">
        <v>2</v>
      </c>
      <c r="F9">
        <v>15</v>
      </c>
      <c r="G9" t="s">
        <v>31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27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45912.804459143517</v>
      </c>
      <c r="C10">
        <f t="shared" si="0"/>
        <v>6</v>
      </c>
      <c r="D10" t="s">
        <v>63</v>
      </c>
      <c r="E10">
        <v>1</v>
      </c>
      <c r="F10">
        <v>42</v>
      </c>
      <c r="G10" t="s">
        <v>31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38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45912.804459143517</v>
      </c>
      <c r="C11">
        <f t="shared" si="0"/>
        <v>7</v>
      </c>
      <c r="D11" t="s">
        <v>71</v>
      </c>
      <c r="E11">
        <v>1</v>
      </c>
      <c r="F11">
        <v>142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142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45912.804459143517</v>
      </c>
      <c r="C12">
        <f t="shared" si="0"/>
        <v>8</v>
      </c>
      <c r="D12" t="s">
        <v>88</v>
      </c>
      <c r="E12">
        <v>1</v>
      </c>
      <c r="F12">
        <v>32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32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45912.804459143517</v>
      </c>
      <c r="C13">
        <f t="shared" si="0"/>
        <v>9</v>
      </c>
      <c r="D13" t="s">
        <v>89</v>
      </c>
      <c r="E13">
        <v>1</v>
      </c>
      <c r="F13">
        <v>250</v>
      </c>
      <c r="G13" t="s">
        <v>31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225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45912.804459143517</v>
      </c>
      <c r="C14">
        <f t="shared" si="0"/>
        <v>10</v>
      </c>
      <c r="D14" t="s">
        <v>90</v>
      </c>
      <c r="E14">
        <v>1</v>
      </c>
      <c r="F14">
        <v>500</v>
      </c>
      <c r="G14" t="s">
        <v>31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450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45912.804459143517</v>
      </c>
      <c r="C15">
        <f t="shared" si="0"/>
        <v>11</v>
      </c>
      <c r="D15" t="s">
        <v>91</v>
      </c>
      <c r="E15">
        <v>1</v>
      </c>
      <c r="F15">
        <v>90</v>
      </c>
      <c r="G15" t="s">
        <v>31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81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45912.804459143517</v>
      </c>
      <c r="C16">
        <f t="shared" si="0"/>
        <v>12</v>
      </c>
      <c r="D16" t="s">
        <v>92</v>
      </c>
      <c r="E16">
        <v>1</v>
      </c>
      <c r="F16">
        <v>99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99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45912.804459143517</v>
      </c>
      <c r="C17">
        <f t="shared" si="0"/>
        <v>13</v>
      </c>
      <c r="D17" t="s">
        <v>93</v>
      </c>
      <c r="E17">
        <v>1</v>
      </c>
      <c r="F17">
        <v>28</v>
      </c>
      <c r="G17" t="s">
        <v>31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25.5</v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45912.804459143517</v>
      </c>
      <c r="C18">
        <f t="shared" si="0"/>
        <v>14</v>
      </c>
      <c r="D18" t="s">
        <v>52</v>
      </c>
      <c r="E18">
        <v>7</v>
      </c>
      <c r="F18">
        <v>5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35</v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45912.804459143517</v>
      </c>
      <c r="C19" t="str">
        <f t="shared" si="0"/>
        <v/>
      </c>
      <c r="H19" s="5" t="str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45912.804459143517</v>
      </c>
      <c r="C20" t="str">
        <f t="shared" si="0"/>
        <v/>
      </c>
      <c r="H20" s="5" t="str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45912.804459143517</v>
      </c>
      <c r="C21" t="str">
        <f t="shared" si="0"/>
        <v/>
      </c>
      <c r="H21" s="5" t="str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45912.804459143517</v>
      </c>
      <c r="C22" t="str">
        <f t="shared" si="0"/>
        <v/>
      </c>
      <c r="H22" s="5" t="str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45912.804459143517</v>
      </c>
      <c r="C23" t="str">
        <f t="shared" si="0"/>
        <v/>
      </c>
      <c r="H23" s="5" t="str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/>
      </c>
      <c r="M24" s="32" t="s">
        <v>20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21</v>
      </c>
      <c r="N26" s="14" t="s">
        <v>22</v>
      </c>
      <c r="O26" s="31" t="s">
        <v>23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7" priority="1">
      <formula>C5&gt;0&amp;ISBLANK(B5)</formula>
    </cfRule>
  </conditionalFormatting>
  <conditionalFormatting sqref="D5:D6">
    <cfRule type="expression" dxfId="1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tabSelected="1" workbookViewId="0">
      <selection activeCell="M34" sqref="M3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94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18</v>
      </c>
      <c r="K3" s="6">
        <f>SUM(Tabla113[Importa])</f>
        <v>1370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11</v>
      </c>
      <c r="M4" s="36" t="s">
        <v>116</v>
      </c>
      <c r="N4" s="36"/>
      <c r="O4" s="36"/>
      <c r="P4" s="36"/>
      <c r="Q4" s="36"/>
      <c r="R4" s="36"/>
    </row>
    <row r="5" spans="2:18" x14ac:dyDescent="0.25">
      <c r="B5" s="18">
        <f ca="1">IF(Tabla113[[#This Row],['#]]&lt;&gt;"", NOW(), "")</f>
        <v>45912.804459143517</v>
      </c>
      <c r="C5">
        <f t="shared" ref="C5:C68" si="0">IF(ISNUMBER(E5), IF(ISNUMBER(C4), C4+1, 1), "")</f>
        <v>1</v>
      </c>
      <c r="D5" t="s">
        <v>106</v>
      </c>
      <c r="E5">
        <v>3</v>
      </c>
      <c r="F5">
        <v>15</v>
      </c>
      <c r="G5" t="s">
        <v>31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40.5</v>
      </c>
      <c r="J5" s="38" t="s">
        <v>12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45912.804459143517</v>
      </c>
      <c r="C6">
        <f t="shared" si="0"/>
        <v>2</v>
      </c>
      <c r="D6" t="s">
        <v>107</v>
      </c>
      <c r="E6">
        <v>1</v>
      </c>
      <c r="F6">
        <v>20</v>
      </c>
      <c r="G6" t="s">
        <v>31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18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45912.804459143517</v>
      </c>
      <c r="C7">
        <f t="shared" si="0"/>
        <v>3</v>
      </c>
      <c r="D7" t="s">
        <v>108</v>
      </c>
      <c r="E7">
        <v>1</v>
      </c>
      <c r="F7">
        <v>57</v>
      </c>
      <c r="G7" t="s">
        <v>31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51.5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45912.804459143517</v>
      </c>
      <c r="C8">
        <f t="shared" si="0"/>
        <v>4</v>
      </c>
      <c r="D8" t="s">
        <v>109</v>
      </c>
      <c r="E8">
        <v>1</v>
      </c>
      <c r="F8">
        <v>65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65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45912.804459143517</v>
      </c>
      <c r="C9">
        <f t="shared" si="0"/>
        <v>5</v>
      </c>
      <c r="D9" t="s">
        <v>30</v>
      </c>
      <c r="E9">
        <v>1</v>
      </c>
      <c r="F9">
        <v>90</v>
      </c>
      <c r="G9" t="s">
        <v>31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85.5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45912.804459143517</v>
      </c>
      <c r="C10">
        <f t="shared" si="0"/>
        <v>6</v>
      </c>
      <c r="D10" t="s">
        <v>110</v>
      </c>
      <c r="E10">
        <v>1</v>
      </c>
      <c r="F10">
        <v>126</v>
      </c>
      <c r="G10" t="s">
        <v>31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113.5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45912.804459143517</v>
      </c>
      <c r="C11">
        <f t="shared" si="0"/>
        <v>7</v>
      </c>
      <c r="D11" t="s">
        <v>111</v>
      </c>
      <c r="E11">
        <v>1</v>
      </c>
      <c r="F11">
        <v>10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10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45912.804459143517</v>
      </c>
      <c r="C12">
        <f t="shared" si="0"/>
        <v>8</v>
      </c>
      <c r="D12" t="s">
        <v>112</v>
      </c>
      <c r="E12">
        <v>1</v>
      </c>
      <c r="F12">
        <v>700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700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45912.804459143517</v>
      </c>
      <c r="C13">
        <f t="shared" si="0"/>
        <v>9</v>
      </c>
      <c r="D13" t="s">
        <v>113</v>
      </c>
      <c r="E13">
        <v>1</v>
      </c>
      <c r="F13">
        <v>150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150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45912.804459143517</v>
      </c>
      <c r="C14">
        <f t="shared" si="0"/>
        <v>10</v>
      </c>
      <c r="D14" t="s">
        <v>114</v>
      </c>
      <c r="E14">
        <v>1</v>
      </c>
      <c r="F14">
        <v>46</v>
      </c>
      <c r="G14" t="s">
        <v>31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41.5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45912.804459143517</v>
      </c>
      <c r="C15">
        <f t="shared" si="0"/>
        <v>11</v>
      </c>
      <c r="D15" t="s">
        <v>115</v>
      </c>
      <c r="E15">
        <v>1</v>
      </c>
      <c r="F15">
        <v>105</v>
      </c>
      <c r="G15" t="s">
        <v>31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94.5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45912.804459143517</v>
      </c>
      <c r="C16" t="str">
        <f t="shared" si="0"/>
        <v/>
      </c>
      <c r="H16" s="5" t="str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45912.804459143517</v>
      </c>
      <c r="C17" t="str">
        <f t="shared" si="0"/>
        <v/>
      </c>
      <c r="H17" s="5" t="str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45912.804459143517</v>
      </c>
      <c r="C18" t="str">
        <f t="shared" si="0"/>
        <v/>
      </c>
      <c r="H18" s="5" t="str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45912.804459143517</v>
      </c>
      <c r="C19" t="str">
        <f t="shared" si="0"/>
        <v/>
      </c>
      <c r="H19" s="5" t="str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45912.804459143517</v>
      </c>
      <c r="C20" t="str">
        <f t="shared" si="0"/>
        <v/>
      </c>
      <c r="H20" s="5" t="str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45912.804459143517</v>
      </c>
      <c r="C21" t="str">
        <f t="shared" si="0"/>
        <v/>
      </c>
      <c r="H21" s="5" t="str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45912.804459143517</v>
      </c>
      <c r="C22" t="str">
        <f t="shared" si="0"/>
        <v/>
      </c>
      <c r="H22" s="5" t="str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45912.804459143517</v>
      </c>
      <c r="C23" t="str">
        <f t="shared" si="0"/>
        <v/>
      </c>
      <c r="H23" s="5" t="str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/>
      </c>
      <c r="M24" s="32" t="s">
        <v>20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21</v>
      </c>
      <c r="N26" s="14" t="s">
        <v>22</v>
      </c>
      <c r="O26" s="31" t="s">
        <v>23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95</v>
      </c>
      <c r="N27" s="15">
        <v>67</v>
      </c>
      <c r="O27" s="39" t="s">
        <v>96</v>
      </c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54</v>
      </c>
      <c r="N28" s="15">
        <v>90</v>
      </c>
      <c r="O28" s="39" t="s">
        <v>97</v>
      </c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98</v>
      </c>
      <c r="N29" s="15">
        <v>300</v>
      </c>
      <c r="O29" s="39" t="s">
        <v>97</v>
      </c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99</v>
      </c>
      <c r="N30" s="15">
        <v>965</v>
      </c>
      <c r="O30" s="39" t="s">
        <v>100</v>
      </c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101</v>
      </c>
      <c r="N31" s="15">
        <v>5540</v>
      </c>
      <c r="O31" s="39" t="s">
        <v>100</v>
      </c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102</v>
      </c>
      <c r="N32" s="15">
        <v>1500</v>
      </c>
      <c r="O32" s="39" t="s">
        <v>103</v>
      </c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104</v>
      </c>
      <c r="N33" s="15">
        <v>8462</v>
      </c>
      <c r="O33" s="39" t="s">
        <v>105</v>
      </c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8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18</v>
      </c>
      <c r="K3" s="6">
        <f>SUM(Tabla114[Importa])</f>
        <v>0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0</v>
      </c>
      <c r="M4" s="36"/>
      <c r="N4" s="36"/>
      <c r="O4" s="36"/>
      <c r="P4" s="36"/>
      <c r="Q4" s="36"/>
      <c r="R4" s="36"/>
    </row>
    <row r="5" spans="2:18" x14ac:dyDescent="0.25">
      <c r="B5" s="18" t="str">
        <f ca="1">IF(Tabla114[[#This Row],['#]]&lt;&gt;"", NOW(), "")</f>
        <v/>
      </c>
      <c r="C5" t="str">
        <f t="shared" ref="C5:C68" si="0">IF(ISNUMBER(E5), IF(ISNUMBER(C4), C4+1, 1), "")</f>
        <v/>
      </c>
      <c r="H5" s="5" t="str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/>
      </c>
      <c r="J5" s="38" t="s">
        <v>12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45912.804459143517</v>
      </c>
      <c r="C6" t="str">
        <f t="shared" si="0"/>
        <v/>
      </c>
      <c r="H6" s="5" t="str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/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45912.804459143517</v>
      </c>
      <c r="C7" t="str">
        <f t="shared" si="0"/>
        <v/>
      </c>
      <c r="H7" s="5" t="str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/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45912.804459143517</v>
      </c>
      <c r="C8" t="str">
        <f t="shared" si="0"/>
        <v/>
      </c>
      <c r="H8" s="5" t="str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/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45912.804459143517</v>
      </c>
      <c r="C9" t="str">
        <f t="shared" si="0"/>
        <v/>
      </c>
      <c r="H9" s="5" t="str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/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45912.804459143517</v>
      </c>
      <c r="C10" t="str">
        <f t="shared" si="0"/>
        <v/>
      </c>
      <c r="H10" s="5" t="str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/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45912.804459143517</v>
      </c>
      <c r="C11" t="str">
        <f t="shared" si="0"/>
        <v/>
      </c>
      <c r="H11" s="5" t="str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/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45912.804459143517</v>
      </c>
      <c r="C12" t="str">
        <f t="shared" si="0"/>
        <v/>
      </c>
      <c r="H12" s="5" t="str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/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45912.804459143517</v>
      </c>
      <c r="C13" t="str">
        <f t="shared" si="0"/>
        <v/>
      </c>
      <c r="H13" s="5" t="str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/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45912.804459143517</v>
      </c>
      <c r="C14" t="str">
        <f t="shared" si="0"/>
        <v/>
      </c>
      <c r="H14" s="5" t="str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/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45912.804459143517</v>
      </c>
      <c r="C15" t="str">
        <f t="shared" si="0"/>
        <v/>
      </c>
      <c r="H15" s="5" t="str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/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45912.804459143517</v>
      </c>
      <c r="C16" t="str">
        <f t="shared" si="0"/>
        <v/>
      </c>
      <c r="H16" s="5" t="str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45912.804459143517</v>
      </c>
      <c r="C17" t="str">
        <f t="shared" si="0"/>
        <v/>
      </c>
      <c r="H17" s="5" t="str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45912.804459143517</v>
      </c>
      <c r="C18" t="str">
        <f t="shared" si="0"/>
        <v/>
      </c>
      <c r="H18" s="5" t="str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45912.804459143517</v>
      </c>
      <c r="C19" t="str">
        <f t="shared" si="0"/>
        <v/>
      </c>
      <c r="H19" s="5" t="str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45912.804459143517</v>
      </c>
      <c r="C20" t="str">
        <f t="shared" si="0"/>
        <v/>
      </c>
      <c r="H20" s="5" t="str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45912.804459143517</v>
      </c>
      <c r="C21" t="str">
        <f t="shared" si="0"/>
        <v/>
      </c>
      <c r="H21" s="5" t="str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45912.804459143517</v>
      </c>
      <c r="C22" t="str">
        <f t="shared" si="0"/>
        <v/>
      </c>
      <c r="H22" s="5" t="str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45912.804459143517</v>
      </c>
      <c r="C23" t="str">
        <f t="shared" si="0"/>
        <v/>
      </c>
      <c r="H23" s="5" t="str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/>
      </c>
      <c r="M24" s="32" t="s">
        <v>20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/>
      </c>
      <c r="M26" s="14" t="s">
        <v>21</v>
      </c>
      <c r="N26" s="14" t="s">
        <v>22</v>
      </c>
      <c r="O26" s="31" t="s">
        <v>23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15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18</v>
      </c>
      <c r="K3" s="6">
        <f>SUM(Tabla115[Importa])</f>
        <v>0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0</v>
      </c>
      <c r="M4" s="36"/>
      <c r="N4" s="36"/>
      <c r="O4" s="36"/>
      <c r="P4" s="36"/>
      <c r="Q4" s="36"/>
      <c r="R4" s="36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38" t="s">
        <v>12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45912.804459143517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45912.804459143517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45912.804459143517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45912.804459143517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45912.804459143517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45912.804459143517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45912.804459143517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45912.804459143517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45912.804459143517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45912.804459143517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45912.804459143517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45912.804459143517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>
        <f ca="1">IF(Tabla1[[#This Row],['#]]&lt;&gt;"", NOW(), "")</f>
        <v>45912.804459143517</v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>
        <f ca="1">IF(Tabla1[[#This Row],['#]]&lt;&gt;"", NOW(), "")</f>
        <v>45912.804459143517</v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>
        <f ca="1">IF(Tabla1[[#This Row],['#]]&lt;&gt;"", NOW(), "")</f>
        <v>45912.804459143517</v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>
        <f ca="1">IF(Tabla1[[#This Row],['#]]&lt;&gt;"", NOW(), "")</f>
        <v>45912.804459143517</v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>
        <f ca="1">IF(Tabla1[[#This Row],['#]]&lt;&gt;"", NOW(), "")</f>
        <v>45912.804459143517</v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>
        <f ca="1">IF(Tabla1[[#This Row],['#]]&lt;&gt;"", NOW(), "")</f>
        <v>45912.804459143517</v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32" t="s">
        <v>20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21</v>
      </c>
      <c r="N26" s="14" t="s">
        <v>22</v>
      </c>
      <c r="O26" s="31" t="s">
        <v>23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9</v>
      </c>
      <c r="C3" t="s">
        <v>10</v>
      </c>
      <c r="D3" t="s">
        <v>11</v>
      </c>
    </row>
    <row r="4" spans="2:5" ht="30" x14ac:dyDescent="0.25">
      <c r="B4" s="4" t="s">
        <v>13</v>
      </c>
      <c r="C4" s="2">
        <v>45576</v>
      </c>
      <c r="D4" s="3">
        <v>1.1000000000000001</v>
      </c>
      <c r="E4" s="3"/>
    </row>
    <row r="5" spans="2:5" ht="45" x14ac:dyDescent="0.25">
      <c r="B5" s="7" t="s">
        <v>17</v>
      </c>
      <c r="C5" s="3" t="s">
        <v>14</v>
      </c>
      <c r="D5" s="3">
        <v>1.2</v>
      </c>
      <c r="E5" s="3"/>
    </row>
    <row r="6" spans="2:5" ht="30" x14ac:dyDescent="0.25">
      <c r="B6" s="7" t="s">
        <v>25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08-09-25</vt:lpstr>
      <vt:lpstr>Martes 09-09-25</vt:lpstr>
      <vt:lpstr>Miercoles 10-09-25</vt:lpstr>
      <vt:lpstr>Jueves 11-09-25</vt:lpstr>
      <vt:lpstr>VIERNES -12-09-25</vt:lpstr>
      <vt:lpstr>Sabado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2025-09-13T01:18:26Z</dcterms:modified>
</cp:coreProperties>
</file>